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\project\porfolioProject\Actual Project\Dataset\PT healthcare\"/>
    </mc:Choice>
  </mc:AlternateContent>
  <xr:revisionPtr revIDLastSave="0" documentId="13_ncr:1_{A7115420-4126-476D-949C-2ADB0F0481E0}" xr6:coauthVersionLast="47" xr6:coauthVersionMax="47" xr10:uidLastSave="{00000000-0000-0000-0000-000000000000}"/>
  <bookViews>
    <workbookView xWindow="0" yWindow="0" windowWidth="10245" windowHeight="10920" tabRatio="599" xr2:uid="{20DFFA13-2EF6-4072-9604-EF853CFEBAF4}"/>
  </bookViews>
  <sheets>
    <sheet name="2023Sale" sheetId="1" r:id="rId1"/>
    <sheet name="2023" sheetId="3" state="hidden" r:id="rId2"/>
    <sheet name="2023Raw" sheetId="2" state="hidden" r:id="rId3"/>
    <sheet name="2022" sheetId="7" state="hidden" r:id="rId4"/>
    <sheet name="2022Raw" sheetId="4" state="hidden" r:id="rId5"/>
    <sheet name="2021" sheetId="8" state="hidden" r:id="rId6"/>
    <sheet name="2021Raw" sheetId="5" state="hidden" r:id="rId7"/>
    <sheet name="2020" sheetId="10" state="hidden" r:id="rId8"/>
    <sheet name="2020Raw" sheetId="6" state="hidden" r:id="rId9"/>
  </sheets>
  <definedNames>
    <definedName name="_xlnm._FilterDatabase" localSheetId="0" hidden="1">'2023Sale'!$C$1:$C$140</definedName>
  </definedNames>
  <calcPr calcId="191029"/>
  <pivotCaches>
    <pivotCache cacheId="0" r:id="rId10"/>
    <pivotCache cacheId="1" r:id="rId11"/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34" i="1" l="1"/>
  <c r="P134" i="1"/>
  <c r="L134" i="1"/>
  <c r="G120" i="1"/>
  <c r="E120" i="1" s="1"/>
  <c r="S119" i="1"/>
  <c r="R119" i="1"/>
  <c r="Q119" i="1"/>
  <c r="P119" i="1"/>
  <c r="O119" i="1"/>
  <c r="N119" i="1"/>
  <c r="M119" i="1"/>
  <c r="L119" i="1"/>
  <c r="K119" i="1"/>
  <c r="J119" i="1"/>
  <c r="I119" i="1"/>
  <c r="F118" i="1"/>
  <c r="G109" i="1"/>
  <c r="E109" i="1" s="1"/>
  <c r="F109" i="1" s="1"/>
  <c r="G108" i="1"/>
  <c r="E108" i="1" s="1"/>
  <c r="F108" i="1" s="1"/>
  <c r="L107" i="1"/>
  <c r="L104" i="1" s="1"/>
  <c r="L106" i="1"/>
  <c r="G106" i="1" s="1"/>
  <c r="E106" i="1" s="1"/>
  <c r="G105" i="1"/>
  <c r="E105" i="1" s="1"/>
  <c r="S104" i="1"/>
  <c r="R104" i="1"/>
  <c r="Q104" i="1"/>
  <c r="P104" i="1"/>
  <c r="O104" i="1"/>
  <c r="N104" i="1"/>
  <c r="M104" i="1"/>
  <c r="K104" i="1"/>
  <c r="J104" i="1"/>
  <c r="I104" i="1"/>
  <c r="G103" i="1"/>
  <c r="E103" i="1" s="1"/>
  <c r="G102" i="1"/>
  <c r="E102" i="1" s="1"/>
  <c r="G101" i="1"/>
  <c r="E101" i="1" s="1"/>
  <c r="G100" i="1"/>
  <c r="E100" i="1" s="1"/>
  <c r="F99" i="1"/>
  <c r="I98" i="1"/>
  <c r="I92" i="1" s="1"/>
  <c r="S92" i="1"/>
  <c r="R92" i="1"/>
  <c r="Q92" i="1"/>
  <c r="P92" i="1"/>
  <c r="O92" i="1"/>
  <c r="N92" i="1"/>
  <c r="M92" i="1"/>
  <c r="L92" i="1"/>
  <c r="K92" i="1"/>
  <c r="J92" i="1"/>
  <c r="G90" i="1"/>
  <c r="E90" i="1" s="1"/>
  <c r="I87" i="1"/>
  <c r="S81" i="1"/>
  <c r="G80" i="1"/>
  <c r="E80" i="1" s="1"/>
  <c r="S69" i="1"/>
  <c r="L66" i="1"/>
  <c r="G60" i="1"/>
  <c r="E60" i="1" s="1"/>
  <c r="I51" i="1"/>
  <c r="G50" i="1"/>
  <c r="E50" i="1" s="1"/>
  <c r="I46" i="1"/>
  <c r="P42" i="1"/>
  <c r="L42" i="1"/>
  <c r="G40" i="1"/>
  <c r="E40" i="1" s="1"/>
  <c r="I36" i="1"/>
  <c r="G30" i="1"/>
  <c r="E30" i="1" s="1"/>
  <c r="S27" i="1"/>
  <c r="R27" i="1"/>
  <c r="Q27" i="1"/>
  <c r="P27" i="1"/>
  <c r="O27" i="1"/>
  <c r="N27" i="1"/>
  <c r="M27" i="1"/>
  <c r="L27" i="1"/>
  <c r="K27" i="1"/>
  <c r="J27" i="1"/>
  <c r="I27" i="1"/>
  <c r="I25" i="1"/>
  <c r="G20" i="1"/>
  <c r="E20" i="1" s="1"/>
  <c r="G10" i="1"/>
  <c r="E10" i="1" s="1"/>
  <c r="F6" i="1"/>
  <c r="F5" i="1"/>
  <c r="F4" i="1"/>
  <c r="F3" i="1"/>
  <c r="G83" i="1"/>
  <c r="E83" i="1" s="1"/>
  <c r="H73" i="2"/>
  <c r="F73" i="2" s="1"/>
  <c r="I5" i="6"/>
  <c r="I9" i="6"/>
  <c r="I13" i="6"/>
  <c r="I17" i="6"/>
  <c r="I21" i="6"/>
  <c r="I25" i="6"/>
  <c r="I29" i="6"/>
  <c r="I33" i="6"/>
  <c r="I37" i="6"/>
  <c r="I41" i="6"/>
  <c r="I45" i="6"/>
  <c r="I49" i="6"/>
  <c r="I53" i="6"/>
  <c r="I65" i="6"/>
  <c r="I69" i="6"/>
  <c r="I73" i="6"/>
  <c r="I77" i="6"/>
  <c r="I81" i="6"/>
  <c r="I85" i="6"/>
  <c r="I89" i="6"/>
  <c r="I91" i="6"/>
  <c r="I93" i="6"/>
  <c r="I97" i="6"/>
  <c r="I101" i="6"/>
  <c r="I105" i="6"/>
  <c r="I109" i="6"/>
  <c r="I113" i="6"/>
  <c r="I2" i="6"/>
  <c r="I6" i="5"/>
  <c r="I10" i="5"/>
  <c r="I14" i="5"/>
  <c r="I18" i="5"/>
  <c r="I22" i="5"/>
  <c r="I26" i="5"/>
  <c r="I30" i="5"/>
  <c r="I34" i="5"/>
  <c r="I38" i="5"/>
  <c r="I42" i="5"/>
  <c r="I46" i="5"/>
  <c r="I50" i="5"/>
  <c r="I54" i="5"/>
  <c r="I58" i="5"/>
  <c r="I62" i="5"/>
  <c r="I66" i="5"/>
  <c r="I70" i="5"/>
  <c r="I74" i="5"/>
  <c r="I78" i="5"/>
  <c r="I94" i="5"/>
  <c r="I98" i="5"/>
  <c r="I102" i="5"/>
  <c r="I106" i="5"/>
  <c r="F116" i="6"/>
  <c r="I116" i="6" s="1"/>
  <c r="F115" i="6"/>
  <c r="I115" i="6" s="1"/>
  <c r="F114" i="6"/>
  <c r="I114" i="6" s="1"/>
  <c r="F113" i="6"/>
  <c r="G113" i="6" s="1"/>
  <c r="F112" i="6"/>
  <c r="I112" i="6" s="1"/>
  <c r="G111" i="6"/>
  <c r="F111" i="6"/>
  <c r="I111" i="6" s="1"/>
  <c r="F110" i="6"/>
  <c r="G110" i="6" s="1"/>
  <c r="F109" i="6"/>
  <c r="F108" i="6"/>
  <c r="I108" i="6" s="1"/>
  <c r="F107" i="6"/>
  <c r="I107" i="6" s="1"/>
  <c r="G106" i="6"/>
  <c r="F106" i="6"/>
  <c r="I106" i="6" s="1"/>
  <c r="G105" i="6"/>
  <c r="F105" i="6"/>
  <c r="F104" i="6"/>
  <c r="I104" i="6" s="1"/>
  <c r="F103" i="6"/>
  <c r="I103" i="6" s="1"/>
  <c r="F102" i="6"/>
  <c r="F101" i="6"/>
  <c r="F100" i="6"/>
  <c r="I100" i="6" s="1"/>
  <c r="F99" i="6"/>
  <c r="I99" i="6" s="1"/>
  <c r="F98" i="6"/>
  <c r="I98" i="6" s="1"/>
  <c r="F97" i="6"/>
  <c r="G97" i="6" s="1"/>
  <c r="F96" i="6"/>
  <c r="I96" i="6" s="1"/>
  <c r="F95" i="6"/>
  <c r="F94" i="6"/>
  <c r="G94" i="6" s="1"/>
  <c r="F93" i="6"/>
  <c r="F92" i="6"/>
  <c r="I92" i="6" s="1"/>
  <c r="G91" i="6"/>
  <c r="F90" i="6"/>
  <c r="I90" i="6" s="1"/>
  <c r="F89" i="6"/>
  <c r="F88" i="6"/>
  <c r="I88" i="6" s="1"/>
  <c r="F87" i="6"/>
  <c r="I87" i="6" s="1"/>
  <c r="F86" i="6"/>
  <c r="G86" i="6" s="1"/>
  <c r="F85" i="6"/>
  <c r="F84" i="6"/>
  <c r="F83" i="6"/>
  <c r="G83" i="6" s="1"/>
  <c r="F82" i="6"/>
  <c r="I82" i="6" s="1"/>
  <c r="F81" i="6"/>
  <c r="F80" i="6"/>
  <c r="I80" i="6" s="1"/>
  <c r="G79" i="6"/>
  <c r="F79" i="6"/>
  <c r="I79" i="6" s="1"/>
  <c r="F78" i="6"/>
  <c r="F77" i="6"/>
  <c r="F76" i="6"/>
  <c r="G76" i="6" s="1"/>
  <c r="F75" i="6"/>
  <c r="I75" i="6" s="1"/>
  <c r="F74" i="6"/>
  <c r="F73" i="6"/>
  <c r="F72" i="6"/>
  <c r="I72" i="6" s="1"/>
  <c r="F71" i="6"/>
  <c r="I71" i="6" s="1"/>
  <c r="F70" i="6"/>
  <c r="I70" i="6" s="1"/>
  <c r="F69" i="6"/>
  <c r="G68" i="6"/>
  <c r="F68" i="6"/>
  <c r="I68" i="6" s="1"/>
  <c r="F67" i="6"/>
  <c r="F66" i="6"/>
  <c r="I66" i="6" s="1"/>
  <c r="F65" i="6"/>
  <c r="F64" i="6"/>
  <c r="I64" i="6" s="1"/>
  <c r="G63" i="6"/>
  <c r="F63" i="6"/>
  <c r="I63" i="6" s="1"/>
  <c r="G62" i="6"/>
  <c r="F62" i="6"/>
  <c r="I62" i="6" s="1"/>
  <c r="F61" i="6"/>
  <c r="I61" i="6" s="1"/>
  <c r="F60" i="6"/>
  <c r="I60" i="6" s="1"/>
  <c r="F59" i="6"/>
  <c r="I59" i="6" s="1"/>
  <c r="F58" i="6"/>
  <c r="I58" i="6" s="1"/>
  <c r="F57" i="6"/>
  <c r="I57" i="6" s="1"/>
  <c r="F56" i="6"/>
  <c r="I56" i="6" s="1"/>
  <c r="F55" i="6"/>
  <c r="I55" i="6" s="1"/>
  <c r="F54" i="6"/>
  <c r="I54" i="6" s="1"/>
  <c r="F53" i="6"/>
  <c r="G52" i="6"/>
  <c r="F52" i="6"/>
  <c r="I52" i="6" s="1"/>
  <c r="F51" i="6"/>
  <c r="G51" i="6" s="1"/>
  <c r="F50" i="6"/>
  <c r="F49" i="6"/>
  <c r="G49" i="6" s="1"/>
  <c r="F48" i="6"/>
  <c r="I48" i="6" s="1"/>
  <c r="F47" i="6"/>
  <c r="G46" i="6"/>
  <c r="F46" i="6"/>
  <c r="I46" i="6" s="1"/>
  <c r="F45" i="6"/>
  <c r="F44" i="6"/>
  <c r="F43" i="6"/>
  <c r="I43" i="6" s="1"/>
  <c r="F42" i="6"/>
  <c r="I42" i="6" s="1"/>
  <c r="F41" i="6"/>
  <c r="F40" i="6"/>
  <c r="I40" i="6" s="1"/>
  <c r="F39" i="6"/>
  <c r="G39" i="6" s="1"/>
  <c r="F38" i="6"/>
  <c r="G38" i="6" s="1"/>
  <c r="F37" i="6"/>
  <c r="G36" i="6"/>
  <c r="F36" i="6"/>
  <c r="I36" i="6" s="1"/>
  <c r="F35" i="6"/>
  <c r="G35" i="6" s="1"/>
  <c r="F34" i="6"/>
  <c r="I34" i="6" s="1"/>
  <c r="F33" i="6"/>
  <c r="F32" i="6"/>
  <c r="I32" i="6" s="1"/>
  <c r="G31" i="6"/>
  <c r="F31" i="6"/>
  <c r="I31" i="6" s="1"/>
  <c r="G30" i="6"/>
  <c r="F30" i="6"/>
  <c r="I30" i="6" s="1"/>
  <c r="F29" i="6"/>
  <c r="F28" i="6"/>
  <c r="I28" i="6" s="1"/>
  <c r="F27" i="6"/>
  <c r="I27" i="6" s="1"/>
  <c r="F26" i="6"/>
  <c r="G26" i="6" s="1"/>
  <c r="F25" i="6"/>
  <c r="F24" i="6"/>
  <c r="I24" i="6" s="1"/>
  <c r="F23" i="6"/>
  <c r="I23" i="6" s="1"/>
  <c r="F22" i="6"/>
  <c r="I22" i="6" s="1"/>
  <c r="F21" i="6"/>
  <c r="F20" i="6"/>
  <c r="F19" i="6"/>
  <c r="G19" i="6" s="1"/>
  <c r="F18" i="6"/>
  <c r="I18" i="6" s="1"/>
  <c r="F17" i="6"/>
  <c r="G17" i="6" s="1"/>
  <c r="F16" i="6"/>
  <c r="I16" i="6" s="1"/>
  <c r="G15" i="6"/>
  <c r="F15" i="6"/>
  <c r="I15" i="6" s="1"/>
  <c r="F14" i="6"/>
  <c r="F13" i="6"/>
  <c r="F12" i="6"/>
  <c r="I12" i="6" s="1"/>
  <c r="F11" i="6"/>
  <c r="I11" i="6" s="1"/>
  <c r="F10" i="6"/>
  <c r="F9" i="6"/>
  <c r="F8" i="6"/>
  <c r="I8" i="6" s="1"/>
  <c r="F7" i="6"/>
  <c r="G7" i="6" s="1"/>
  <c r="F6" i="6"/>
  <c r="F5" i="6"/>
  <c r="G4" i="6"/>
  <c r="F4" i="6"/>
  <c r="I4" i="6" s="1"/>
  <c r="F3" i="6"/>
  <c r="F2" i="6"/>
  <c r="F107" i="5"/>
  <c r="I107" i="5" s="1"/>
  <c r="F106" i="5"/>
  <c r="G106" i="5" s="1"/>
  <c r="F105" i="5"/>
  <c r="I105" i="5" s="1"/>
  <c r="F104" i="5"/>
  <c r="G104" i="5" s="1"/>
  <c r="F103" i="5"/>
  <c r="G103" i="5" s="1"/>
  <c r="F102" i="5"/>
  <c r="G102" i="5" s="1"/>
  <c r="F101" i="5"/>
  <c r="F100" i="5"/>
  <c r="I100" i="5" s="1"/>
  <c r="F99" i="5"/>
  <c r="G99" i="5" s="1"/>
  <c r="F98" i="5"/>
  <c r="G97" i="5"/>
  <c r="F97" i="5"/>
  <c r="I97" i="5" s="1"/>
  <c r="F96" i="5"/>
  <c r="I96" i="5" s="1"/>
  <c r="F95" i="5"/>
  <c r="I95" i="5" s="1"/>
  <c r="F94" i="5"/>
  <c r="F93" i="5"/>
  <c r="I93" i="5" s="1"/>
  <c r="F92" i="5"/>
  <c r="I92" i="5" s="1"/>
  <c r="F91" i="5"/>
  <c r="I91" i="5" s="1"/>
  <c r="F90" i="5"/>
  <c r="G90" i="5" s="1"/>
  <c r="F89" i="5"/>
  <c r="I89" i="5" s="1"/>
  <c r="F88" i="5"/>
  <c r="G88" i="5" s="1"/>
  <c r="F87" i="5"/>
  <c r="G87" i="5" s="1"/>
  <c r="F86" i="5"/>
  <c r="G86" i="5" s="1"/>
  <c r="F85" i="5"/>
  <c r="I85" i="5" s="1"/>
  <c r="F84" i="5"/>
  <c r="G84" i="5" s="1"/>
  <c r="F83" i="5"/>
  <c r="G83" i="5" s="1"/>
  <c r="F82" i="5"/>
  <c r="G82" i="5" s="1"/>
  <c r="G81" i="5"/>
  <c r="F81" i="5"/>
  <c r="I81" i="5" s="1"/>
  <c r="F80" i="5"/>
  <c r="I80" i="5" s="1"/>
  <c r="F79" i="5"/>
  <c r="I79" i="5" s="1"/>
  <c r="F78" i="5"/>
  <c r="G78" i="5" s="1"/>
  <c r="F77" i="5"/>
  <c r="I77" i="5" s="1"/>
  <c r="F76" i="5"/>
  <c r="I76" i="5" s="1"/>
  <c r="F75" i="5"/>
  <c r="I75" i="5" s="1"/>
  <c r="F74" i="5"/>
  <c r="G74" i="5" s="1"/>
  <c r="F73" i="5"/>
  <c r="G73" i="5" s="1"/>
  <c r="F72" i="5"/>
  <c r="I72" i="5" s="1"/>
  <c r="F71" i="5"/>
  <c r="I71" i="5" s="1"/>
  <c r="F70" i="5"/>
  <c r="G70" i="5" s="1"/>
  <c r="F69" i="5"/>
  <c r="G69" i="5" s="1"/>
  <c r="F68" i="5"/>
  <c r="I68" i="5" s="1"/>
  <c r="F67" i="5"/>
  <c r="I67" i="5" s="1"/>
  <c r="F66" i="5"/>
  <c r="G65" i="5"/>
  <c r="F65" i="5"/>
  <c r="I65" i="5" s="1"/>
  <c r="F64" i="5"/>
  <c r="I64" i="5" s="1"/>
  <c r="F63" i="5"/>
  <c r="I63" i="5" s="1"/>
  <c r="F62" i="5"/>
  <c r="G62" i="5" s="1"/>
  <c r="F61" i="5"/>
  <c r="I61" i="5" s="1"/>
  <c r="F60" i="5"/>
  <c r="I60" i="5" s="1"/>
  <c r="F59" i="5"/>
  <c r="I59" i="5" s="1"/>
  <c r="F58" i="5"/>
  <c r="G58" i="5" s="1"/>
  <c r="F57" i="5"/>
  <c r="I57" i="5" s="1"/>
  <c r="F56" i="5"/>
  <c r="F55" i="5"/>
  <c r="I55" i="5" s="1"/>
  <c r="F54" i="5"/>
  <c r="G54" i="5" s="1"/>
  <c r="F53" i="5"/>
  <c r="G53" i="5" s="1"/>
  <c r="F52" i="5"/>
  <c r="I52" i="5" s="1"/>
  <c r="F51" i="5"/>
  <c r="I51" i="5" s="1"/>
  <c r="F50" i="5"/>
  <c r="G50" i="5" s="1"/>
  <c r="F49" i="5"/>
  <c r="F48" i="5"/>
  <c r="I48" i="5" s="1"/>
  <c r="F47" i="5"/>
  <c r="I47" i="5" s="1"/>
  <c r="F46" i="5"/>
  <c r="F45" i="5"/>
  <c r="I45" i="5" s="1"/>
  <c r="F44" i="5"/>
  <c r="I44" i="5" s="1"/>
  <c r="F43" i="5"/>
  <c r="I43" i="5" s="1"/>
  <c r="F42" i="5"/>
  <c r="F41" i="5"/>
  <c r="I41" i="5" s="1"/>
  <c r="F40" i="5"/>
  <c r="I40" i="5" s="1"/>
  <c r="F39" i="5"/>
  <c r="I39" i="5" s="1"/>
  <c r="F38" i="5"/>
  <c r="G38" i="5" s="1"/>
  <c r="F37" i="5"/>
  <c r="F36" i="5"/>
  <c r="I36" i="5" s="1"/>
  <c r="F35" i="5"/>
  <c r="I35" i="5" s="1"/>
  <c r="F34" i="5"/>
  <c r="G33" i="5"/>
  <c r="F33" i="5"/>
  <c r="I33" i="5" s="1"/>
  <c r="F32" i="5"/>
  <c r="I32" i="5" s="1"/>
  <c r="F31" i="5"/>
  <c r="I31" i="5" s="1"/>
  <c r="F30" i="5"/>
  <c r="G30" i="5" s="1"/>
  <c r="F29" i="5"/>
  <c r="I29" i="5" s="1"/>
  <c r="G28" i="5"/>
  <c r="F28" i="5"/>
  <c r="I28" i="5" s="1"/>
  <c r="F27" i="5"/>
  <c r="I27" i="5" s="1"/>
  <c r="F26" i="5"/>
  <c r="G26" i="5" s="1"/>
  <c r="F25" i="5"/>
  <c r="I25" i="5" s="1"/>
  <c r="F24" i="5"/>
  <c r="G24" i="5" s="1"/>
  <c r="F23" i="5"/>
  <c r="I23" i="5" s="1"/>
  <c r="F22" i="5"/>
  <c r="G22" i="5" s="1"/>
  <c r="F21" i="5"/>
  <c r="G21" i="5" s="1"/>
  <c r="F20" i="5"/>
  <c r="I20" i="5" s="1"/>
  <c r="F19" i="5"/>
  <c r="I19" i="5" s="1"/>
  <c r="F18" i="5"/>
  <c r="G18" i="5" s="1"/>
  <c r="G17" i="5"/>
  <c r="F17" i="5"/>
  <c r="I17" i="5" s="1"/>
  <c r="F16" i="5"/>
  <c r="I16" i="5" s="1"/>
  <c r="F15" i="5"/>
  <c r="G15" i="5" s="1"/>
  <c r="F14" i="5"/>
  <c r="F13" i="5"/>
  <c r="I13" i="5" s="1"/>
  <c r="F12" i="5"/>
  <c r="I12" i="5" s="1"/>
  <c r="F11" i="5"/>
  <c r="I11" i="5" s="1"/>
  <c r="F10" i="5"/>
  <c r="F9" i="5"/>
  <c r="I9" i="5" s="1"/>
  <c r="F8" i="5"/>
  <c r="I8" i="5" s="1"/>
  <c r="F7" i="5"/>
  <c r="I7" i="5" s="1"/>
  <c r="F6" i="5"/>
  <c r="G6" i="5" s="1"/>
  <c r="F5" i="5"/>
  <c r="I5" i="5" s="1"/>
  <c r="F4" i="5"/>
  <c r="I4" i="5" s="1"/>
  <c r="F3" i="5"/>
  <c r="I3" i="5" s="1"/>
  <c r="F2" i="5"/>
  <c r="I2" i="5" s="1"/>
  <c r="I12" i="4"/>
  <c r="I16" i="4"/>
  <c r="I32" i="4"/>
  <c r="I40" i="4"/>
  <c r="I44" i="4"/>
  <c r="I50" i="4"/>
  <c r="I54" i="4"/>
  <c r="I61" i="4"/>
  <c r="I66" i="4"/>
  <c r="I73" i="4"/>
  <c r="I76" i="4"/>
  <c r="I82" i="4"/>
  <c r="I86" i="4"/>
  <c r="I87" i="4"/>
  <c r="I90" i="4"/>
  <c r="I96" i="4"/>
  <c r="I100" i="4"/>
  <c r="I104" i="4"/>
  <c r="I108" i="4"/>
  <c r="I111" i="4"/>
  <c r="I112" i="4"/>
  <c r="I115" i="4"/>
  <c r="I119" i="4"/>
  <c r="F119" i="4"/>
  <c r="F118" i="4"/>
  <c r="I118" i="4" s="1"/>
  <c r="F117" i="4"/>
  <c r="I117" i="4" s="1"/>
  <c r="F116" i="4"/>
  <c r="I116" i="4" s="1"/>
  <c r="F115" i="4"/>
  <c r="G115" i="4" s="1"/>
  <c r="F114" i="4"/>
  <c r="I114" i="4" s="1"/>
  <c r="F113" i="4"/>
  <c r="I113" i="4" s="1"/>
  <c r="F112" i="4"/>
  <c r="G112" i="4" s="1"/>
  <c r="F111" i="4"/>
  <c r="F110" i="4"/>
  <c r="I110" i="4" s="1"/>
  <c r="G109" i="4"/>
  <c r="F109" i="4"/>
  <c r="I109" i="4" s="1"/>
  <c r="F108" i="4"/>
  <c r="G108" i="4" s="1"/>
  <c r="F107" i="4"/>
  <c r="I107" i="4" s="1"/>
  <c r="F106" i="4"/>
  <c r="I106" i="4" s="1"/>
  <c r="F105" i="4"/>
  <c r="G105" i="4" s="1"/>
  <c r="F103" i="4"/>
  <c r="I103" i="4" s="1"/>
  <c r="F102" i="4"/>
  <c r="G102" i="4" s="1"/>
  <c r="F101" i="4"/>
  <c r="I101" i="4" s="1"/>
  <c r="F100" i="4"/>
  <c r="F99" i="4"/>
  <c r="G99" i="4" s="1"/>
  <c r="F98" i="4"/>
  <c r="I98" i="4" s="1"/>
  <c r="F97" i="4"/>
  <c r="I97" i="4" s="1"/>
  <c r="F96" i="4"/>
  <c r="F95" i="4"/>
  <c r="I95" i="4" s="1"/>
  <c r="F94" i="4"/>
  <c r="I94" i="4" s="1"/>
  <c r="F93" i="4"/>
  <c r="I93" i="4" s="1"/>
  <c r="F92" i="4"/>
  <c r="G92" i="4" s="1"/>
  <c r="F91" i="4"/>
  <c r="I91" i="4" s="1"/>
  <c r="F90" i="4"/>
  <c r="F89" i="4"/>
  <c r="I89" i="4" s="1"/>
  <c r="F88" i="4"/>
  <c r="I88" i="4" s="1"/>
  <c r="G86" i="4"/>
  <c r="F86" i="4"/>
  <c r="F85" i="4"/>
  <c r="I85" i="4" s="1"/>
  <c r="F84" i="4"/>
  <c r="G84" i="4" s="1"/>
  <c r="F83" i="4"/>
  <c r="I83" i="4" s="1"/>
  <c r="F82" i="4"/>
  <c r="G82" i="4" s="1"/>
  <c r="F81" i="4"/>
  <c r="I81" i="4" s="1"/>
  <c r="F80" i="4"/>
  <c r="G80" i="4" s="1"/>
  <c r="F79" i="4"/>
  <c r="I79" i="4" s="1"/>
  <c r="F78" i="4"/>
  <c r="I78" i="4" s="1"/>
  <c r="F77" i="4"/>
  <c r="G77" i="4" s="1"/>
  <c r="F76" i="4"/>
  <c r="F75" i="4"/>
  <c r="I75" i="4" s="1"/>
  <c r="F74" i="4"/>
  <c r="I74" i="4" s="1"/>
  <c r="F72" i="4"/>
  <c r="G72" i="4" s="1"/>
  <c r="F71" i="4"/>
  <c r="I71" i="4" s="1"/>
  <c r="F70" i="4"/>
  <c r="G70" i="4" s="1"/>
  <c r="F69" i="4"/>
  <c r="I69" i="4" s="1"/>
  <c r="F68" i="4"/>
  <c r="I68" i="4" s="1"/>
  <c r="F67" i="4"/>
  <c r="F66" i="4"/>
  <c r="F65" i="4"/>
  <c r="I65" i="4" s="1"/>
  <c r="F64" i="4"/>
  <c r="G64" i="4" s="1"/>
  <c r="F63" i="4"/>
  <c r="I63" i="4" s="1"/>
  <c r="F62" i="4"/>
  <c r="I62" i="4" s="1"/>
  <c r="F61" i="4"/>
  <c r="F60" i="4"/>
  <c r="G60" i="4" s="1"/>
  <c r="G59" i="4"/>
  <c r="F59" i="4"/>
  <c r="I59" i="4" s="1"/>
  <c r="F58" i="4"/>
  <c r="G58" i="4" s="1"/>
  <c r="F57" i="4"/>
  <c r="I57" i="4" s="1"/>
  <c r="F56" i="4"/>
  <c r="I56" i="4" s="1"/>
  <c r="F55" i="4"/>
  <c r="I55" i="4" s="1"/>
  <c r="F54" i="4"/>
  <c r="F53" i="4"/>
  <c r="I53" i="4" s="1"/>
  <c r="F52" i="4"/>
  <c r="I52" i="4" s="1"/>
  <c r="F51" i="4"/>
  <c r="I51" i="4" s="1"/>
  <c r="F50" i="4"/>
  <c r="F49" i="4"/>
  <c r="I49" i="4" s="1"/>
  <c r="G48" i="4"/>
  <c r="F48" i="4"/>
  <c r="I48" i="4" s="1"/>
  <c r="F47" i="4"/>
  <c r="I47" i="4" s="1"/>
  <c r="F46" i="4"/>
  <c r="I46" i="4" s="1"/>
  <c r="F45" i="4"/>
  <c r="G45" i="4" s="1"/>
  <c r="F44" i="4"/>
  <c r="G44" i="4" s="1"/>
  <c r="F43" i="4"/>
  <c r="I43" i="4" s="1"/>
  <c r="F42" i="4"/>
  <c r="G42" i="4" s="1"/>
  <c r="F41" i="4"/>
  <c r="I41" i="4" s="1"/>
  <c r="F40" i="4"/>
  <c r="G40" i="4" s="1"/>
  <c r="F39" i="4"/>
  <c r="F38" i="4"/>
  <c r="G38" i="4" s="1"/>
  <c r="F37" i="4"/>
  <c r="I37" i="4" s="1"/>
  <c r="F36" i="4"/>
  <c r="I36" i="4" s="1"/>
  <c r="F35" i="4"/>
  <c r="F34" i="4"/>
  <c r="I34" i="4" s="1"/>
  <c r="F33" i="4"/>
  <c r="I33" i="4" s="1"/>
  <c r="F32" i="4"/>
  <c r="G32" i="4" s="1"/>
  <c r="F31" i="4"/>
  <c r="I31" i="4" s="1"/>
  <c r="F30" i="4"/>
  <c r="I30" i="4" s="1"/>
  <c r="F29" i="4"/>
  <c r="I29" i="4" s="1"/>
  <c r="F28" i="4"/>
  <c r="G28" i="4" s="1"/>
  <c r="G27" i="4"/>
  <c r="F27" i="4"/>
  <c r="I27" i="4" s="1"/>
  <c r="F26" i="4"/>
  <c r="F25" i="4"/>
  <c r="I25" i="4" s="1"/>
  <c r="F24" i="4"/>
  <c r="I24" i="4" s="1"/>
  <c r="F23" i="4"/>
  <c r="I23" i="4" s="1"/>
  <c r="F22" i="4"/>
  <c r="F21" i="4"/>
  <c r="I21" i="4" s="1"/>
  <c r="F20" i="4"/>
  <c r="I20" i="4" s="1"/>
  <c r="F19" i="4"/>
  <c r="I19" i="4" s="1"/>
  <c r="F18" i="4"/>
  <c r="I18" i="4" s="1"/>
  <c r="F17" i="4"/>
  <c r="I17" i="4" s="1"/>
  <c r="G16" i="4"/>
  <c r="F16" i="4"/>
  <c r="F15" i="4"/>
  <c r="I15" i="4" s="1"/>
  <c r="F14" i="4"/>
  <c r="F13" i="4"/>
  <c r="F12" i="4"/>
  <c r="G12" i="4" s="1"/>
  <c r="F11" i="4"/>
  <c r="I11" i="4" s="1"/>
  <c r="F10" i="4"/>
  <c r="F9" i="4"/>
  <c r="I9" i="4" s="1"/>
  <c r="F8" i="4"/>
  <c r="G8" i="4" s="1"/>
  <c r="F7" i="4"/>
  <c r="I7" i="4" s="1"/>
  <c r="F6" i="4"/>
  <c r="F5" i="4"/>
  <c r="I5" i="4" s="1"/>
  <c r="F4" i="4"/>
  <c r="I4" i="4" s="1"/>
  <c r="F3" i="4"/>
  <c r="F2" i="4"/>
  <c r="I2" i="4" s="1"/>
  <c r="F20" i="1" l="1"/>
  <c r="F106" i="1"/>
  <c r="F50" i="1"/>
  <c r="F100" i="1"/>
  <c r="F40" i="1"/>
  <c r="F101" i="1"/>
  <c r="F60" i="1"/>
  <c r="F103" i="1"/>
  <c r="F10" i="1"/>
  <c r="F30" i="1"/>
  <c r="F102" i="1"/>
  <c r="F105" i="1"/>
  <c r="F120" i="1"/>
  <c r="F80" i="1"/>
  <c r="F83" i="1"/>
  <c r="F90" i="1"/>
  <c r="G107" i="1"/>
  <c r="E107" i="1" s="1"/>
  <c r="I20" i="6"/>
  <c r="G20" i="6"/>
  <c r="G14" i="4"/>
  <c r="I14" i="4"/>
  <c r="G81" i="4"/>
  <c r="I99" i="4"/>
  <c r="I70" i="4"/>
  <c r="I60" i="4"/>
  <c r="I38" i="4"/>
  <c r="G56" i="5"/>
  <c r="I56" i="5"/>
  <c r="G3" i="6"/>
  <c r="I3" i="6"/>
  <c r="G10" i="6"/>
  <c r="I10" i="6"/>
  <c r="I84" i="6"/>
  <c r="G84" i="6"/>
  <c r="G11" i="4"/>
  <c r="G22" i="4"/>
  <c r="I22" i="4"/>
  <c r="G26" i="4"/>
  <c r="I26" i="4"/>
  <c r="G43" i="4"/>
  <c r="G67" i="4"/>
  <c r="I67" i="4"/>
  <c r="G103" i="4"/>
  <c r="G114" i="4"/>
  <c r="I102" i="4"/>
  <c r="I80" i="4"/>
  <c r="I64" i="4"/>
  <c r="I58" i="4"/>
  <c r="I42" i="4"/>
  <c r="I8" i="4"/>
  <c r="G37" i="5"/>
  <c r="I37" i="5"/>
  <c r="I49" i="5"/>
  <c r="G49" i="5"/>
  <c r="G50" i="6"/>
  <c r="I50" i="6"/>
  <c r="G67" i="6"/>
  <c r="I67" i="6"/>
  <c r="G74" i="6"/>
  <c r="I74" i="6"/>
  <c r="I78" i="6"/>
  <c r="G78" i="6"/>
  <c r="I86" i="5"/>
  <c r="G6" i="4"/>
  <c r="I6" i="4"/>
  <c r="G10" i="4"/>
  <c r="I10" i="4"/>
  <c r="G13" i="4"/>
  <c r="I13" i="4"/>
  <c r="I92" i="4"/>
  <c r="I77" i="4"/>
  <c r="I72" i="4"/>
  <c r="I45" i="4"/>
  <c r="I95" i="6"/>
  <c r="G95" i="6"/>
  <c r="G3" i="4"/>
  <c r="I3" i="4"/>
  <c r="G35" i="4"/>
  <c r="I35" i="4"/>
  <c r="G39" i="4"/>
  <c r="I39" i="4"/>
  <c r="I28" i="4"/>
  <c r="G101" i="5"/>
  <c r="I101" i="5"/>
  <c r="G6" i="6"/>
  <c r="I6" i="6"/>
  <c r="I14" i="6"/>
  <c r="G14" i="6"/>
  <c r="I90" i="5"/>
  <c r="I105" i="4"/>
  <c r="I84" i="4"/>
  <c r="G44" i="6"/>
  <c r="I44" i="6"/>
  <c r="I47" i="6"/>
  <c r="G47" i="6"/>
  <c r="G102" i="6"/>
  <c r="I102" i="6"/>
  <c r="I82" i="5"/>
  <c r="I73" i="5"/>
  <c r="I69" i="5"/>
  <c r="I53" i="5"/>
  <c r="I21" i="5"/>
  <c r="I76" i="6"/>
  <c r="I104" i="5"/>
  <c r="I88" i="5"/>
  <c r="I84" i="5"/>
  <c r="I24" i="5"/>
  <c r="I83" i="6"/>
  <c r="I51" i="6"/>
  <c r="I39" i="6"/>
  <c r="I35" i="6"/>
  <c r="I19" i="6"/>
  <c r="I7" i="6"/>
  <c r="I103" i="5"/>
  <c r="I99" i="5"/>
  <c r="I87" i="5"/>
  <c r="I83" i="5"/>
  <c r="I15" i="5"/>
  <c r="I110" i="6"/>
  <c r="I94" i="6"/>
  <c r="I86" i="6"/>
  <c r="I38" i="6"/>
  <c r="I26" i="6"/>
  <c r="G32" i="6"/>
  <c r="G96" i="6"/>
  <c r="G58" i="6"/>
  <c r="G90" i="6"/>
  <c r="G21" i="6"/>
  <c r="G64" i="6"/>
  <c r="G85" i="6"/>
  <c r="G101" i="6"/>
  <c r="G5" i="6"/>
  <c r="G16" i="6"/>
  <c r="G37" i="6"/>
  <c r="G48" i="6"/>
  <c r="G69" i="6"/>
  <c r="G80" i="6"/>
  <c r="G112" i="6"/>
  <c r="G42" i="6"/>
  <c r="G107" i="6"/>
  <c r="G53" i="6"/>
  <c r="G43" i="6"/>
  <c r="G75" i="6"/>
  <c r="G22" i="6"/>
  <c r="G33" i="6"/>
  <c r="G81" i="6"/>
  <c r="G108" i="6"/>
  <c r="G12" i="6"/>
  <c r="G23" i="6"/>
  <c r="G55" i="6"/>
  <c r="G71" i="6"/>
  <c r="G87" i="6"/>
  <c r="G98" i="6"/>
  <c r="G114" i="6"/>
  <c r="G2" i="6"/>
  <c r="G18" i="6"/>
  <c r="G34" i="6"/>
  <c r="G66" i="6"/>
  <c r="G82" i="6"/>
  <c r="G93" i="6"/>
  <c r="G13" i="6"/>
  <c r="G29" i="6"/>
  <c r="G45" i="6"/>
  <c r="G61" i="6"/>
  <c r="G77" i="6"/>
  <c r="G104" i="6"/>
  <c r="G8" i="6"/>
  <c r="G24" i="6"/>
  <c r="G40" i="6"/>
  <c r="G56" i="6"/>
  <c r="G72" i="6"/>
  <c r="G88" i="6"/>
  <c r="G99" i="6"/>
  <c r="G115" i="6"/>
  <c r="G27" i="6"/>
  <c r="G65" i="6"/>
  <c r="G28" i="6"/>
  <c r="G60" i="6"/>
  <c r="G103" i="6"/>
  <c r="G9" i="6"/>
  <c r="G25" i="6"/>
  <c r="G41" i="6"/>
  <c r="G57" i="6"/>
  <c r="G73" i="6"/>
  <c r="G89" i="6"/>
  <c r="G100" i="6"/>
  <c r="G116" i="6"/>
  <c r="G11" i="6"/>
  <c r="G59" i="6"/>
  <c r="G54" i="6"/>
  <c r="G70" i="6"/>
  <c r="G92" i="6"/>
  <c r="G109" i="6"/>
  <c r="G55" i="5"/>
  <c r="G44" i="5"/>
  <c r="G12" i="5"/>
  <c r="G76" i="5"/>
  <c r="G39" i="5"/>
  <c r="G7" i="5"/>
  <c r="G60" i="5"/>
  <c r="G23" i="5"/>
  <c r="G92" i="5"/>
  <c r="G93" i="5"/>
  <c r="G94" i="5"/>
  <c r="G95" i="5"/>
  <c r="G5" i="5"/>
  <c r="G85" i="5"/>
  <c r="G16" i="5"/>
  <c r="G32" i="5"/>
  <c r="G48" i="5"/>
  <c r="G64" i="5"/>
  <c r="G80" i="5"/>
  <c r="G96" i="5"/>
  <c r="G71" i="5"/>
  <c r="G2" i="5"/>
  <c r="G34" i="5"/>
  <c r="G66" i="5"/>
  <c r="G29" i="5"/>
  <c r="G61" i="5"/>
  <c r="G8" i="5"/>
  <c r="G40" i="5"/>
  <c r="G72" i="5"/>
  <c r="G3" i="5"/>
  <c r="G35" i="5"/>
  <c r="G67" i="5"/>
  <c r="G14" i="5"/>
  <c r="G46" i="5"/>
  <c r="G9" i="5"/>
  <c r="G41" i="5"/>
  <c r="G89" i="5"/>
  <c r="G105" i="5"/>
  <c r="G20" i="5"/>
  <c r="G52" i="5"/>
  <c r="G31" i="5"/>
  <c r="G63" i="5"/>
  <c r="G11" i="5"/>
  <c r="G27" i="5"/>
  <c r="G43" i="5"/>
  <c r="G59" i="5"/>
  <c r="G75" i="5"/>
  <c r="G91" i="5"/>
  <c r="G107" i="5"/>
  <c r="G98" i="5"/>
  <c r="G13" i="5"/>
  <c r="G45" i="5"/>
  <c r="G77" i="5"/>
  <c r="G19" i="5"/>
  <c r="G51" i="5"/>
  <c r="G25" i="5"/>
  <c r="G57" i="5"/>
  <c r="G4" i="5"/>
  <c r="G36" i="5"/>
  <c r="G68" i="5"/>
  <c r="G100" i="5"/>
  <c r="G47" i="5"/>
  <c r="G79" i="5"/>
  <c r="G10" i="5"/>
  <c r="G42" i="5"/>
  <c r="G50" i="4"/>
  <c r="G110" i="4"/>
  <c r="G34" i="4"/>
  <c r="G54" i="4"/>
  <c r="G93" i="4"/>
  <c r="G76" i="4"/>
  <c r="G94" i="4"/>
  <c r="G66" i="4"/>
  <c r="G88" i="4"/>
  <c r="G98" i="4"/>
  <c r="G23" i="4"/>
  <c r="G33" i="4"/>
  <c r="G7" i="4"/>
  <c r="G65" i="4"/>
  <c r="G18" i="4"/>
  <c r="G116" i="4"/>
  <c r="G49" i="4"/>
  <c r="G71" i="4"/>
  <c r="G17" i="4"/>
  <c r="G55" i="4"/>
  <c r="G2" i="4"/>
  <c r="G29" i="4"/>
  <c r="G61" i="4"/>
  <c r="G83" i="4"/>
  <c r="G111" i="4"/>
  <c r="G24" i="4"/>
  <c r="G56" i="4"/>
  <c r="G106" i="4"/>
  <c r="G19" i="4"/>
  <c r="G51" i="4"/>
  <c r="G95" i="4"/>
  <c r="G117" i="4"/>
  <c r="G30" i="4"/>
  <c r="G46" i="4"/>
  <c r="G62" i="4"/>
  <c r="G90" i="4"/>
  <c r="G9" i="4"/>
  <c r="G25" i="4"/>
  <c r="G41" i="4"/>
  <c r="G57" i="4"/>
  <c r="G79" i="4"/>
  <c r="G101" i="4"/>
  <c r="G107" i="4"/>
  <c r="G4" i="4"/>
  <c r="G113" i="4"/>
  <c r="G5" i="4"/>
  <c r="G21" i="4"/>
  <c r="G37" i="4"/>
  <c r="G53" i="4"/>
  <c r="G69" i="4"/>
  <c r="G75" i="4"/>
  <c r="G97" i="4"/>
  <c r="G119" i="4"/>
  <c r="G89" i="4"/>
  <c r="G78" i="4"/>
  <c r="G100" i="4"/>
  <c r="G20" i="4"/>
  <c r="G36" i="4"/>
  <c r="G52" i="4"/>
  <c r="G68" i="4"/>
  <c r="G74" i="4"/>
  <c r="G96" i="4"/>
  <c r="G118" i="4"/>
  <c r="G15" i="4"/>
  <c r="G31" i="4"/>
  <c r="G47" i="4"/>
  <c r="G63" i="4"/>
  <c r="G85" i="4"/>
  <c r="G91" i="4"/>
  <c r="F107" i="1" l="1"/>
  <c r="E104" i="1"/>
  <c r="I15" i="2"/>
  <c r="I28" i="2"/>
  <c r="I34" i="2"/>
  <c r="I47" i="2"/>
  <c r="I48" i="2"/>
  <c r="I61" i="2"/>
  <c r="I65" i="2"/>
  <c r="I73" i="2"/>
  <c r="I78" i="2"/>
  <c r="I87" i="2"/>
  <c r="I90" i="2"/>
  <c r="I97" i="2"/>
  <c r="I100" i="2"/>
  <c r="I104" i="2"/>
  <c r="I112" i="2"/>
  <c r="H2" i="2"/>
  <c r="F2" i="2" s="1"/>
  <c r="G2" i="2" s="1"/>
  <c r="H120" i="2"/>
  <c r="F120" i="2" s="1"/>
  <c r="I120" i="2" s="1"/>
  <c r="H119" i="2"/>
  <c r="F119" i="2" s="1"/>
  <c r="G119" i="2" s="1"/>
  <c r="T118" i="2"/>
  <c r="Q118" i="2"/>
  <c r="M118" i="2"/>
  <c r="H117" i="2"/>
  <c r="F117" i="2"/>
  <c r="G117" i="2" s="1"/>
  <c r="H116" i="2"/>
  <c r="F116" i="2" s="1"/>
  <c r="G116" i="2" s="1"/>
  <c r="H115" i="2"/>
  <c r="F115" i="2" s="1"/>
  <c r="I115" i="2" s="1"/>
  <c r="T114" i="2"/>
  <c r="H114" i="2" s="1"/>
  <c r="F114" i="2" s="1"/>
  <c r="I114" i="2" s="1"/>
  <c r="H113" i="2"/>
  <c r="F113" i="2" s="1"/>
  <c r="I113" i="2" s="1"/>
  <c r="H112" i="2"/>
  <c r="F112" i="2" s="1"/>
  <c r="G112" i="2" s="1"/>
  <c r="H111" i="2"/>
  <c r="F111" i="2" s="1"/>
  <c r="I111" i="2" s="1"/>
  <c r="H110" i="2"/>
  <c r="F110" i="2" s="1"/>
  <c r="I110" i="2" s="1"/>
  <c r="H109" i="2"/>
  <c r="F109" i="2" s="1"/>
  <c r="G109" i="2" s="1"/>
  <c r="H108" i="2"/>
  <c r="F108" i="2" s="1"/>
  <c r="I108" i="2" s="1"/>
  <c r="H107" i="2"/>
  <c r="F107" i="2" s="1"/>
  <c r="I107" i="2" s="1"/>
  <c r="H106" i="2"/>
  <c r="F106" i="2"/>
  <c r="I106" i="2" s="1"/>
  <c r="H105" i="2"/>
  <c r="F105" i="2" s="1"/>
  <c r="G105" i="2" s="1"/>
  <c r="G104" i="2"/>
  <c r="H103" i="2"/>
  <c r="F103" i="2" s="1"/>
  <c r="I103" i="2" s="1"/>
  <c r="H102" i="2"/>
  <c r="F102" i="2"/>
  <c r="I102" i="2" s="1"/>
  <c r="H101" i="2"/>
  <c r="F101" i="2" s="1"/>
  <c r="I101" i="2" s="1"/>
  <c r="H100" i="2"/>
  <c r="F100" i="2" s="1"/>
  <c r="H99" i="2"/>
  <c r="F99" i="2"/>
  <c r="I99" i="2" s="1"/>
  <c r="H98" i="2"/>
  <c r="F98" i="2" s="1"/>
  <c r="I98" i="2" s="1"/>
  <c r="H97" i="2"/>
  <c r="F97" i="2" s="1"/>
  <c r="H96" i="2"/>
  <c r="F96" i="2"/>
  <c r="I96" i="2" s="1"/>
  <c r="H95" i="2"/>
  <c r="F95" i="2" s="1"/>
  <c r="G95" i="2" s="1"/>
  <c r="M94" i="2"/>
  <c r="H94" i="2" s="1"/>
  <c r="F94" i="2" s="1"/>
  <c r="G94" i="2" s="1"/>
  <c r="M93" i="2"/>
  <c r="H92" i="2"/>
  <c r="F92" i="2" s="1"/>
  <c r="G92" i="2" s="1"/>
  <c r="H91" i="2"/>
  <c r="F91" i="2" s="1"/>
  <c r="G91" i="2" s="1"/>
  <c r="H90" i="2"/>
  <c r="F90" i="2" s="1"/>
  <c r="H89" i="2"/>
  <c r="F89" i="2"/>
  <c r="I89" i="2" s="1"/>
  <c r="H88" i="2"/>
  <c r="F88" i="2" s="1"/>
  <c r="I88" i="2" s="1"/>
  <c r="G87" i="2"/>
  <c r="J86" i="2"/>
  <c r="H86" i="2"/>
  <c r="F86" i="2" s="1"/>
  <c r="I86" i="2" s="1"/>
  <c r="H85" i="2"/>
  <c r="F85" i="2" s="1"/>
  <c r="I85" i="2" s="1"/>
  <c r="H84" i="2"/>
  <c r="F84" i="2" s="1"/>
  <c r="I84" i="2" s="1"/>
  <c r="H83" i="2"/>
  <c r="F83" i="2" s="1"/>
  <c r="G83" i="2" s="1"/>
  <c r="H82" i="2"/>
  <c r="F82" i="2" s="1"/>
  <c r="I82" i="2" s="1"/>
  <c r="H81" i="2"/>
  <c r="F81" i="2" s="1"/>
  <c r="I81" i="2" s="1"/>
  <c r="H80" i="2"/>
  <c r="F80" i="2" s="1"/>
  <c r="I80" i="2" s="1"/>
  <c r="H79" i="2"/>
  <c r="F79" i="2" s="1"/>
  <c r="I79" i="2" s="1"/>
  <c r="H78" i="2"/>
  <c r="F78" i="2" s="1"/>
  <c r="G78" i="2" s="1"/>
  <c r="H77" i="2"/>
  <c r="F77" i="2" s="1"/>
  <c r="I77" i="2" s="1"/>
  <c r="J76" i="2"/>
  <c r="H75" i="2"/>
  <c r="F75" i="2" s="1"/>
  <c r="I75" i="2" s="1"/>
  <c r="H74" i="2"/>
  <c r="F74" i="2" s="1"/>
  <c r="G74" i="2" s="1"/>
  <c r="G73" i="2"/>
  <c r="H72" i="2"/>
  <c r="T71" i="2"/>
  <c r="H70" i="2"/>
  <c r="F70" i="2" s="1"/>
  <c r="I70" i="2" s="1"/>
  <c r="H69" i="2"/>
  <c r="F69" i="2"/>
  <c r="I69" i="2" s="1"/>
  <c r="H68" i="2"/>
  <c r="F68" i="2"/>
  <c r="G68" i="2" s="1"/>
  <c r="H66" i="2"/>
  <c r="F66" i="2"/>
  <c r="I66" i="2" s="1"/>
  <c r="H65" i="2"/>
  <c r="F65" i="2" s="1"/>
  <c r="H64" i="2"/>
  <c r="F64" i="2" s="1"/>
  <c r="I64" i="2" s="1"/>
  <c r="H63" i="2"/>
  <c r="F63" i="2" s="1"/>
  <c r="I63" i="2" s="1"/>
  <c r="H62" i="2"/>
  <c r="F62" i="2" s="1"/>
  <c r="G62" i="2" s="1"/>
  <c r="H61" i="2"/>
  <c r="F61" i="2" s="1"/>
  <c r="H60" i="2"/>
  <c r="F60" i="2"/>
  <c r="I60" i="2" s="1"/>
  <c r="T59" i="2"/>
  <c r="H59" i="2" s="1"/>
  <c r="F59" i="2" s="1"/>
  <c r="G59" i="2" s="1"/>
  <c r="T58" i="2"/>
  <c r="H58" i="2" s="1"/>
  <c r="F58" i="2" s="1"/>
  <c r="I58" i="2" s="1"/>
  <c r="H57" i="2"/>
  <c r="F57" i="2" s="1"/>
  <c r="I57" i="2" s="1"/>
  <c r="M56" i="2"/>
  <c r="H56" i="2"/>
  <c r="F56" i="2" s="1"/>
  <c r="I56" i="2" s="1"/>
  <c r="M55" i="2"/>
  <c r="J55" i="2"/>
  <c r="H54" i="2"/>
  <c r="F54" i="2" s="1"/>
  <c r="I54" i="2" s="1"/>
  <c r="H53" i="2"/>
  <c r="F53" i="2"/>
  <c r="G53" i="2" s="1"/>
  <c r="H52" i="2"/>
  <c r="F52" i="2" s="1"/>
  <c r="I52" i="2" s="1"/>
  <c r="H51" i="2"/>
  <c r="F51" i="2" s="1"/>
  <c r="G51" i="2" s="1"/>
  <c r="H50" i="2"/>
  <c r="F50" i="2"/>
  <c r="I50" i="2" s="1"/>
  <c r="H49" i="2"/>
  <c r="F49" i="2" s="1"/>
  <c r="G49" i="2" s="1"/>
  <c r="H48" i="2"/>
  <c r="F48" i="2" s="1"/>
  <c r="G48" i="2" s="1"/>
  <c r="H47" i="2"/>
  <c r="F47" i="2" s="1"/>
  <c r="H46" i="2"/>
  <c r="F46" i="2"/>
  <c r="I46" i="2" s="1"/>
  <c r="H45" i="2"/>
  <c r="F45" i="2" s="1"/>
  <c r="G45" i="2" s="1"/>
  <c r="H44" i="2"/>
  <c r="F44" i="2" s="1"/>
  <c r="I44" i="2" s="1"/>
  <c r="H43" i="2"/>
  <c r="F43" i="2" s="1"/>
  <c r="I43" i="2" s="1"/>
  <c r="J42" i="2"/>
  <c r="H42" i="2" s="1"/>
  <c r="F42" i="2" s="1"/>
  <c r="I42" i="2" s="1"/>
  <c r="H41" i="2"/>
  <c r="F41" i="2" s="1"/>
  <c r="I41" i="2" s="1"/>
  <c r="H40" i="2"/>
  <c r="F40" i="2" s="1"/>
  <c r="I40" i="2" s="1"/>
  <c r="H39" i="2"/>
  <c r="F39" i="2" s="1"/>
  <c r="G39" i="2" s="1"/>
  <c r="H38" i="2"/>
  <c r="F38" i="2" s="1"/>
  <c r="I38" i="2" s="1"/>
  <c r="J37" i="2"/>
  <c r="H37" i="2" s="1"/>
  <c r="F37" i="2" s="1"/>
  <c r="G37" i="2" s="1"/>
  <c r="H36" i="2"/>
  <c r="F36" i="2"/>
  <c r="G36" i="2" s="1"/>
  <c r="H35" i="2"/>
  <c r="F35" i="2" s="1"/>
  <c r="I35" i="2" s="1"/>
  <c r="H34" i="2"/>
  <c r="F34" i="2" s="1"/>
  <c r="Q33" i="2"/>
  <c r="M33" i="2"/>
  <c r="H32" i="2"/>
  <c r="F32" i="2" s="1"/>
  <c r="H31" i="2"/>
  <c r="F31" i="2" s="1"/>
  <c r="I31" i="2" s="1"/>
  <c r="H30" i="2"/>
  <c r="F30" i="2" s="1"/>
  <c r="I30" i="2" s="1"/>
  <c r="H29" i="2"/>
  <c r="F29" i="2" s="1"/>
  <c r="I29" i="2" s="1"/>
  <c r="H28" i="2"/>
  <c r="F28" i="2" s="1"/>
  <c r="G28" i="2" s="1"/>
  <c r="T27" i="2"/>
  <c r="J27" i="2"/>
  <c r="H26" i="2"/>
  <c r="F26" i="2" s="1"/>
  <c r="G26" i="2" s="1"/>
  <c r="H25" i="2"/>
  <c r="F25" i="2" s="1"/>
  <c r="I25" i="2" s="1"/>
  <c r="H24" i="2"/>
  <c r="F24" i="2" s="1"/>
  <c r="I24" i="2" s="1"/>
  <c r="H23" i="2"/>
  <c r="F23" i="2"/>
  <c r="I23" i="2" s="1"/>
  <c r="H22" i="2"/>
  <c r="F22" i="2" s="1"/>
  <c r="I22" i="2" s="1"/>
  <c r="H21" i="2"/>
  <c r="F21" i="2" s="1"/>
  <c r="I21" i="2" s="1"/>
  <c r="H20" i="2"/>
  <c r="F20" i="2" s="1"/>
  <c r="I20" i="2" s="1"/>
  <c r="H19" i="2"/>
  <c r="F19" i="2" s="1"/>
  <c r="I19" i="2" s="1"/>
  <c r="J18" i="2"/>
  <c r="H18" i="2" s="1"/>
  <c r="F18" i="2" s="1"/>
  <c r="I18" i="2" s="1"/>
  <c r="H17" i="2"/>
  <c r="F17" i="2" s="1"/>
  <c r="G17" i="2" s="1"/>
  <c r="H16" i="2"/>
  <c r="F16" i="2" s="1"/>
  <c r="I16" i="2" s="1"/>
  <c r="H15" i="2"/>
  <c r="F15" i="2" s="1"/>
  <c r="H14" i="2"/>
  <c r="F14" i="2" s="1"/>
  <c r="I14" i="2" s="1"/>
  <c r="H13" i="2"/>
  <c r="F13" i="2"/>
  <c r="G13" i="2" s="1"/>
  <c r="H12" i="2"/>
  <c r="F12" i="2"/>
  <c r="G12" i="2" s="1"/>
  <c r="H11" i="2"/>
  <c r="F11" i="2" s="1"/>
  <c r="G11" i="2" s="1"/>
  <c r="H10" i="2"/>
  <c r="F10" i="2" s="1"/>
  <c r="G10" i="2" s="1"/>
  <c r="H9" i="2"/>
  <c r="F9" i="2" s="1"/>
  <c r="G9" i="2" s="1"/>
  <c r="H8" i="2"/>
  <c r="F8" i="2"/>
  <c r="I8" i="2" s="1"/>
  <c r="H7" i="2"/>
  <c r="F7" i="2" s="1"/>
  <c r="G7" i="2" s="1"/>
  <c r="H6" i="2"/>
  <c r="F6" i="2" s="1"/>
  <c r="G6" i="2" s="1"/>
  <c r="H5" i="2"/>
  <c r="F5" i="2" s="1"/>
  <c r="I5" i="2" s="1"/>
  <c r="G5" i="2"/>
  <c r="H4" i="2"/>
  <c r="F4" i="2" s="1"/>
  <c r="I4" i="2" s="1"/>
  <c r="H3" i="2"/>
  <c r="F3" i="2" s="1"/>
  <c r="I3" i="2" s="1"/>
  <c r="K15" i="1"/>
  <c r="J2" i="1"/>
  <c r="K2" i="1"/>
  <c r="L2" i="1"/>
  <c r="M2" i="1"/>
  <c r="N2" i="1"/>
  <c r="O2" i="1"/>
  <c r="P2" i="1"/>
  <c r="Q2" i="1"/>
  <c r="R2" i="1"/>
  <c r="S2" i="1"/>
  <c r="I2" i="1"/>
  <c r="F104" i="1" l="1"/>
  <c r="H108" i="1"/>
  <c r="H109" i="1"/>
  <c r="H106" i="1"/>
  <c r="H105" i="1"/>
  <c r="H107" i="1"/>
  <c r="I83" i="2"/>
  <c r="I39" i="2"/>
  <c r="G41" i="2"/>
  <c r="I74" i="2"/>
  <c r="I13" i="2"/>
  <c r="I49" i="2"/>
  <c r="I17" i="2"/>
  <c r="I7" i="2"/>
  <c r="G32" i="2"/>
  <c r="I32" i="2"/>
  <c r="I95" i="2"/>
  <c r="I94" i="2"/>
  <c r="I109" i="2"/>
  <c r="I59" i="2"/>
  <c r="I11" i="2"/>
  <c r="I92" i="2"/>
  <c r="I26" i="2"/>
  <c r="I10" i="2"/>
  <c r="I91" i="2"/>
  <c r="I9" i="2"/>
  <c r="I12" i="2"/>
  <c r="I6" i="2"/>
  <c r="I68" i="2"/>
  <c r="G72" i="2"/>
  <c r="F72" i="2"/>
  <c r="I72" i="2" s="1"/>
  <c r="I105" i="2"/>
  <c r="I119" i="2"/>
  <c r="I36" i="2"/>
  <c r="I116" i="2"/>
  <c r="I45" i="2"/>
  <c r="I2" i="2"/>
  <c r="I53" i="2"/>
  <c r="I37" i="2"/>
  <c r="I117" i="2"/>
  <c r="I51" i="2"/>
  <c r="I62" i="2"/>
  <c r="H118" i="2"/>
  <c r="F118" i="2" s="1"/>
  <c r="I118" i="2" s="1"/>
  <c r="H55" i="2"/>
  <c r="F55" i="2" s="1"/>
  <c r="I55" i="2" s="1"/>
  <c r="H27" i="2"/>
  <c r="F27" i="2" s="1"/>
  <c r="H76" i="2"/>
  <c r="F76" i="2" s="1"/>
  <c r="I76" i="2" s="1"/>
  <c r="H93" i="2"/>
  <c r="F93" i="2" s="1"/>
  <c r="I93" i="2" s="1"/>
  <c r="H71" i="2"/>
  <c r="F71" i="2" s="1"/>
  <c r="G100" i="2"/>
  <c r="G65" i="2"/>
  <c r="G23" i="2"/>
  <c r="G57" i="2"/>
  <c r="G18" i="2"/>
  <c r="G30" i="2"/>
  <c r="G46" i="2"/>
  <c r="G75" i="2"/>
  <c r="G96" i="2"/>
  <c r="G22" i="2"/>
  <c r="G54" i="2"/>
  <c r="G61" i="2"/>
  <c r="G88" i="2"/>
  <c r="G14" i="2"/>
  <c r="H33" i="2"/>
  <c r="F33" i="2" s="1"/>
  <c r="I33" i="2" s="1"/>
  <c r="G79" i="2"/>
  <c r="G70" i="2"/>
  <c r="G34" i="2"/>
  <c r="G50" i="2"/>
  <c r="G114" i="2"/>
  <c r="G31" i="2"/>
  <c r="G66" i="2"/>
  <c r="G111" i="2"/>
  <c r="G80" i="2"/>
  <c r="G115" i="2"/>
  <c r="G24" i="2"/>
  <c r="G35" i="2"/>
  <c r="G107" i="2"/>
  <c r="G3" i="2"/>
  <c r="G85" i="2"/>
  <c r="G98" i="2"/>
  <c r="G16" i="2"/>
  <c r="G52" i="2"/>
  <c r="G77" i="2"/>
  <c r="G90" i="2"/>
  <c r="G25" i="2"/>
  <c r="G108" i="2"/>
  <c r="G4" i="2"/>
  <c r="G8" i="2"/>
  <c r="G40" i="2"/>
  <c r="G56" i="2"/>
  <c r="G82" i="2"/>
  <c r="G86" i="2"/>
  <c r="G99" i="2"/>
  <c r="G103" i="2"/>
  <c r="G29" i="2"/>
  <c r="G44" i="2"/>
  <c r="G60" i="2"/>
  <c r="G64" i="2"/>
  <c r="G69" i="2"/>
  <c r="G113" i="2"/>
  <c r="G120" i="2"/>
  <c r="G38" i="2"/>
  <c r="G42" i="2"/>
  <c r="G84" i="2"/>
  <c r="G97" i="2"/>
  <c r="G101" i="2"/>
  <c r="G15" i="2"/>
  <c r="G47" i="2"/>
  <c r="G89" i="2"/>
  <c r="G19" i="2"/>
  <c r="G102" i="2"/>
  <c r="G43" i="2"/>
  <c r="G63" i="2"/>
  <c r="G21" i="2"/>
  <c r="G106" i="2"/>
  <c r="G110" i="2"/>
  <c r="G58" i="2"/>
  <c r="G81" i="2"/>
  <c r="G20" i="2"/>
  <c r="G136" i="1"/>
  <c r="E136" i="1" s="1"/>
  <c r="F136" i="1" s="1"/>
  <c r="S130" i="1"/>
  <c r="G130" i="1" s="1"/>
  <c r="E130" i="1" s="1"/>
  <c r="F130" i="1" s="1"/>
  <c r="S110" i="1"/>
  <c r="S86" i="1"/>
  <c r="S70" i="1"/>
  <c r="S68" i="1"/>
  <c r="S54" i="1" s="1"/>
  <c r="S36" i="1"/>
  <c r="S31" i="1" s="1"/>
  <c r="S15" i="1"/>
  <c r="S7" i="1"/>
  <c r="R126" i="1"/>
  <c r="R110" i="1"/>
  <c r="R86" i="1"/>
  <c r="R70" i="1"/>
  <c r="R31" i="1"/>
  <c r="R15" i="1"/>
  <c r="R7" i="1"/>
  <c r="P126" i="1"/>
  <c r="P110" i="1"/>
  <c r="P86" i="1"/>
  <c r="P70" i="1"/>
  <c r="P54" i="1"/>
  <c r="P31" i="1"/>
  <c r="P15" i="1"/>
  <c r="P7" i="1"/>
  <c r="L126" i="1"/>
  <c r="L110" i="1"/>
  <c r="L86" i="1"/>
  <c r="L70" i="1"/>
  <c r="L65" i="1"/>
  <c r="L31" i="1"/>
  <c r="L15" i="1"/>
  <c r="L7" i="1"/>
  <c r="I126" i="1"/>
  <c r="I110" i="1"/>
  <c r="I86" i="1"/>
  <c r="I70" i="1"/>
  <c r="I65" i="1"/>
  <c r="I54" i="1" s="1"/>
  <c r="I15" i="1"/>
  <c r="I7" i="1"/>
  <c r="S126" i="1" l="1"/>
  <c r="I31" i="1"/>
  <c r="L54" i="1"/>
  <c r="G27" i="2"/>
  <c r="I27" i="2"/>
  <c r="G55" i="2"/>
  <c r="G71" i="2"/>
  <c r="I71" i="2"/>
  <c r="G118" i="2"/>
  <c r="G93" i="2"/>
  <c r="G76" i="2"/>
  <c r="G33" i="2"/>
  <c r="O126" i="1"/>
  <c r="N126" i="1"/>
  <c r="M126" i="1"/>
  <c r="O110" i="1"/>
  <c r="N110" i="1"/>
  <c r="M110" i="1"/>
  <c r="O86" i="1"/>
  <c r="N86" i="1"/>
  <c r="M86" i="1"/>
  <c r="O70" i="1"/>
  <c r="N70" i="1"/>
  <c r="M70" i="1"/>
  <c r="O54" i="1"/>
  <c r="N54" i="1"/>
  <c r="M54" i="1"/>
  <c r="O31" i="1"/>
  <c r="N31" i="1"/>
  <c r="M31" i="1"/>
  <c r="O15" i="1"/>
  <c r="N15" i="1"/>
  <c r="M15" i="1"/>
  <c r="O7" i="1"/>
  <c r="N7" i="1"/>
  <c r="M7" i="1"/>
  <c r="K126" i="1"/>
  <c r="J126" i="1"/>
  <c r="K110" i="1"/>
  <c r="J110" i="1"/>
  <c r="K86" i="1"/>
  <c r="J86" i="1"/>
  <c r="K70" i="1"/>
  <c r="J70" i="1"/>
  <c r="K54" i="1"/>
  <c r="J54" i="1"/>
  <c r="K31" i="1"/>
  <c r="J31" i="1"/>
  <c r="J15" i="1"/>
  <c r="K7" i="1"/>
  <c r="J7" i="1"/>
  <c r="G78" i="1" l="1"/>
  <c r="D3" i="1"/>
  <c r="G121" i="1"/>
  <c r="E121" i="1" s="1"/>
  <c r="G24" i="1"/>
  <c r="E24" i="1" s="1"/>
  <c r="F24" i="1" s="1"/>
  <c r="F121" i="1" l="1"/>
  <c r="G128" i="1"/>
  <c r="E128" i="1" s="1"/>
  <c r="F128" i="1" s="1"/>
  <c r="Q7" i="1" l="1"/>
  <c r="Q15" i="1"/>
  <c r="Q31" i="1"/>
  <c r="Q54" i="1"/>
  <c r="Q70" i="1"/>
  <c r="Q86" i="1"/>
  <c r="Q110" i="1"/>
  <c r="Q126" i="1"/>
  <c r="C7" i="1" l="1"/>
  <c r="G135" i="1"/>
  <c r="E135" i="1" s="1"/>
  <c r="F135" i="1" s="1"/>
  <c r="G122" i="1" l="1"/>
  <c r="E122" i="1" s="1"/>
  <c r="G125" i="1"/>
  <c r="E125" i="1" s="1"/>
  <c r="F125" i="1" s="1"/>
  <c r="F122" i="1" l="1"/>
  <c r="G96" i="1"/>
  <c r="E96" i="1" s="1"/>
  <c r="F96" i="1" s="1"/>
  <c r="G82" i="1"/>
  <c r="E82" i="1" s="1"/>
  <c r="G79" i="1"/>
  <c r="E79" i="1" s="1"/>
  <c r="G77" i="1"/>
  <c r="E77" i="1" s="1"/>
  <c r="G66" i="1"/>
  <c r="E66" i="1" s="1"/>
  <c r="F66" i="1" s="1"/>
  <c r="G62" i="1"/>
  <c r="E62" i="1" s="1"/>
  <c r="F62" i="1" s="1"/>
  <c r="G19" i="1"/>
  <c r="E19" i="1" s="1"/>
  <c r="F19" i="1" s="1"/>
  <c r="G29" i="1"/>
  <c r="E29" i="1" s="1"/>
  <c r="F29" i="1" s="1"/>
  <c r="G28" i="1"/>
  <c r="E28" i="1" s="1"/>
  <c r="G39" i="1"/>
  <c r="E39" i="1" s="1"/>
  <c r="F39" i="1" s="1"/>
  <c r="G45" i="1"/>
  <c r="E45" i="1" s="1"/>
  <c r="F45" i="1" s="1"/>
  <c r="G53" i="1"/>
  <c r="E53" i="1" s="1"/>
  <c r="F53" i="1" s="1"/>
  <c r="F77" i="1" l="1"/>
  <c r="F82" i="1"/>
  <c r="E27" i="1"/>
  <c r="F27" i="1" s="1"/>
  <c r="F28" i="1"/>
  <c r="F79" i="1"/>
  <c r="G97" i="1"/>
  <c r="E97" i="1" s="1"/>
  <c r="F97" i="1" s="1"/>
  <c r="G98" i="1" l="1"/>
  <c r="E98" i="1" s="1"/>
  <c r="F98" i="1" s="1"/>
  <c r="G74" i="1" l="1"/>
  <c r="E74" i="1" s="1"/>
  <c r="G75" i="1"/>
  <c r="E75" i="1" s="1"/>
  <c r="G76" i="1"/>
  <c r="E76" i="1" s="1"/>
  <c r="G9" i="1"/>
  <c r="G49" i="1"/>
  <c r="E49" i="1" s="1"/>
  <c r="F49" i="1" s="1"/>
  <c r="F75" i="1" l="1"/>
  <c r="F76" i="1"/>
  <c r="F74" i="1"/>
  <c r="E9" i="1"/>
  <c r="F9" i="1" s="1"/>
  <c r="G46" i="1"/>
  <c r="E46" i="1" s="1"/>
  <c r="F46" i="1" s="1"/>
  <c r="G134" i="1"/>
  <c r="E134" i="1" s="1"/>
  <c r="F134" i="1" s="1"/>
  <c r="G133" i="1"/>
  <c r="E133" i="1" s="1"/>
  <c r="F133" i="1" s="1"/>
  <c r="G132" i="1"/>
  <c r="E132" i="1" s="1"/>
  <c r="F132" i="1" s="1"/>
  <c r="G131" i="1"/>
  <c r="E131" i="1" s="1"/>
  <c r="F131" i="1" s="1"/>
  <c r="G129" i="1"/>
  <c r="E129" i="1" s="1"/>
  <c r="F129" i="1" s="1"/>
  <c r="G127" i="1"/>
  <c r="E127" i="1" s="1"/>
  <c r="F127" i="1" s="1"/>
  <c r="G124" i="1"/>
  <c r="E124" i="1" s="1"/>
  <c r="F124" i="1" s="1"/>
  <c r="G123" i="1"/>
  <c r="E123" i="1" s="1"/>
  <c r="G117" i="1"/>
  <c r="E117" i="1" s="1"/>
  <c r="G116" i="1"/>
  <c r="E116" i="1" s="1"/>
  <c r="G115" i="1"/>
  <c r="E115" i="1" s="1"/>
  <c r="G114" i="1"/>
  <c r="E114" i="1" s="1"/>
  <c r="G113" i="1"/>
  <c r="E113" i="1" s="1"/>
  <c r="G112" i="1"/>
  <c r="E112" i="1" s="1"/>
  <c r="G111" i="1"/>
  <c r="E111" i="1" s="1"/>
  <c r="G95" i="1"/>
  <c r="E95" i="1" s="1"/>
  <c r="F95" i="1" s="1"/>
  <c r="G94" i="1"/>
  <c r="E94" i="1" s="1"/>
  <c r="F94" i="1" s="1"/>
  <c r="G93" i="1"/>
  <c r="E93" i="1" s="1"/>
  <c r="G91" i="1"/>
  <c r="E91" i="1" s="1"/>
  <c r="F91" i="1" s="1"/>
  <c r="G89" i="1"/>
  <c r="E89" i="1" s="1"/>
  <c r="F89" i="1" s="1"/>
  <c r="G88" i="1"/>
  <c r="E88" i="1" s="1"/>
  <c r="F88" i="1" s="1"/>
  <c r="G87" i="1"/>
  <c r="E87" i="1" s="1"/>
  <c r="F87" i="1" s="1"/>
  <c r="G85" i="1"/>
  <c r="E85" i="1" s="1"/>
  <c r="G84" i="1"/>
  <c r="E84" i="1" s="1"/>
  <c r="G81" i="1"/>
  <c r="E81" i="1" s="1"/>
  <c r="E78" i="1"/>
  <c r="G73" i="1"/>
  <c r="E73" i="1" s="1"/>
  <c r="G72" i="1"/>
  <c r="E72" i="1" s="1"/>
  <c r="G71" i="1"/>
  <c r="E71" i="1" s="1"/>
  <c r="G69" i="1"/>
  <c r="E69" i="1" s="1"/>
  <c r="F69" i="1" s="1"/>
  <c r="G68" i="1"/>
  <c r="E68" i="1" s="1"/>
  <c r="F68" i="1" s="1"/>
  <c r="G67" i="1"/>
  <c r="E67" i="1" s="1"/>
  <c r="F67" i="1" s="1"/>
  <c r="G65" i="1"/>
  <c r="E65" i="1" s="1"/>
  <c r="F65" i="1" s="1"/>
  <c r="G64" i="1"/>
  <c r="E64" i="1" s="1"/>
  <c r="F64" i="1" s="1"/>
  <c r="G63" i="1"/>
  <c r="E63" i="1" s="1"/>
  <c r="F63" i="1" s="1"/>
  <c r="G61" i="1"/>
  <c r="E61" i="1" s="1"/>
  <c r="F61" i="1" s="1"/>
  <c r="G59" i="1"/>
  <c r="E59" i="1" s="1"/>
  <c r="F59" i="1" s="1"/>
  <c r="G58" i="1"/>
  <c r="E58" i="1" s="1"/>
  <c r="F58" i="1" s="1"/>
  <c r="G57" i="1"/>
  <c r="E57" i="1" s="1"/>
  <c r="F57" i="1" s="1"/>
  <c r="G56" i="1"/>
  <c r="E56" i="1" s="1"/>
  <c r="F56" i="1" s="1"/>
  <c r="G55" i="1"/>
  <c r="E55" i="1" s="1"/>
  <c r="F55" i="1" s="1"/>
  <c r="G52" i="1"/>
  <c r="E52" i="1" s="1"/>
  <c r="F52" i="1" s="1"/>
  <c r="G51" i="1"/>
  <c r="E51" i="1" s="1"/>
  <c r="F51" i="1" s="1"/>
  <c r="G48" i="1"/>
  <c r="E48" i="1" s="1"/>
  <c r="F48" i="1" s="1"/>
  <c r="G47" i="1"/>
  <c r="E47" i="1" s="1"/>
  <c r="F47" i="1" s="1"/>
  <c r="G44" i="1"/>
  <c r="E44" i="1" s="1"/>
  <c r="F44" i="1" s="1"/>
  <c r="G43" i="1"/>
  <c r="E43" i="1" s="1"/>
  <c r="F43" i="1" s="1"/>
  <c r="G42" i="1"/>
  <c r="E42" i="1" s="1"/>
  <c r="F42" i="1" s="1"/>
  <c r="G41" i="1"/>
  <c r="E41" i="1" s="1"/>
  <c r="F41" i="1" s="1"/>
  <c r="G38" i="1"/>
  <c r="E38" i="1" s="1"/>
  <c r="F38" i="1" s="1"/>
  <c r="G37" i="1"/>
  <c r="E37" i="1" s="1"/>
  <c r="F37" i="1" s="1"/>
  <c r="G36" i="1"/>
  <c r="E36" i="1" s="1"/>
  <c r="F36" i="1" s="1"/>
  <c r="G35" i="1"/>
  <c r="E35" i="1" s="1"/>
  <c r="F35" i="1" s="1"/>
  <c r="G34" i="1"/>
  <c r="E34" i="1" s="1"/>
  <c r="F34" i="1" s="1"/>
  <c r="G33" i="1"/>
  <c r="E33" i="1" s="1"/>
  <c r="F33" i="1" s="1"/>
  <c r="G32" i="1"/>
  <c r="E32" i="1" s="1"/>
  <c r="F32" i="1" s="1"/>
  <c r="G26" i="1"/>
  <c r="E26" i="1" s="1"/>
  <c r="F26" i="1" s="1"/>
  <c r="G25" i="1"/>
  <c r="E25" i="1" s="1"/>
  <c r="F25" i="1" s="1"/>
  <c r="G23" i="1"/>
  <c r="E23" i="1" s="1"/>
  <c r="F23" i="1" s="1"/>
  <c r="G22" i="1"/>
  <c r="E22" i="1" s="1"/>
  <c r="F22" i="1" s="1"/>
  <c r="G21" i="1"/>
  <c r="E21" i="1" s="1"/>
  <c r="F21" i="1" s="1"/>
  <c r="G18" i="1"/>
  <c r="G17" i="1"/>
  <c r="E17" i="1" s="1"/>
  <c r="F17" i="1" s="1"/>
  <c r="G16" i="1"/>
  <c r="E16" i="1" s="1"/>
  <c r="F16" i="1" s="1"/>
  <c r="G14" i="1"/>
  <c r="E14" i="1" s="1"/>
  <c r="F14" i="1" s="1"/>
  <c r="G13" i="1"/>
  <c r="G12" i="1"/>
  <c r="G11" i="1"/>
  <c r="G8" i="1"/>
  <c r="D6" i="1"/>
  <c r="D5" i="1"/>
  <c r="D4" i="1"/>
  <c r="F84" i="1" l="1"/>
  <c r="F73" i="1"/>
  <c r="F115" i="1"/>
  <c r="F78" i="1"/>
  <c r="E92" i="1"/>
  <c r="F93" i="1"/>
  <c r="F112" i="1"/>
  <c r="F116" i="1"/>
  <c r="F72" i="1"/>
  <c r="F114" i="1"/>
  <c r="F123" i="1"/>
  <c r="E119" i="1"/>
  <c r="F85" i="1"/>
  <c r="F111" i="1"/>
  <c r="F71" i="1"/>
  <c r="F81" i="1"/>
  <c r="F113" i="1"/>
  <c r="F117" i="1"/>
  <c r="E13" i="1"/>
  <c r="F13" i="1" s="1"/>
  <c r="E12" i="1"/>
  <c r="F12" i="1" s="1"/>
  <c r="E8" i="1"/>
  <c r="F8" i="1" s="1"/>
  <c r="E11" i="1"/>
  <c r="F11" i="1" s="1"/>
  <c r="E86" i="1"/>
  <c r="E126" i="1"/>
  <c r="E110" i="1"/>
  <c r="F110" i="1" s="1"/>
  <c r="E70" i="1"/>
  <c r="H84" i="1" s="1"/>
  <c r="E31" i="1"/>
  <c r="E18" i="1"/>
  <c r="F18" i="1" s="1"/>
  <c r="D2" i="1"/>
  <c r="E54" i="1"/>
  <c r="H81" i="1" l="1"/>
  <c r="H72" i="1"/>
  <c r="H73" i="1"/>
  <c r="H78" i="1"/>
  <c r="F126" i="1"/>
  <c r="H130" i="1"/>
  <c r="H117" i="1"/>
  <c r="H111" i="1"/>
  <c r="H112" i="1"/>
  <c r="F31" i="1"/>
  <c r="H50" i="1"/>
  <c r="H40" i="1"/>
  <c r="H30" i="1"/>
  <c r="F86" i="1"/>
  <c r="H90" i="1"/>
  <c r="H85" i="1"/>
  <c r="F119" i="1"/>
  <c r="H120" i="1"/>
  <c r="F54" i="1"/>
  <c r="H60" i="1"/>
  <c r="F70" i="1"/>
  <c r="H80" i="1"/>
  <c r="H83" i="1"/>
  <c r="H77" i="1"/>
  <c r="H79" i="1"/>
  <c r="H82" i="1"/>
  <c r="H75" i="1"/>
  <c r="H74" i="1"/>
  <c r="H76" i="1"/>
  <c r="E7" i="1"/>
  <c r="H9" i="1" s="1"/>
  <c r="H113" i="1"/>
  <c r="H71" i="1"/>
  <c r="H114" i="1"/>
  <c r="H116" i="1"/>
  <c r="F92" i="1"/>
  <c r="H103" i="1"/>
  <c r="H101" i="1"/>
  <c r="H102" i="1"/>
  <c r="H100" i="1"/>
  <c r="H115" i="1"/>
  <c r="H136" i="1"/>
  <c r="H128" i="1"/>
  <c r="H121" i="1"/>
  <c r="E15" i="1"/>
  <c r="H24" i="1"/>
  <c r="H135" i="1"/>
  <c r="H28" i="1"/>
  <c r="H29" i="1"/>
  <c r="H62" i="1"/>
  <c r="H66" i="1"/>
  <c r="H45" i="1"/>
  <c r="H39" i="1"/>
  <c r="H53" i="1"/>
  <c r="H49" i="1"/>
  <c r="H59" i="1"/>
  <c r="H69" i="1"/>
  <c r="H89" i="1"/>
  <c r="H34" i="1"/>
  <c r="H52" i="1"/>
  <c r="H131" i="1"/>
  <c r="H91" i="1"/>
  <c r="H56" i="1"/>
  <c r="H67" i="1"/>
  <c r="H68" i="1"/>
  <c r="H61" i="1"/>
  <c r="H13" i="1"/>
  <c r="H33" i="1"/>
  <c r="H44" i="1"/>
  <c r="H127" i="1"/>
  <c r="H47" i="1"/>
  <c r="H37" i="1"/>
  <c r="H88" i="1"/>
  <c r="H46" i="1"/>
  <c r="H38" i="1"/>
  <c r="H51" i="1"/>
  <c r="H43" i="1"/>
  <c r="H42" i="1"/>
  <c r="H129" i="1"/>
  <c r="H63" i="1"/>
  <c r="H58" i="1"/>
  <c r="H133" i="1"/>
  <c r="H36" i="1"/>
  <c r="H41" i="1"/>
  <c r="H87" i="1"/>
  <c r="H134" i="1"/>
  <c r="H14" i="1"/>
  <c r="H64" i="1"/>
  <c r="H55" i="1"/>
  <c r="H35" i="1"/>
  <c r="H132" i="1"/>
  <c r="H65" i="1"/>
  <c r="H32" i="1"/>
  <c r="H48" i="1"/>
  <c r="H57" i="1"/>
  <c r="H11" i="1" l="1"/>
  <c r="H8" i="1"/>
  <c r="H12" i="1"/>
  <c r="F15" i="1"/>
  <c r="H20" i="1"/>
  <c r="E2" i="1"/>
  <c r="F2" i="1" s="1"/>
  <c r="F7" i="1"/>
  <c r="H10" i="1"/>
  <c r="H23" i="1"/>
  <c r="H21" i="1"/>
  <c r="H19" i="1"/>
  <c r="H26" i="1"/>
  <c r="H16" i="1"/>
  <c r="H25" i="1"/>
  <c r="H18" i="1"/>
  <c r="H17" i="1"/>
  <c r="H22" i="1"/>
  <c r="H97" i="1" l="1"/>
  <c r="H93" i="1"/>
  <c r="H96" i="1"/>
  <c r="H95" i="1"/>
  <c r="H94" i="1"/>
  <c r="H98" i="1"/>
  <c r="H124" i="1"/>
  <c r="H122" i="1"/>
  <c r="H125" i="1"/>
  <c r="H1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Administrator</author>
  </authors>
  <commentList>
    <comment ref="E4" authorId="0" shapeId="0" xr:uid="{6A9F1C1E-7C7F-4333-8C19-4FFC159C969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6tr5
thống nhất 6tr5
sis 6tr5
đồng nai 6tr
tw ct 6tr5
115 6tr234
ntp 6tr5
hoàn mỹ 6tr
cr 5tr</t>
        </r>
      </text>
    </comment>
    <comment ref="E5" authorId="0" shapeId="0" xr:uid="{B1EBE177-98E2-4886-ACC2-F4584720BFF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5tr2</t>
        </r>
      </text>
    </comment>
    <comment ref="E8" authorId="0" shapeId="0" xr:uid="{1415F640-1A7E-4F60-AECE-EFEB95B34EC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7tr9
sis 7tr8
cr 7tr8</t>
        </r>
      </text>
    </comment>
    <comment ref="E9" authorId="0" shapeId="0" xr:uid="{59D68323-86A6-422E-B0E7-09E1FC55BAC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4tr5
sis 4tr5
đồng nai 4tr5
tw ct 4tr5
115 4tr5</t>
        </r>
      </text>
    </comment>
    <comment ref="E13" authorId="0" shapeId="0" xr:uid="{C44E4FE1-FCB4-402D-8C3B-10E14B84208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9tr9
sis 9tr9
ntp 9tr9
175: 10tr5</t>
        </r>
      </text>
    </comment>
    <comment ref="E17" authorId="0" shapeId="0" xr:uid="{2F6EA5D5-056F-447C-A040-3E2158453B5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8tr3
thống nhất 8tr
sis 8tr3
đồng nai 8tr3
tw ct 8tr3
115 8tr3
hoàn mỹ 8tr3</t>
        </r>
      </text>
    </comment>
    <comment ref="E23" authorId="0" shapeId="0" xr:uid="{706419AB-74D6-4887-9991-46DE6A0C73F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14tr
thống nhất 14tr
sis 14tr
đồng nai14tr
tw ct 14tr
115 14tr
gia định 13tr9</t>
        </r>
      </text>
    </comment>
    <comment ref="E25" authorId="0" shapeId="0" xr:uid="{2BB3D394-4009-40DF-BA9C-7FB9B65E55F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sis 8tr4
115 8tr4</t>
        </r>
      </text>
    </comment>
    <comment ref="E26" authorId="0" shapeId="0" xr:uid="{5221D18A-5EDF-45DA-8281-7D35EAB422E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gia định 8tr4</t>
        </r>
      </text>
    </comment>
    <comment ref="E29" authorId="0" shapeId="0" xr:uid="{2F0B2288-9E90-4F61-8725-7550309E0CE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dmso 10tr</t>
        </r>
      </text>
    </comment>
    <comment ref="E30" authorId="0" shapeId="0" xr:uid="{A956F687-17C1-4711-A2D5-D78A1EC2DE3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13tr5
sis 13tr5</t>
        </r>
      </text>
    </comment>
    <comment ref="E34" authorId="0" shapeId="0" xr:uid="{72A05670-5F78-409D-922F-DAF89B02CF5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
sis 9tr
đồng nai 9tr
tw ct 9tr
115 9tr</t>
        </r>
      </text>
    </comment>
    <comment ref="E36" authorId="0" shapeId="0" xr:uid="{8B0E6AA8-47BF-417C-A58F-8C4AE78105C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Bình Định 19tr8</t>
        </r>
      </text>
    </comment>
    <comment ref="E39" authorId="1" shapeId="0" xr:uid="{13A61A3C-052B-4D40-ADB5-4AB8B3662CBE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Echelon gập 12tr
Echelon thẳng 10tr
</t>
        </r>
      </text>
    </comment>
    <comment ref="E40" authorId="0" shapeId="0" xr:uid="{7E838203-CD3B-43FA-AD3F-7F3CA8E6B7D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9tr5
thống nhất 9tr5
sis 9tr5
ntp 9tr5
hoàn mỹ 9tr5</t>
        </r>
      </text>
    </comment>
    <comment ref="E43" authorId="0" shapeId="0" xr:uid="{1EA2EC27-EB27-4106-89CA-9FCD0E976C2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14tr</t>
        </r>
      </text>
    </comment>
    <comment ref="E51" authorId="0" shapeId="0" xr:uid="{69098CF2-2E23-41F8-A02E-B0592365381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8tr4
sis 8tr4
115 8tr4</t>
        </r>
      </text>
    </comment>
    <comment ref="E52" authorId="0" shapeId="0" xr:uid="{EC1866AC-FEB3-49DD-B376-C92632732E1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
thống nhất 9tr5
sis 9tr</t>
        </r>
      </text>
    </comment>
    <comment ref="E61" authorId="0" shapeId="0" xr:uid="{F1FB1955-045D-4D48-9F44-D7BACFAE237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13tr5
thống nhất Axium Prime 14tr5, Axium 14tr
sis13tr5
đồng nai 13tr5
tw ct 13tr5
ntp 13tr5
hoàn mỹ 13tr5</t>
        </r>
      </text>
    </comment>
    <comment ref="E62" authorId="0" shapeId="0" xr:uid="{461CE08F-ED80-49C8-9E74-2367AE0FF49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19tr
sis 19tr</t>
        </r>
      </text>
    </comment>
    <comment ref="E68" authorId="0" shapeId="0" xr:uid="{CEC6FCC1-621E-4019-B364-39E632F4DF3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14tr5
đồng nai 14tr5
tw ct 14tr5
hoàn mỹ 14tr5</t>
        </r>
      </text>
    </comment>
    <comment ref="E70" authorId="0" shapeId="0" xr:uid="{0A824D16-2C51-4A06-92FB-50D872C155E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14tr</t>
        </r>
      </text>
    </comment>
    <comment ref="E75" authorId="0" shapeId="0" xr:uid="{10C06D78-EE60-453D-9CD5-D6143CF4DF4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15tr950
sis 15tr950
tw ct 15tr950
ntp 15tr950</t>
        </r>
      </text>
    </comment>
    <comment ref="E82" authorId="0" shapeId="0" xr:uid="{E17B6EBD-E0BB-4F2C-9A0F-6F044339814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65tr</t>
        </r>
      </text>
    </comment>
    <comment ref="E85" authorId="0" shapeId="0" xr:uid="{8D435D1F-506D-4833-860E-12FD8F36AEF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</t>
        </r>
      </text>
    </comment>
    <comment ref="E92" authorId="0" shapeId="0" xr:uid="{8E50D2F9-754F-424B-8BC1-50BEBFF3F0B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28tr
sis 28tr</t>
        </r>
      </text>
    </comment>
    <comment ref="E93" authorId="0" shapeId="0" xr:uid="{071E5830-AC4B-42AC-BE56-A65715A9797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27tr3
thống nhất 27tr3
sis 27tr3
115 27tr3</t>
        </r>
      </text>
    </comment>
    <comment ref="E94" authorId="0" shapeId="0" xr:uid="{62724725-2EB4-4BA4-83D3-4DB0EA3BCEE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29tr
sis 28tr
115 29tr</t>
        </r>
      </text>
    </comment>
    <comment ref="E96" authorId="0" shapeId="0" xr:uid="{ACC27F42-70FA-4301-B57D-3B406CD78E5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27tr</t>
        </r>
      </text>
    </comment>
    <comment ref="E97" authorId="0" shapeId="0" xr:uid="{9F5ED3F8-415C-4B3F-92BC-154AFB9F5CB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240tr
115 240tr</t>
        </r>
      </text>
    </comment>
    <comment ref="E100" authorId="0" shapeId="0" xr:uid="{7BDB9711-D6D4-4581-BCB9-935F9811E94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205tr
cr 205tr</t>
        </r>
      </text>
    </comment>
    <comment ref="E102" authorId="0" shapeId="0" xr:uid="{D58E70B4-7980-4E9E-8ACF-B5F59297B2C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220tr
115 220tr
cr 220tr</t>
        </r>
      </text>
    </comment>
    <comment ref="E103" authorId="0" shapeId="0" xr:uid="{AB9C5E32-5000-4E1A-AA0D-98E9FA76A05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205tr
thống nhất 205tr
sis 205tr</t>
        </r>
      </text>
    </comment>
    <comment ref="E105" authorId="0" shapeId="0" xr:uid="{BDF66DA2-021C-4FFB-9A00-18469DAF64B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54tr
thống nhất 54tr</t>
        </r>
      </text>
    </comment>
    <comment ref="E111" authorId="0" shapeId="0" xr:uid="{43243522-5B65-4987-B4F0-5322711135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55tr</t>
        </r>
      </text>
    </comment>
    <comment ref="E112" authorId="0" shapeId="0" xr:uid="{B4D01012-6751-43DF-A13F-69DF4880A7B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55tr</t>
        </r>
      </text>
    </comment>
    <comment ref="E113" authorId="0" shapeId="0" xr:uid="{2F92E957-BB8F-4F5C-93CB-BCE2070A8F8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bình định 57tr</t>
        </r>
      </text>
    </comment>
    <comment ref="E117" authorId="0" shapeId="0" xr:uid="{3933CD3F-93F8-43B9-9B23-3BBF68B4B10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ntp 55tr
Bình Định 45tr</t>
        </r>
      </text>
    </comment>
    <comment ref="E118" authorId="0" shapeId="0" xr:uid="{5B549406-E9AC-470C-8264-2C054DB7B0F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45tr
thống nhất 45tr
sis 45tr
đồng nai 45tr
tw ct 45tr
115 45tr
ntp 48tr
hoàn mỹ 45tr
cr 45tr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Administrator</author>
  </authors>
  <commentList>
    <comment ref="E5" authorId="0" shapeId="0" xr:uid="{353414A9-5A48-46A4-A818-5BD8CAAE8BB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6tr5
thống nhất 6tr5
sis 6tr5
đồng nai 6tr
tw ct 6tr5
115 6tr234
ntp 6tr5
hoàn mỹ 6tr
cr 5tr</t>
        </r>
      </text>
    </comment>
    <comment ref="E6" authorId="0" shapeId="0" xr:uid="{1ABC0665-328B-44B3-AF96-A3EC594F4E8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5tr2</t>
        </r>
      </text>
    </comment>
    <comment ref="E9" authorId="0" shapeId="0" xr:uid="{5C1A0EB1-2E97-498F-AD0D-9B11785D6F8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7tr9
sis 7tr8
cr 7tr8</t>
        </r>
      </text>
    </comment>
    <comment ref="E10" authorId="0" shapeId="0" xr:uid="{8833A892-3241-4091-9980-3A687BA083F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4tr5
sis 4tr5
đồng nai 4tr5
tw ct 4tr5
115 4tr5</t>
        </r>
      </text>
    </comment>
    <comment ref="E13" authorId="0" shapeId="0" xr:uid="{473FD0DE-A10F-4DEF-9A30-0B3BFB586A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9tr9
sis 9tr9
ntp 9tr9
175: 10tr5</t>
        </r>
      </text>
    </comment>
    <comment ref="E15" authorId="0" shapeId="0" xr:uid="{82FA1FC6-4595-4DBC-94A8-E8D1774B39B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8tr3
thống nhất 8tr
sis 8tr3
đồng nai 8tr3
tw ct 8tr3
115 8tr3
hoàn mỹ 8tr3</t>
        </r>
      </text>
    </comment>
    <comment ref="E21" authorId="0" shapeId="0" xr:uid="{50D42F90-381E-4363-BC8D-1D73008F504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14tr
thống nhất 14tr
sis 14tr
đồng nai14tr
tw ct 14tr
115 14tr
gia định 13tr9</t>
        </r>
      </text>
    </comment>
    <comment ref="E23" authorId="0" shapeId="0" xr:uid="{279BA60B-95FD-4D82-BC74-C63C9273C0C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sis 8tr4
115 8tr4</t>
        </r>
      </text>
    </comment>
    <comment ref="E24" authorId="0" shapeId="0" xr:uid="{D122C543-8DF8-4F6D-8EB9-E51B73BDEC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gia định 8tr4</t>
        </r>
      </text>
    </comment>
    <comment ref="E27" authorId="0" shapeId="0" xr:uid="{7462BADF-C39E-4C71-8223-2C165FD45F7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dmso 10tr</t>
        </r>
      </text>
    </comment>
    <comment ref="E28" authorId="0" shapeId="0" xr:uid="{F6C3F1EA-28A5-4905-8D77-913CFE1FA93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13tr5
sis 13tr5</t>
        </r>
      </text>
    </comment>
    <comment ref="E32" authorId="0" shapeId="0" xr:uid="{3185DF1F-1EA5-45FE-A8D2-7FE6A9DCE77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
sis 9tr
đồng nai 9tr
tw ct 9tr
115 9tr</t>
        </r>
      </text>
    </comment>
    <comment ref="E34" authorId="0" shapeId="0" xr:uid="{D19A312E-6C1C-4D6D-AA48-4806BF73FF0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Bình Định 19tr8</t>
        </r>
      </text>
    </comment>
    <comment ref="E37" authorId="1" shapeId="0" xr:uid="{048D9E74-C6A8-43F9-92D2-D5848CFB5BC5}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Echelon gập 12tr
Echelon thẳng 10tr
</t>
        </r>
      </text>
    </comment>
    <comment ref="E38" authorId="0" shapeId="0" xr:uid="{FC48FD41-C113-4BCB-A1FD-137FA8E0CF5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9tr5
thống nhất 9tr5
sis 9tr5
ntp 9tr5
hoàn mỹ 9tr5</t>
        </r>
      </text>
    </comment>
    <comment ref="E41" authorId="0" shapeId="0" xr:uid="{51D5DFAA-3166-4777-9728-C821514CD3E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14tr</t>
        </r>
      </text>
    </comment>
    <comment ref="E47" authorId="0" shapeId="0" xr:uid="{2FFA7641-3DC7-4CCD-AE77-500DC0E04BF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8tr4
sis 8tr4
115 8tr4</t>
        </r>
      </text>
    </comment>
    <comment ref="E48" authorId="0" shapeId="0" xr:uid="{AD323565-98B5-44B3-931B-A1F51703377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
thống nhất 9tr5
sis 9tr</t>
        </r>
      </text>
    </comment>
    <comment ref="E57" authorId="0" shapeId="0" xr:uid="{0CF2A8C5-3AA0-43A5-B1F6-20F13C6B3F5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13tr5
thống nhất Axium Prime 14tr5, Axium 14tr
sis13tr5
đồng nai 13tr5
tw ct 13tr5
ntp 13tr5
hoàn mỹ 13tr5</t>
        </r>
      </text>
    </comment>
    <comment ref="E58" authorId="0" shapeId="0" xr:uid="{91C3B31B-34C6-46AB-B581-3FCC7C0BD83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19tr
sis 19tr</t>
        </r>
      </text>
    </comment>
    <comment ref="E64" authorId="0" shapeId="0" xr:uid="{7622F963-E04F-4711-9431-7481B7EA756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14tr5
đồng nai 14tr5
tw ct 14tr5
hoàn mỹ 14tr5</t>
        </r>
      </text>
    </comment>
    <comment ref="E66" authorId="0" shapeId="0" xr:uid="{4F8755E9-B38E-438E-8C7C-90C92CD170C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14tr</t>
        </r>
      </text>
    </comment>
    <comment ref="E69" authorId="0" shapeId="0" xr:uid="{4F113261-B98F-4872-B71B-0FE82D4B05F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15tr950
sis 15tr950
tw ct 15tr950
ntp 15tr950</t>
        </r>
      </text>
    </comment>
    <comment ref="E75" authorId="0" shapeId="0" xr:uid="{69FCAE17-FCE1-4F4E-B673-B762526415F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65tr</t>
        </r>
      </text>
    </comment>
    <comment ref="E78" authorId="0" shapeId="0" xr:uid="{49F94C39-6F40-48DE-A949-346D834DBA8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</t>
        </r>
      </text>
    </comment>
    <comment ref="E82" authorId="0" shapeId="0" xr:uid="{A754C5DE-1535-47B1-9012-255775E8718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64tr5</t>
        </r>
      </text>
    </comment>
    <comment ref="E84" authorId="0" shapeId="0" xr:uid="{5AEE969C-F233-4E76-9B2E-10100FC4DF7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28tr
sis 28tr</t>
        </r>
      </text>
    </comment>
    <comment ref="E85" authorId="0" shapeId="0" xr:uid="{3854E240-E345-4CD7-BDCF-206D1425547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27tr3
thống nhất 27tr3
sis 27tr3
115 27tr3</t>
        </r>
      </text>
    </comment>
    <comment ref="E86" authorId="0" shapeId="0" xr:uid="{CE7AD835-3059-45BF-8C54-7AE90812E7F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29tr
sis 28tr
115 29tr</t>
        </r>
      </text>
    </comment>
    <comment ref="E88" authorId="0" shapeId="0" xr:uid="{18346681-0D4D-4D98-8C1F-706C0C2343D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240tr
115 240tr</t>
        </r>
      </text>
    </comment>
    <comment ref="E91" authorId="0" shapeId="0" xr:uid="{4E1C0101-3C4B-4E95-A0D1-ACE78ECCD86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205tr
cr 205tr</t>
        </r>
      </text>
    </comment>
    <comment ref="E93" authorId="0" shapeId="0" xr:uid="{F53BA605-13E7-475C-8343-6E7BCF1210B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220tr
115 220tr
cr 220tr</t>
        </r>
      </text>
    </comment>
    <comment ref="E94" authorId="0" shapeId="0" xr:uid="{16D22BBA-5C77-4D42-84C3-7CDD1CAC200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205tr
thống nhất 205tr
sis 205tr</t>
        </r>
      </text>
    </comment>
    <comment ref="E95" authorId="0" shapeId="0" xr:uid="{B8898183-72EC-4911-9024-29DA48D61FF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54tr
thống nhất 54tr</t>
        </r>
      </text>
    </comment>
    <comment ref="E99" authorId="0" shapeId="0" xr:uid="{2867A1C5-4796-47F1-BA74-FF26E63C8D3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58tr</t>
        </r>
      </text>
    </comment>
    <comment ref="E101" authorId="0" shapeId="0" xr:uid="{E6C1BA91-82F2-4569-ADF9-B4B638B6157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55tr</t>
        </r>
      </text>
    </comment>
    <comment ref="E102" authorId="0" shapeId="0" xr:uid="{39EB1F3A-E702-450B-9F48-ED76F1FD7F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bình định 57tr</t>
        </r>
      </text>
    </comment>
    <comment ref="E106" authorId="0" shapeId="0" xr:uid="{78664B6A-9BFF-4D79-87C3-923254C00E0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ntp 55tr
Bình Định 45tr</t>
        </r>
      </text>
    </comment>
    <comment ref="E107" authorId="0" shapeId="0" xr:uid="{19AF6423-D824-4B00-BB8E-C707493F24A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45tr
thống nhất 45tr
sis 45tr
đồng nai 45tr
tw ct 45tr
115 45tr
ntp 48tr
hoàn mỹ 45tr
cr 45tr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E3" authorId="0" shapeId="0" xr:uid="{8913D3D5-2330-446B-8E23-36B6D025C32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6tr5
thống nhất 6tr5
sis 6tr5
đồng nai 6tr
tw ct 6tr5
115 6tr5
ntp 6tr5
hoàn mỹ 6tr
cr 5tr</t>
        </r>
      </text>
    </comment>
    <comment ref="E4" authorId="0" shapeId="0" xr:uid="{5413515B-D801-4BFE-8AD0-0C6AB463960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5tr2</t>
        </r>
      </text>
    </comment>
    <comment ref="E9" authorId="0" shapeId="0" xr:uid="{E676736A-0E32-4837-A88A-F430851F52D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7tr9
sis 7tr8
cr 7tr8</t>
        </r>
      </text>
    </comment>
    <comment ref="E10" authorId="0" shapeId="0" xr:uid="{0BC55CCA-C1CF-418C-9DAF-A537FBDD2E3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6tr
115 6tr
cr 6tr</t>
        </r>
      </text>
    </comment>
    <comment ref="E11" authorId="0" shapeId="0" xr:uid="{AB7B4680-7DCC-4BD8-9B63-F6336F1758C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4tr5
sis 4tr5
đồng nai 4tr5
tw ct 4tr5
115 4tr5</t>
        </r>
      </text>
    </comment>
    <comment ref="E15" authorId="0" shapeId="0" xr:uid="{FD7DF912-933F-4DDE-A691-A95CE057EEE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9tr9
sis 9tr9
ntp 9tr9</t>
        </r>
      </text>
    </comment>
    <comment ref="E20" authorId="0" shapeId="0" xr:uid="{5F4E903A-DB0B-46B5-91C8-2DB2BA5E224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8tr3
thống nhất 8tr
sis 8tr3
đồng nai 8tr3
tw ct 8tr3
115 8tr3
hoàn mỹ 8tr3</t>
        </r>
      </text>
    </comment>
    <comment ref="E24" authorId="0" shapeId="0" xr:uid="{C9794536-B17E-4BCF-842E-AC2A8F923DD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4tr5</t>
        </r>
      </text>
    </comment>
    <comment ref="E30" authorId="0" shapeId="0" xr:uid="{89453963-9346-4D90-86D0-C008C5737EA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14tr
thống nhất 14tr
sis 14tr
đồng nai14tr
tw ct 14tr
115 14tr
gia định 13tr9</t>
        </r>
      </text>
    </comment>
    <comment ref="E32" authorId="0" shapeId="0" xr:uid="{4CA2A229-F0F0-4756-914A-0A2828C8E97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</t>
        </r>
      </text>
    </comment>
    <comment ref="E34" authorId="0" shapeId="0" xr:uid="{5EF50F29-CC9D-4325-9B05-45DC68C619A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sis 8tr4
115 8tr4</t>
        </r>
      </text>
    </comment>
    <comment ref="E35" authorId="0" shapeId="0" xr:uid="{6A40C57A-A92D-4F3B-88FD-96B7B5851CB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gia định 8tr4</t>
        </r>
      </text>
    </comment>
    <comment ref="E38" authorId="0" shapeId="0" xr:uid="{A443D750-9E2F-4BAD-9482-159EA0096F7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dmso 10tr</t>
        </r>
      </text>
    </comment>
    <comment ref="E39" authorId="0" shapeId="0" xr:uid="{BF76786E-E057-4E1C-BE54-C215EE355D2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13tr5
sis 13tr5</t>
        </r>
      </text>
    </comment>
    <comment ref="E42" authorId="0" shapeId="0" xr:uid="{88FB50E9-95F6-433B-902E-0CF36C6D254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14tr</t>
        </r>
      </text>
    </comment>
    <comment ref="E44" authorId="0" shapeId="0" xr:uid="{4FD4164F-85A3-4744-8AC6-6D59E985EBA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
sis 9tr
đồng nai 9tr
tw ct 9tr
115 9tr</t>
        </r>
      </text>
    </comment>
    <comment ref="E46" authorId="0" shapeId="0" xr:uid="{5F5B27D3-54B5-4308-AB95-FED995099AF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19tr8</t>
        </r>
      </text>
    </comment>
    <comment ref="E49" authorId="0" shapeId="0" xr:uid="{641B9E49-1F22-4830-8549-ACA31655342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9tr5
thống nhất 9tr5
sis 9tr5
ntp 9tr5
hoàn mỹ 9tr5</t>
        </r>
      </text>
    </comment>
    <comment ref="E50" authorId="0" shapeId="0" xr:uid="{F9B57CD5-ABC2-4400-93CE-77B12E2AEC1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14tr</t>
        </r>
      </text>
    </comment>
    <comment ref="E52" authorId="0" shapeId="0" xr:uid="{90B08597-79B1-46F7-8FAA-F57C58B0CE1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đồng nai 14tr</t>
        </r>
      </text>
    </comment>
    <comment ref="E58" authorId="0" shapeId="0" xr:uid="{44D8CE71-6539-40B2-AB8D-9E61C240DA9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8tr4
sis 8tr4
115 8tr4</t>
        </r>
      </text>
    </comment>
    <comment ref="E59" authorId="0" shapeId="0" xr:uid="{48E1E0A3-4FCE-4D85-99DA-B9AA236D426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9tr
thống nhất 9tr5
sis 9tr</t>
        </r>
      </text>
    </comment>
    <comment ref="E67" authorId="0" shapeId="0" xr:uid="{D27BC181-5C16-44B5-95A9-44E170EC85A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9tr
115 8tr5</t>
        </r>
      </text>
    </comment>
    <comment ref="E69" authorId="0" shapeId="0" xr:uid="{5B5B4AB6-D512-4586-8CD0-D8707C4B910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13tr5
thống nhất 14tr
sis13tr5
đồng nai 13tr5
tw ct 13tr5
ntp 13tr5
hoàn mỹ 13tr5</t>
        </r>
      </text>
    </comment>
    <comment ref="E71" authorId="0" shapeId="0" xr:uid="{3A5280C2-EDEF-4882-85F2-E63F6F21B2C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19tr
sis 19tr</t>
        </r>
      </text>
    </comment>
    <comment ref="E75" authorId="0" shapeId="0" xr:uid="{E2C6264E-EEFC-4B22-A514-A4AAEDDB637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14tr5
đồng nai 14tr5
tw ct 14tr5
hoàn mỹ 14tr5</t>
        </r>
      </text>
    </comment>
    <comment ref="E76" authorId="0" shapeId="0" xr:uid="{3FF3B844-DD87-4769-9873-9B36C0B84D4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14tr</t>
        </r>
      </text>
    </comment>
    <comment ref="E79" authorId="0" shapeId="0" xr:uid="{8B216734-0C15-4A93-A049-60D21A61A2D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15tr950
sis 15tr950
tw ct 15tr950
ntp 15tr950</t>
        </r>
      </text>
    </comment>
    <comment ref="E81" authorId="0" shapeId="0" xr:uid="{597AE146-2E0D-4E27-8069-2BEAD98B016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17tr5</t>
        </r>
      </text>
    </comment>
    <comment ref="E87" authorId="0" shapeId="0" xr:uid="{483D1B75-DB66-493E-AF27-09386B7185C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65tr</t>
        </r>
      </text>
    </comment>
    <comment ref="E88" authorId="0" shapeId="0" xr:uid="{5EEA2AC0-7189-4674-80AB-CAB7EA262DF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37tr5</t>
        </r>
      </text>
    </comment>
    <comment ref="E89" authorId="0" shapeId="0" xr:uid="{91BE41C1-F63F-4CF3-A2FA-2A85701C441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</t>
        </r>
      </text>
    </comment>
    <comment ref="E90" authorId="0" shapeId="0" xr:uid="{7645A087-25C1-432F-AB20-34790F43356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cr 64tr5</t>
        </r>
      </text>
    </comment>
    <comment ref="E92" authorId="0" shapeId="0" xr:uid="{E408352E-158B-4DB6-A405-9C2F7D8780A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28tr
sis 28tr</t>
        </r>
      </text>
    </comment>
    <comment ref="E93" authorId="0" shapeId="0" xr:uid="{D945D46A-45E7-400F-B821-BB34B69BA07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27tr3
thống nhất 27tr3
sis 27tr3
115 27tr3</t>
        </r>
      </text>
    </comment>
    <comment ref="E94" authorId="0" shapeId="0" xr:uid="{1AE62378-C1AD-4A81-9422-EEA9D34C68C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29tr
sis 28tr
115 29tr</t>
        </r>
      </text>
    </comment>
    <comment ref="E95" authorId="0" shapeId="0" xr:uid="{9E05D4F5-98D5-463F-8DD0-FF1E830043D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thống nhất 27tr</t>
        </r>
      </text>
    </comment>
    <comment ref="E96" authorId="0" shapeId="0" xr:uid="{6CEC2563-F545-48EF-AE48-388C1E3BB5E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240tr
115 240tr</t>
        </r>
      </text>
    </comment>
    <comment ref="E99" authorId="0" shapeId="0" xr:uid="{E16B422E-B67A-4E2F-B15A-CE6D1D4CBC9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205tr
cr 205tr</t>
        </r>
      </text>
    </comment>
    <comment ref="E101" authorId="0" shapeId="0" xr:uid="{D61AF505-D7BB-466B-9909-41665D5B5E3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220tr
115 220tr
cr 220tr</t>
        </r>
      </text>
    </comment>
    <comment ref="E102" authorId="0" shapeId="0" xr:uid="{EE3834EA-1600-4FE0-830D-086C6B3A968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205tr
thống nhất 205tr
sis 205tr</t>
        </r>
      </text>
    </comment>
    <comment ref="E103" authorId="0" shapeId="0" xr:uid="{BDC97990-E1F6-4509-A707-8A3FDF3FE50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sis 220tr</t>
        </r>
      </text>
    </comment>
    <comment ref="E104" authorId="0" shapeId="0" xr:uid="{3FEB247D-6FEC-48E9-ACE0-2748C87A4BF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54tr
thống nhất 54tr</t>
        </r>
      </text>
    </comment>
    <comment ref="E105" authorId="0" shapeId="0" xr:uid="{BBF14380-6225-468C-B7AF-F548DA0A496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sis 54tr
đồng nai 54tr
tw ct 54tr
115 54tr</t>
        </r>
      </text>
    </comment>
    <comment ref="E107" authorId="0" shapeId="0" xr:uid="{F5625B4E-6D98-476A-974B-CD2B44003D4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58tr</t>
        </r>
      </text>
    </comment>
    <comment ref="E108" authorId="0" shapeId="0" xr:uid="{ED4B95F8-7236-4DB3-B49C-B8DD480BE6F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sis 56tr</t>
        </r>
      </text>
    </comment>
    <comment ref="E109" authorId="0" shapeId="0" xr:uid="{7F98DA54-BE0D-4A3B-9243-58F3625119CD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55tr</t>
        </r>
      </text>
    </comment>
    <comment ref="E110" authorId="0" shapeId="0" xr:uid="{D1DC30ED-6DBE-4183-A7F2-396191AC4A9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bình định 57tr</t>
        </r>
      </text>
    </comment>
    <comment ref="E114" authorId="0" shapeId="0" xr:uid="{E0980113-25B0-42C1-95DC-B73C0752AD1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ntp 55tr</t>
        </r>
      </text>
    </comment>
    <comment ref="E115" authorId="0" shapeId="0" xr:uid="{FA20E95D-28C4-4DAE-9D86-4B428822E39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45tr
thống nhất 45tr
sis 45tr
đồng nai 45tr
tw ct 45tr
115 45tr
ntp 48tr
hoàn mỹ 45tr
cr 45tr</t>
        </r>
      </text>
    </comment>
    <comment ref="E116" authorId="0" shapeId="0" xr:uid="{9418E25A-C3E3-4C71-9805-DD2A3393BA6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UMC 47tr
sis 47tr
tw ct 47tr</t>
        </r>
      </text>
    </comment>
  </commentList>
</comments>
</file>

<file path=xl/sharedStrings.xml><?xml version="1.0" encoding="utf-8"?>
<sst xmlns="http://schemas.openxmlformats.org/spreadsheetml/2006/main" count="2186" uniqueCount="413">
  <si>
    <t>Total value</t>
  </si>
  <si>
    <t>ASAHI</t>
  </si>
  <si>
    <t>ABBOTT</t>
  </si>
  <si>
    <t>TRANSEND</t>
  </si>
  <si>
    <t/>
  </si>
  <si>
    <t>MERIT</t>
  </si>
  <si>
    <t>OTHERS</t>
  </si>
  <si>
    <t>BALT</t>
  </si>
  <si>
    <t>KANEKA</t>
  </si>
  <si>
    <t>ED COIL</t>
  </si>
  <si>
    <t>MEDTRONIC</t>
  </si>
  <si>
    <t>VASCO</t>
  </si>
  <si>
    <t>STERLING</t>
  </si>
  <si>
    <t>WALLSTENT</t>
  </si>
  <si>
    <t>PENUMBRA</t>
  </si>
  <si>
    <t>AVM/AVF</t>
  </si>
  <si>
    <t>NEURO GUIDEWIRE</t>
  </si>
  <si>
    <t>PHUC TIN</t>
  </si>
  <si>
    <t>CHIKAI</t>
  </si>
  <si>
    <t>STRYKER</t>
  </si>
  <si>
    <t>HOANG DUC</t>
  </si>
  <si>
    <t>VNT</t>
  </si>
  <si>
    <t>MIRAGE</t>
  </si>
  <si>
    <t>MICROVENTION</t>
  </si>
  <si>
    <t>CHAPERON</t>
  </si>
  <si>
    <t>TRAXCESS</t>
  </si>
  <si>
    <t>SANG THU</t>
  </si>
  <si>
    <t>NEURO GUIDING CATHETER</t>
  </si>
  <si>
    <t>SOFTIP</t>
  </si>
  <si>
    <t>FLOWGATE (BALLOON)</t>
  </si>
  <si>
    <t>FUBUKI</t>
  </si>
  <si>
    <t xml:space="preserve">FARGOMAX </t>
  </si>
  <si>
    <t>FARGOMINI</t>
  </si>
  <si>
    <t>BOSTON/STRYKER</t>
  </si>
  <si>
    <t>THIEN VIET</t>
  </si>
  <si>
    <t>REPERFUSION</t>
  </si>
  <si>
    <t>NAVIEN</t>
  </si>
  <si>
    <t>NEURO DAC CATHETER</t>
  </si>
  <si>
    <t>AXS CATALYST</t>
  </si>
  <si>
    <t>ACANDIS</t>
  </si>
  <si>
    <t>FUBUKI 043</t>
  </si>
  <si>
    <t>NEURO MICRO CATHETER</t>
  </si>
  <si>
    <t>CELLO</t>
  </si>
  <si>
    <t xml:space="preserve">EXCELSIOR </t>
  </si>
  <si>
    <t>NEUROR</t>
  </si>
  <si>
    <t>3MAX</t>
  </si>
  <si>
    <t>BALTACCI BDPE</t>
  </si>
  <si>
    <t>MAGIC MABDTE</t>
  </si>
  <si>
    <t>SONIC</t>
  </si>
  <si>
    <t>MAGIC</t>
  </si>
  <si>
    <t>EV3/MEDTRONIC</t>
  </si>
  <si>
    <t>REBAR</t>
  </si>
  <si>
    <t>MARATHON</t>
  </si>
  <si>
    <t>ECHELON</t>
  </si>
  <si>
    <t>DANH</t>
  </si>
  <si>
    <t>HEADWAY</t>
  </si>
  <si>
    <t>DAI TRUONG SON</t>
  </si>
  <si>
    <t>MAESTRO</t>
  </si>
  <si>
    <t>BALLOON</t>
  </si>
  <si>
    <t>BALTACCI B1,B2</t>
  </si>
  <si>
    <t>COPERNIC</t>
  </si>
  <si>
    <t>ECLIPSE</t>
  </si>
  <si>
    <t>MAGIC B1,B2</t>
  </si>
  <si>
    <t>HOÀNG ĐỨC</t>
  </si>
  <si>
    <t>GATEWAY</t>
  </si>
  <si>
    <t>HYPERFORM</t>
  </si>
  <si>
    <t>HYPERGLIDE</t>
  </si>
  <si>
    <t>NEUROSPEED</t>
  </si>
  <si>
    <t>TRANSFORM</t>
  </si>
  <si>
    <t>PHENOX</t>
  </si>
  <si>
    <t>PITA</t>
  </si>
  <si>
    <t>ORBUSNEICH</t>
  </si>
  <si>
    <t>JADE (mạch cảnh)</t>
  </si>
  <si>
    <t>COIL</t>
  </si>
  <si>
    <t>MINH PHUONG</t>
  </si>
  <si>
    <t>CIRRUS</t>
  </si>
  <si>
    <t>BARRICADE</t>
  </si>
  <si>
    <t>PLATINUM COIL MICROPLEX</t>
  </si>
  <si>
    <t>HYDRO COIL</t>
  </si>
  <si>
    <t>GDC</t>
  </si>
  <si>
    <t>TARGET</t>
  </si>
  <si>
    <t>OTHER EMBOLIC MATERIALS</t>
  </si>
  <si>
    <t>ONYX</t>
  </si>
  <si>
    <t>EMBOFLU</t>
  </si>
  <si>
    <t>SQUID</t>
  </si>
  <si>
    <t>TANTALE 0.5</t>
  </si>
  <si>
    <t>PHIL</t>
  </si>
  <si>
    <t>B-BRAUN</t>
  </si>
  <si>
    <t>HISTOACRYL</t>
  </si>
  <si>
    <t>WINGSPAN</t>
  </si>
  <si>
    <t>LEO</t>
  </si>
  <si>
    <t>CREDO</t>
  </si>
  <si>
    <t>X.ACT CAROTID</t>
  </si>
  <si>
    <t>PROTÉGÉ RX</t>
  </si>
  <si>
    <t>FLOW DIVERTER</t>
  </si>
  <si>
    <t>SURPASS</t>
  </si>
  <si>
    <t>DERIVO</t>
  </si>
  <si>
    <t>FRED</t>
  </si>
  <si>
    <t>WEB</t>
  </si>
  <si>
    <t>PIPELINE</t>
  </si>
  <si>
    <t>ASPIRATION CATHETER</t>
  </si>
  <si>
    <t>MAX REPERFUSION</t>
  </si>
  <si>
    <t>SOFIA PLUS</t>
  </si>
  <si>
    <t xml:space="preserve">SOFIA  </t>
  </si>
  <si>
    <t>STENT RETRIVER</t>
  </si>
  <si>
    <t>TREVOR XP</t>
  </si>
  <si>
    <t>CATCH</t>
  </si>
  <si>
    <t>APERIO</t>
  </si>
  <si>
    <t>ERIC</t>
  </si>
  <si>
    <t>PRESET</t>
  </si>
  <si>
    <t>RAPID MEDICAL</t>
  </si>
  <si>
    <t>DAI DUONG</t>
  </si>
  <si>
    <t>TIGERTRIEVER</t>
  </si>
  <si>
    <t>Distributor</t>
  </si>
  <si>
    <t>Name of Product</t>
  </si>
  <si>
    <t>Price</t>
  </si>
  <si>
    <t>Market Share</t>
  </si>
  <si>
    <t>The number of cases</t>
  </si>
  <si>
    <t>Cho Ray Hospital</t>
  </si>
  <si>
    <t>HCMC University Medical Center
HCM</t>
  </si>
  <si>
    <t>Dong Nai General Hospital</t>
  </si>
  <si>
    <t>Can Tho Central General Hospital</t>
  </si>
  <si>
    <t>Can Tho Stroke International Services Hospital</t>
  </si>
  <si>
    <t>Binh Dinh General Hospital</t>
  </si>
  <si>
    <t>Nguyen Tri Phuong Hospital</t>
  </si>
  <si>
    <t>Thong Nhat Hospital</t>
  </si>
  <si>
    <t>175 Military Hospital</t>
  </si>
  <si>
    <t>115 Hospital</t>
  </si>
  <si>
    <t>Gia Dinh Hospital</t>
  </si>
  <si>
    <t>TOTAL CASES</t>
  </si>
  <si>
    <t>THROMBOSIS</t>
  </si>
  <si>
    <t>CAROTID ARTERY STENOSIS</t>
  </si>
  <si>
    <t>Neurointervention</t>
  </si>
  <si>
    <t>CAROTID STENT</t>
  </si>
  <si>
    <t>INTRACRANIAL STENT</t>
  </si>
  <si>
    <t>ANEURYSM</t>
  </si>
  <si>
    <t>ACCLINO</t>
  </si>
  <si>
    <t>P64/P48</t>
  </si>
  <si>
    <t>COMANECI</t>
  </si>
  <si>
    <t>APOLLO</t>
  </si>
  <si>
    <t>VIA</t>
  </si>
  <si>
    <t>BOSTON</t>
  </si>
  <si>
    <t>AXIUM / AXIUM PRIME</t>
  </si>
  <si>
    <t xml:space="preserve">MERCI </t>
  </si>
  <si>
    <t>HOANG NGA</t>
  </si>
  <si>
    <t>REACT 71</t>
  </si>
  <si>
    <t>PNOVUS</t>
  </si>
  <si>
    <t>BENCHMARK</t>
  </si>
  <si>
    <t>HEADWAY DUO</t>
  </si>
  <si>
    <t>AVIGO</t>
  </si>
  <si>
    <t>PC COIL 400, RUBY</t>
  </si>
  <si>
    <t>COMPLEX HELICAL-18/FIGURE 8-18/STRAIGHT -18/VORTX DIAMOND–18/VORTX-18/VORTX-35/MULTI-LOOP-18</t>
  </si>
  <si>
    <t>PCONUS</t>
  </si>
  <si>
    <t>GOLDBAL (balloon cath)</t>
  </si>
  <si>
    <t>CHIKAI 0.008"</t>
  </si>
  <si>
    <t>INTERLOCK</t>
  </si>
  <si>
    <t>SCEPTER C, XC</t>
  </si>
  <si>
    <t xml:space="preserve">ED COIL Infini 10 Soft, Infini 10 ExtraSoft </t>
  </si>
  <si>
    <t>COMPLEX, COSMOS, COMPASS, HYPERSOFT, HYPERSOFT 3D, HELICAL, VFC</t>
  </si>
  <si>
    <t>NEUROBRIDGE (ASPIRATION CATH)</t>
  </si>
  <si>
    <t>AN PHA</t>
  </si>
  <si>
    <t>MARKSMAN</t>
  </si>
  <si>
    <t>NEUROSLIDER</t>
  </si>
  <si>
    <t>LEO+</t>
  </si>
  <si>
    <t>HYBRID</t>
  </si>
  <si>
    <t>PHENOM</t>
  </si>
  <si>
    <t>OPTIMA</t>
  </si>
  <si>
    <t>ĐẠI DƯƠNG</t>
  </si>
  <si>
    <t>SOLITAIRE AB</t>
  </si>
  <si>
    <t>SOLITAIRE PLATINUM</t>
  </si>
  <si>
    <t>INSPIRE MD</t>
  </si>
  <si>
    <t>ĐỖ GIA</t>
  </si>
  <si>
    <t>CGUARD</t>
  </si>
  <si>
    <t>PT HEALTHCARE</t>
  </si>
  <si>
    <t>NEUROFORM</t>
  </si>
  <si>
    <t>LVIS</t>
  </si>
  <si>
    <t>LVIS JR.</t>
  </si>
  <si>
    <t>SILK VISTA BABY</t>
  </si>
  <si>
    <t>SILK+</t>
  </si>
  <si>
    <t>VESALIO</t>
  </si>
  <si>
    <t>ETC</t>
  </si>
  <si>
    <t>NEVA</t>
  </si>
  <si>
    <t>TREVO PRO 14</t>
  </si>
  <si>
    <t>TREVOR XP PROVUE</t>
  </si>
  <si>
    <t>i-ED COIL</t>
  </si>
  <si>
    <t>NOVAMEDIC</t>
  </si>
  <si>
    <t>NEURON MAX, NEURON 070</t>
  </si>
  <si>
    <t>REPERFUSION CATHETER ACE 64, ACE 68, JET 7</t>
  </si>
  <si>
    <t>DELIVERY, PXSLIM, VELOCITY</t>
  </si>
  <si>
    <t>1 USD=24000 VND</t>
  </si>
  <si>
    <t>PERFLOW</t>
  </si>
  <si>
    <t>STREAM</t>
  </si>
  <si>
    <t>Supplier</t>
  </si>
  <si>
    <t>Type</t>
  </si>
  <si>
    <t>Row Labels</t>
  </si>
  <si>
    <t>Grand Total</t>
  </si>
  <si>
    <t>Sum of Total value</t>
  </si>
  <si>
    <t>Sum of Market Share</t>
  </si>
  <si>
    <t>Sum of The number of cases</t>
  </si>
  <si>
    <t>1 EURO=27860 VND</t>
  </si>
  <si>
    <t>THANH AN</t>
  </si>
  <si>
    <t>NEURON MAX, NEURON 070, DELIVERY</t>
  </si>
  <si>
    <t>PXSLIM, VELOCITY</t>
  </si>
  <si>
    <t>THANH AN/ DANH</t>
  </si>
  <si>
    <t>REPERFUSION CATHETER ACE 64, ACE 68</t>
  </si>
  <si>
    <t>JET 7</t>
  </si>
  <si>
    <t>Market share</t>
  </si>
  <si>
    <t>CHIKAI BLACK</t>
  </si>
  <si>
    <t xml:space="preserve">TREVO PRO </t>
  </si>
  <si>
    <t>GOLDBALLOON</t>
  </si>
  <si>
    <t>LVIS/LVIS JR</t>
  </si>
  <si>
    <t>SILK</t>
  </si>
  <si>
    <t>X-PEDION</t>
  </si>
  <si>
    <t>J&amp;J</t>
  </si>
  <si>
    <t>AGILITY</t>
  </si>
  <si>
    <t>HYBIRD</t>
  </si>
  <si>
    <t>NEURON MAX, DELIVERY</t>
  </si>
  <si>
    <t>NEURON 070</t>
  </si>
  <si>
    <t>ENVOY</t>
  </si>
  <si>
    <t>NEURO BRIDGE (ASPIRATION CATH)</t>
  </si>
  <si>
    <t>CONCENTRIC</t>
  </si>
  <si>
    <t>DAC</t>
  </si>
  <si>
    <t>RENEGRADE</t>
  </si>
  <si>
    <t>LANTERN</t>
  </si>
  <si>
    <t>BALTACCI</t>
  </si>
  <si>
    <t>ANH DUONG ASIA VN</t>
  </si>
  <si>
    <t>MARSKMAN</t>
  </si>
  <si>
    <t>APOLO</t>
  </si>
  <si>
    <t>TVT</t>
  </si>
  <si>
    <t>NEURO SLIDER</t>
  </si>
  <si>
    <t>GOLBAL (balloon cath)</t>
  </si>
  <si>
    <t>SCEPTER</t>
  </si>
  <si>
    <t>ORBIT</t>
  </si>
  <si>
    <t>AXIUM</t>
  </si>
  <si>
    <t>AXIUM PRIME</t>
  </si>
  <si>
    <t>PC 400, RUBY</t>
  </si>
  <si>
    <t>INTERCLOCK</t>
  </si>
  <si>
    <t>TERUMO</t>
  </si>
  <si>
    <t>NEURO FORM</t>
  </si>
  <si>
    <t>LVIS JR</t>
  </si>
  <si>
    <t>P64</t>
  </si>
  <si>
    <t>ACE REPERFUSION</t>
  </si>
  <si>
    <t>SOLITAIRE</t>
  </si>
  <si>
    <t>Sum of Market share</t>
  </si>
  <si>
    <t>Sum of 1 EURO=27860 VND</t>
  </si>
  <si>
    <t>Sum of 1 USD=24000 VND</t>
  </si>
  <si>
    <t>FLOW COIL</t>
  </si>
  <si>
    <t>OurBrand</t>
  </si>
  <si>
    <t>Brand3</t>
  </si>
  <si>
    <t>Brand4</t>
  </si>
  <si>
    <t>Brand5</t>
  </si>
  <si>
    <t>Brand6</t>
  </si>
  <si>
    <t>Brand7</t>
  </si>
  <si>
    <t>Brand8</t>
  </si>
  <si>
    <t>Brand9</t>
  </si>
  <si>
    <t>Brand10</t>
  </si>
  <si>
    <t>Brand11</t>
  </si>
  <si>
    <t>Brand12</t>
  </si>
  <si>
    <t>Brand13</t>
  </si>
  <si>
    <t>Brand14</t>
  </si>
  <si>
    <t>Brand15</t>
  </si>
  <si>
    <t>Brand16</t>
  </si>
  <si>
    <t>Brand17</t>
  </si>
  <si>
    <t>Brand18</t>
  </si>
  <si>
    <t>Brand19</t>
  </si>
  <si>
    <t>OurBrand0</t>
  </si>
  <si>
    <t>OurBrand1</t>
  </si>
  <si>
    <t>OurBrand2</t>
  </si>
  <si>
    <t>OurBrand3</t>
  </si>
  <si>
    <t>Company1</t>
  </si>
  <si>
    <t>Company2</t>
  </si>
  <si>
    <t>Company3</t>
  </si>
  <si>
    <t>Company4</t>
  </si>
  <si>
    <t>Company5</t>
  </si>
  <si>
    <t>Company6</t>
  </si>
  <si>
    <t>OurCompany</t>
  </si>
  <si>
    <t>Company8</t>
  </si>
  <si>
    <t>Company9</t>
  </si>
  <si>
    <t>Company10</t>
  </si>
  <si>
    <t>Company11</t>
  </si>
  <si>
    <t>Company12</t>
  </si>
  <si>
    <t>Company13</t>
  </si>
  <si>
    <t>Company14</t>
  </si>
  <si>
    <t>Company15</t>
  </si>
  <si>
    <t>Company16</t>
  </si>
  <si>
    <t>Company17</t>
  </si>
  <si>
    <t>OurBrand-P6</t>
  </si>
  <si>
    <t>OurBrand-P7</t>
  </si>
  <si>
    <t>OurBrand-P8</t>
  </si>
  <si>
    <t>OurBrand-P9</t>
  </si>
  <si>
    <t>Brand3-P10</t>
  </si>
  <si>
    <t>Brand3-P11</t>
  </si>
  <si>
    <t>Brand3-P12</t>
  </si>
  <si>
    <t>Brand3-P13</t>
  </si>
  <si>
    <t>Brand4-P14</t>
  </si>
  <si>
    <t>Brand4-P15</t>
  </si>
  <si>
    <t>Brand4-P16</t>
  </si>
  <si>
    <t>Brand5-P17</t>
  </si>
  <si>
    <t>Brand5-P18</t>
  </si>
  <si>
    <t>Brand6-P19</t>
  </si>
  <si>
    <t>Brand6-P20</t>
  </si>
  <si>
    <t>Brand6-P21</t>
  </si>
  <si>
    <t>Brand7-P22</t>
  </si>
  <si>
    <t>Brand7-P23</t>
  </si>
  <si>
    <t>Brand7-P24</t>
  </si>
  <si>
    <t>Brand8-P25</t>
  </si>
  <si>
    <t>Brand3-P26</t>
  </si>
  <si>
    <t>Brand3-P27</t>
  </si>
  <si>
    <t>Brand3-P28</t>
  </si>
  <si>
    <t>Brand7-P29</t>
  </si>
  <si>
    <t>Brand7-P30</t>
  </si>
  <si>
    <t>Brand6-P31</t>
  </si>
  <si>
    <t>Brand6-P32</t>
  </si>
  <si>
    <t>Brand6-P33</t>
  </si>
  <si>
    <t>Brand6-P34</t>
  </si>
  <si>
    <t>Brand6-P35</t>
  </si>
  <si>
    <t>Brand9-P36</t>
  </si>
  <si>
    <t>Brand9-P37</t>
  </si>
  <si>
    <t>Brand9-P38</t>
  </si>
  <si>
    <t>Brand4-P39</t>
  </si>
  <si>
    <t>Brand4-P40</t>
  </si>
  <si>
    <t>Brand4-P41</t>
  </si>
  <si>
    <t>Brand5-P42</t>
  </si>
  <si>
    <t>Brand5-P43</t>
  </si>
  <si>
    <t>Brand5-P44</t>
  </si>
  <si>
    <t>Brand8-P45</t>
  </si>
  <si>
    <t>Brand10-P46</t>
  </si>
  <si>
    <t>Brand11-P47</t>
  </si>
  <si>
    <t>Brand6-P48</t>
  </si>
  <si>
    <t>Brand6-P49</t>
  </si>
  <si>
    <t>Brand6-P50</t>
  </si>
  <si>
    <t>Brand6-P51</t>
  </si>
  <si>
    <t>Brand6-P52</t>
  </si>
  <si>
    <t>Brand12-P53</t>
  </si>
  <si>
    <t>Brand12-P54</t>
  </si>
  <si>
    <t>Brand12-P55</t>
  </si>
  <si>
    <t>Brand5-P56</t>
  </si>
  <si>
    <t>Brand4-P57</t>
  </si>
  <si>
    <t>Brand4-P58</t>
  </si>
  <si>
    <t>Brand8-P59</t>
  </si>
  <si>
    <t>Brand3-P60</t>
  </si>
  <si>
    <t>Brand11-P61</t>
  </si>
  <si>
    <t>Brand13-P62</t>
  </si>
  <si>
    <t>Brand4-P63</t>
  </si>
  <si>
    <t>Brand7-P64</t>
  </si>
  <si>
    <t>Brand14-P65</t>
  </si>
  <si>
    <t>Brand14-P66</t>
  </si>
  <si>
    <t>Brand6-P67</t>
  </si>
  <si>
    <t>Brand6-P68</t>
  </si>
  <si>
    <t>Brand6-P69</t>
  </si>
  <si>
    <t>Brand5-P70</t>
  </si>
  <si>
    <t>Brand5-P71</t>
  </si>
  <si>
    <t>Brand5-P72</t>
  </si>
  <si>
    <t>Brand15-P73</t>
  </si>
  <si>
    <t>Brand15-P74</t>
  </si>
  <si>
    <t>Brand15-P75</t>
  </si>
  <si>
    <t>Brand3-P76</t>
  </si>
  <si>
    <t>Brand3-P77</t>
  </si>
  <si>
    <t>Brand4-P78</t>
  </si>
  <si>
    <t>Brand16-P79</t>
  </si>
  <si>
    <t>Brand6-P80</t>
  </si>
  <si>
    <t>Brand5-P81</t>
  </si>
  <si>
    <t>Brand17-P82</t>
  </si>
  <si>
    <t>Brand3-P83</t>
  </si>
  <si>
    <t>Brand3-P84</t>
  </si>
  <si>
    <t>Brand6-P85</t>
  </si>
  <si>
    <t>Brand6-P86</t>
  </si>
  <si>
    <t>Brand8-P87</t>
  </si>
  <si>
    <t>Brand8-P88</t>
  </si>
  <si>
    <t>Brand11-P89</t>
  </si>
  <si>
    <t>Brand4-P90</t>
  </si>
  <si>
    <t>Brand5-P91</t>
  </si>
  <si>
    <t>Brand5-P92</t>
  </si>
  <si>
    <t>Brand18-P93</t>
  </si>
  <si>
    <t>Brand19-P94</t>
  </si>
  <si>
    <t>Brand12-P95</t>
  </si>
  <si>
    <t>Brand4-P96</t>
  </si>
  <si>
    <t>OurBrand0-P97</t>
  </si>
  <si>
    <t>Brand3-P99</t>
  </si>
  <si>
    <t>Brand11-P100</t>
  </si>
  <si>
    <t>Brand8-P101</t>
  </si>
  <si>
    <t>Brand5-P102</t>
  </si>
  <si>
    <t>Brand5-P103</t>
  </si>
  <si>
    <t>Brand4-P104</t>
  </si>
  <si>
    <t>Brand6-P105</t>
  </si>
  <si>
    <t>Brand6-P106</t>
  </si>
  <si>
    <t>Brand7-P107</t>
  </si>
  <si>
    <t>Brand7-P108</t>
  </si>
  <si>
    <t>Brand7-P109</t>
  </si>
  <si>
    <t>Brand5-P110</t>
  </si>
  <si>
    <t>Brand5-P111</t>
  </si>
  <si>
    <t>Brand4-P112</t>
  </si>
  <si>
    <t>Brand3-P113</t>
  </si>
  <si>
    <t>Brand3-P114</t>
  </si>
  <si>
    <t>Brand6-P115</t>
  </si>
  <si>
    <t>Brand8-P116</t>
  </si>
  <si>
    <t>Brand5-P117</t>
  </si>
  <si>
    <t>Brand11-P118</t>
  </si>
  <si>
    <t>Brand18-P119</t>
  </si>
  <si>
    <t>Brand4-P120</t>
  </si>
  <si>
    <t>OurBrand2-P121</t>
  </si>
  <si>
    <t>OurBrand3-P122</t>
  </si>
  <si>
    <t>Hospital A</t>
  </si>
  <si>
    <t>Hospital B</t>
  </si>
  <si>
    <t>Hospital C</t>
  </si>
  <si>
    <t>Hospital D</t>
  </si>
  <si>
    <t>Hospital E</t>
  </si>
  <si>
    <t>Hospital F</t>
  </si>
  <si>
    <t>Hospital G</t>
  </si>
  <si>
    <t>Hospital H</t>
  </si>
  <si>
    <t>Hospital I</t>
  </si>
  <si>
    <t>Hospital J</t>
  </si>
  <si>
    <t>Hospital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</si>
</sst>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Tahoma"/>
      <family val="2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5" fillId="0" borderId="0" xfId="1" applyNumberFormat="1" applyFont="1"/>
    <xf numFmtId="0" fontId="6" fillId="0" borderId="0" xfId="0" applyFont="1"/>
    <xf numFmtId="0" fontId="2" fillId="0" borderId="8" xfId="0" applyFont="1" applyBorder="1"/>
    <xf numFmtId="0" fontId="6" fillId="0" borderId="0" xfId="0" applyFont="1" applyAlignment="1">
      <alignment horizontal="left"/>
    </xf>
    <xf numFmtId="0" fontId="5" fillId="0" borderId="0" xfId="0" applyFont="1"/>
    <xf numFmtId="0" fontId="2" fillId="3" borderId="8" xfId="0" applyFont="1" applyFill="1" applyBorder="1"/>
    <xf numFmtId="0" fontId="6" fillId="3" borderId="0" xfId="0" applyFont="1" applyFill="1"/>
    <xf numFmtId="164" fontId="4" fillId="0" borderId="2" xfId="1" applyNumberFormat="1" applyFont="1" applyBorder="1" applyAlignment="1">
      <alignment horizontal="center" vertical="center" wrapText="1"/>
    </xf>
    <xf numFmtId="164" fontId="6" fillId="0" borderId="0" xfId="1" applyNumberFormat="1" applyFont="1"/>
    <xf numFmtId="0" fontId="6" fillId="4" borderId="0" xfId="0" applyFont="1" applyFill="1"/>
    <xf numFmtId="164" fontId="6" fillId="0" borderId="0" xfId="0" applyNumberFormat="1" applyFont="1"/>
    <xf numFmtId="164" fontId="5" fillId="0" borderId="0" xfId="0" applyNumberFormat="1" applyFont="1"/>
    <xf numFmtId="0" fontId="2" fillId="0" borderId="8" xfId="0" applyFont="1" applyBorder="1" applyAlignment="1">
      <alignment wrapText="1"/>
    </xf>
    <xf numFmtId="164" fontId="6" fillId="0" borderId="8" xfId="1" applyNumberFormat="1" applyFont="1" applyBorder="1"/>
    <xf numFmtId="164" fontId="5" fillId="0" borderId="8" xfId="1" applyNumberFormat="1" applyFont="1" applyBorder="1"/>
    <xf numFmtId="164" fontId="6" fillId="0" borderId="8" xfId="1" applyNumberFormat="1" applyFont="1" applyFill="1" applyBorder="1"/>
    <xf numFmtId="164" fontId="5" fillId="0" borderId="8" xfId="1" applyNumberFormat="1" applyFont="1" applyFill="1" applyBorder="1"/>
    <xf numFmtId="0" fontId="2" fillId="0" borderId="8" xfId="0" applyFont="1" applyBorder="1" applyAlignment="1">
      <alignment horizontal="left"/>
    </xf>
    <xf numFmtId="0" fontId="2" fillId="3" borderId="8" xfId="0" applyFont="1" applyFill="1" applyBorder="1" applyAlignment="1">
      <alignment wrapText="1"/>
    </xf>
    <xf numFmtId="164" fontId="6" fillId="3" borderId="8" xfId="1" applyNumberFormat="1" applyFont="1" applyFill="1" applyBorder="1"/>
    <xf numFmtId="164" fontId="5" fillId="3" borderId="8" xfId="1" applyNumberFormat="1" applyFont="1" applyFill="1" applyBorder="1"/>
    <xf numFmtId="0" fontId="2" fillId="0" borderId="8" xfId="0" applyFont="1" applyBorder="1" applyAlignment="1">
      <alignment vertical="center"/>
    </xf>
    <xf numFmtId="0" fontId="7" fillId="3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65" fontId="5" fillId="0" borderId="5" xfId="2" applyNumberFormat="1" applyFont="1" applyBorder="1"/>
    <xf numFmtId="165" fontId="5" fillId="0" borderId="5" xfId="2" applyNumberFormat="1" applyFont="1" applyFill="1" applyBorder="1"/>
    <xf numFmtId="165" fontId="5" fillId="3" borderId="5" xfId="2" applyNumberFormat="1" applyFont="1" applyFill="1" applyBorder="1"/>
    <xf numFmtId="0" fontId="2" fillId="2" borderId="11" xfId="0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/>
    <xf numFmtId="0" fontId="2" fillId="3" borderId="0" xfId="0" applyFont="1" applyFill="1"/>
    <xf numFmtId="0" fontId="2" fillId="5" borderId="7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0" fontId="6" fillId="5" borderId="8" xfId="0" applyFont="1" applyFill="1" applyBorder="1"/>
    <xf numFmtId="164" fontId="2" fillId="5" borderId="0" xfId="1" applyNumberFormat="1" applyFont="1" applyFill="1"/>
    <xf numFmtId="164" fontId="4" fillId="5" borderId="0" xfId="1" applyNumberFormat="1" applyFont="1" applyFill="1"/>
    <xf numFmtId="164" fontId="5" fillId="5" borderId="0" xfId="1" applyNumberFormat="1" applyFont="1" applyFill="1"/>
    <xf numFmtId="0" fontId="6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 vertical="center" wrapText="1"/>
    </xf>
    <xf numFmtId="164" fontId="6" fillId="5" borderId="0" xfId="1" applyNumberFormat="1" applyFont="1" applyFill="1"/>
    <xf numFmtId="0" fontId="7" fillId="5" borderId="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 vertical="center" wrapText="1"/>
    </xf>
    <xf numFmtId="0" fontId="3" fillId="6" borderId="0" xfId="0" applyFont="1" applyFill="1"/>
    <xf numFmtId="0" fontId="3" fillId="6" borderId="6" xfId="0" applyFont="1" applyFill="1" applyBorder="1"/>
    <xf numFmtId="0" fontId="2" fillId="6" borderId="0" xfId="0" applyFont="1" applyFill="1"/>
    <xf numFmtId="164" fontId="2" fillId="6" borderId="0" xfId="1" applyNumberFormat="1" applyFont="1" applyFill="1"/>
    <xf numFmtId="164" fontId="4" fillId="6" borderId="0" xfId="1" applyNumberFormat="1" applyFont="1" applyFill="1"/>
    <xf numFmtId="0" fontId="2" fillId="6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8" xfId="0" applyFont="1" applyFill="1" applyBorder="1"/>
    <xf numFmtId="0" fontId="2" fillId="6" borderId="8" xfId="0" applyFont="1" applyFill="1" applyBorder="1"/>
    <xf numFmtId="164" fontId="2" fillId="6" borderId="8" xfId="1" applyNumberFormat="1" applyFont="1" applyFill="1" applyBorder="1"/>
    <xf numFmtId="164" fontId="4" fillId="6" borderId="8" xfId="1" applyNumberFormat="1" applyFont="1" applyFill="1" applyBorder="1"/>
    <xf numFmtId="164" fontId="4" fillId="6" borderId="5" xfId="1" applyNumberFormat="1" applyFont="1" applyFill="1" applyBorder="1"/>
    <xf numFmtId="0" fontId="2" fillId="5" borderId="8" xfId="0" applyFont="1" applyFill="1" applyBorder="1"/>
    <xf numFmtId="0" fontId="2" fillId="5" borderId="8" xfId="0" applyFont="1" applyFill="1" applyBorder="1" applyAlignment="1">
      <alignment horizontal="center"/>
    </xf>
    <xf numFmtId="164" fontId="6" fillId="6" borderId="0" xfId="1" applyNumberFormat="1" applyFont="1" applyFill="1"/>
    <xf numFmtId="164" fontId="5" fillId="6" borderId="0" xfId="1" applyNumberFormat="1" applyFont="1" applyFill="1"/>
    <xf numFmtId="0" fontId="2" fillId="0" borderId="7" xfId="0" applyFont="1" applyBorder="1"/>
    <xf numFmtId="0" fontId="2" fillId="0" borderId="8" xfId="0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64" fontId="5" fillId="0" borderId="5" xfId="1" applyNumberFormat="1" applyFont="1" applyBorder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8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64" fontId="2" fillId="0" borderId="8" xfId="1" applyNumberFormat="1" applyFont="1" applyFill="1" applyBorder="1" applyAlignment="1">
      <alignment horizontal="center" vertical="center" wrapText="1"/>
    </xf>
    <xf numFmtId="164" fontId="4" fillId="0" borderId="8" xfId="1" applyNumberFormat="1" applyFont="1" applyFill="1" applyBorder="1" applyAlignment="1">
      <alignment horizontal="center" vertical="center" wrapText="1"/>
    </xf>
    <xf numFmtId="10" fontId="8" fillId="0" borderId="0" xfId="2" applyNumberFormat="1" applyFont="1" applyFill="1" applyBorder="1" applyAlignment="1">
      <alignment vertical="center"/>
    </xf>
    <xf numFmtId="0" fontId="3" fillId="0" borderId="8" xfId="0" applyFont="1" applyBorder="1"/>
    <xf numFmtId="10" fontId="0" fillId="0" borderId="0" xfId="2" applyNumberFormat="1" applyFont="1" applyFill="1" applyBorder="1"/>
    <xf numFmtId="0" fontId="3" fillId="0" borderId="8" xfId="0" applyFont="1" applyBorder="1" applyAlignment="1">
      <alignment horizontal="left"/>
    </xf>
    <xf numFmtId="164" fontId="0" fillId="0" borderId="0" xfId="2" applyNumberFormat="1" applyFont="1" applyFill="1" applyBorder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0" borderId="0" xfId="0" applyFont="1"/>
    <xf numFmtId="164" fontId="6" fillId="0" borderId="0" xfId="1" applyNumberFormat="1" applyFont="1" applyFill="1" applyBorder="1"/>
    <xf numFmtId="164" fontId="5" fillId="0" borderId="0" xfId="1" applyNumberFormat="1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164" fontId="12" fillId="0" borderId="0" xfId="1" applyNumberFormat="1" applyFont="1" applyFill="1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164" fontId="2" fillId="0" borderId="8" xfId="1" applyNumberFormat="1" applyFont="1" applyBorder="1"/>
    <xf numFmtId="164" fontId="2" fillId="0" borderId="8" xfId="1" applyNumberFormat="1" applyFont="1" applyFill="1" applyBorder="1"/>
    <xf numFmtId="0" fontId="2" fillId="0" borderId="10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1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4" formatCode="0.00%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90A99564-E8C5-4972-B6D0-715A0B6FD8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33.390915856478" createdVersion="8" refreshedVersion="8" minRefreshableVersion="3" recordCount="106" xr:uid="{569813E5-65FA-425A-A15C-3811FD9B59CA}">
  <cacheSource type="worksheet">
    <worksheetSource ref="A1:I107" sheet="2021Raw"/>
  </cacheSource>
  <cacheFields count="9">
    <cacheField name="Type" numFmtId="0">
      <sharedItems count="12">
        <s v="NEURO GUIDEWIRE"/>
        <s v="NEURO GUIDING CATHETER"/>
        <s v="NEURO DAC CATHETER"/>
        <s v="NEURO MICRO CATHETER"/>
        <s v="BALLOON"/>
        <s v="COIL"/>
        <s v="OTHER EMBOLIC MATERIALS"/>
        <s v="INTRACRANIAL STENT"/>
        <s v="CAROTID STENT"/>
        <s v="FLOW DIVERTER"/>
        <s v="ASPIRATION CATHETER"/>
        <s v="STENT RETRIVER"/>
      </sharedItems>
    </cacheField>
    <cacheField name="Supplier" numFmtId="0">
      <sharedItems count="18">
        <s v="ASAHI"/>
        <s v="STRYKER"/>
        <s v="MEDTRONIC"/>
        <s v="MICROVENTION"/>
        <s v="BALT"/>
        <s v="PENUMBRA"/>
        <s v="ACANDIS"/>
        <s v="EV3/MEDTRONIC"/>
        <s v="MERIT"/>
        <s v="PHENOX"/>
        <s v="BOSTON/STRYKER"/>
        <s v="ORBUSNEICH"/>
        <s v="BOSTON"/>
        <s v="KANEKA"/>
        <s v="B-BRAUN"/>
        <s v="RAPID MEDICAL"/>
        <s v="ABBOTT"/>
        <s v="INSPIRE MD"/>
      </sharedItems>
    </cacheField>
    <cacheField name="Distributor" numFmtId="0">
      <sharedItems containsBlank="1"/>
    </cacheField>
    <cacheField name="Name of Product" numFmtId="0">
      <sharedItems/>
    </cacheField>
    <cacheField name="Price" numFmtId="164">
      <sharedItems containsString="0" containsBlank="1" containsNumber="1" containsInteger="1" minValue="1190000" maxValue="250000000"/>
    </cacheField>
    <cacheField name="Total value" numFmtId="164">
      <sharedItems containsSemiMixedTypes="0" containsString="0" containsNumber="1" containsInteger="1" minValue="0" maxValue="16184000000"/>
    </cacheField>
    <cacheField name="1 EURO=27860 VND" numFmtId="164">
      <sharedItems containsSemiMixedTypes="0" containsString="0" containsNumber="1" minValue="0" maxValue="580904.52261306532"/>
    </cacheField>
    <cacheField name="The number of cases" numFmtId="164">
      <sharedItems containsSemiMixedTypes="0" containsString="0" containsNumber="1" containsInteger="1" minValue="0" maxValue="1156"/>
    </cacheField>
    <cacheField name="Market share" numFmtId="164">
      <sharedItems containsSemiMixedTypes="0" containsString="0" containsNumber="1" containsInteger="1" minValue="0" maxValue="16184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33.390915972224" createdVersion="8" refreshedVersion="8" minRefreshableVersion="3" recordCount="118" xr:uid="{2295D656-19A9-4C24-AF3E-3A303EDE9AB9}">
  <cacheSource type="worksheet">
    <worksheetSource ref="A1:I119" sheet="2022Raw"/>
  </cacheSource>
  <cacheFields count="9">
    <cacheField name="Type" numFmtId="0">
      <sharedItems count="12">
        <s v="NEURO GUIDEWIRE"/>
        <s v="NEURO GUIDING CATHETER"/>
        <s v="NEURO DAC CATHETER"/>
        <s v="NEURO MICRO CATHETER"/>
        <s v="BALLOON"/>
        <s v="COIL"/>
        <s v="OTHER EMBOLIC MATERIALS"/>
        <s v="INTRACRANIAL STENT"/>
        <s v="CAROTID STENT"/>
        <s v="FLOW DIVERTER"/>
        <s v="ASPIRATION CATHETER"/>
        <s v="STENT RETRIVER"/>
      </sharedItems>
    </cacheField>
    <cacheField name="Supplier" numFmtId="0">
      <sharedItems count="21">
        <s v="ASAHI"/>
        <s v="STRYKER"/>
        <s v="MEDTRONIC"/>
        <s v="MICROVENTION"/>
        <s v="BALT"/>
        <s v="PENUMBRA"/>
        <s v="ACANDIS"/>
        <s v="EV3/MEDTRONIC"/>
        <s v="MERIT"/>
        <s v="PHENOX"/>
        <s v="BOSTON/STRYKER"/>
        <s v="ORBUSNEICH"/>
        <s v="BOSTON"/>
        <s v="KANEKA"/>
        <s v="EMBOFLU"/>
        <s v="B-BRAUN"/>
        <s v="RAPID MEDICAL"/>
        <s v="ABBOTT"/>
        <s v="INSPIRE MD"/>
        <s v="OTHERS"/>
        <s v="VESALIO"/>
      </sharedItems>
    </cacheField>
    <cacheField name="Distributor" numFmtId="0">
      <sharedItems containsBlank="1"/>
    </cacheField>
    <cacheField name="Name of Product" numFmtId="0">
      <sharedItems containsBlank="1"/>
    </cacheField>
    <cacheField name="Price" numFmtId="164">
      <sharedItems containsSemiMixedTypes="0" containsString="0" containsNumber="1" containsInteger="1" minValue="0" maxValue="250000000"/>
    </cacheField>
    <cacheField name="Total value" numFmtId="164">
      <sharedItems containsSemiMixedTypes="0" containsString="0" containsNumber="1" containsInteger="1" minValue="0" maxValue="24615000000"/>
    </cacheField>
    <cacheField name="1 EURO=27860 VND" numFmtId="164">
      <sharedItems containsSemiMixedTypes="0" containsString="0" containsNumber="1" minValue="0" maxValue="883524.76669059589"/>
    </cacheField>
    <cacheField name="The number of cases" numFmtId="164">
      <sharedItems containsSemiMixedTypes="0" containsString="0" containsNumber="1" containsInteger="1" minValue="0" maxValue="1670"/>
    </cacheField>
    <cacheField name="Market share" numFmtId="164">
      <sharedItems containsSemiMixedTypes="0" containsString="0" containsNumber="1" containsInteger="1" minValue="0" maxValue="24615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33.391376736108" createdVersion="8" refreshedVersion="8" minRefreshableVersion="3" recordCount="115" xr:uid="{B0F74EF9-BCA4-46D8-BFA5-D95800BF84C2}">
  <cacheSource type="worksheet">
    <worksheetSource ref="A1:I116" sheet="2020Raw"/>
  </cacheSource>
  <cacheFields count="9">
    <cacheField name="Type" numFmtId="0">
      <sharedItems count="12">
        <s v="NEURO GUIDEWIRE"/>
        <s v="NEURO GUIDING CATHETER"/>
        <s v="NEURO DAC CATHETER"/>
        <s v="NEURO MICRO CATHETER"/>
        <s v="BALLOON"/>
        <s v="COIL"/>
        <s v="OTHER EMBOLIC MATERIALS"/>
        <s v="INTRACRANIAL STENT"/>
        <s v="CAROTID STENT"/>
        <s v="FLOW DIVERTER"/>
        <s v="ASPIRATION CATHETER"/>
        <s v="STENT RETRIVER"/>
      </sharedItems>
    </cacheField>
    <cacheField name="Supplier" numFmtId="0">
      <sharedItems count="21">
        <s v="ASAHI"/>
        <s v="STRYKER"/>
        <s v="MEDTRONIC"/>
        <s v="MICROVENTION"/>
        <s v="J&amp;J"/>
        <s v="BALT"/>
        <s v="OTHERS"/>
        <s v="BOSTON/STRYKER"/>
        <s v="PENUMBRA"/>
        <s v="ACANDIS"/>
        <s v="CONCENTRIC"/>
        <s v="EV3/MEDTRONIC"/>
        <s v="MERIT"/>
        <s v="PHENOX"/>
        <s v="ORBUSNEICH"/>
        <s v="KANEKA"/>
        <s v="EMBOFLU"/>
        <s v="TERUMO"/>
        <s v="B-BRAUN"/>
        <s v="ABBOTT"/>
        <s v="RAPID MEDICAL"/>
      </sharedItems>
    </cacheField>
    <cacheField name="Distributor" numFmtId="0">
      <sharedItems containsBlank="1"/>
    </cacheField>
    <cacheField name="Name of Product" numFmtId="0">
      <sharedItems containsBlank="1"/>
    </cacheField>
    <cacheField name="Price" numFmtId="164">
      <sharedItems containsString="0" containsBlank="1" containsNumber="1" containsInteger="1" minValue="0" maxValue="240000000"/>
    </cacheField>
    <cacheField name="Total value" numFmtId="164">
      <sharedItems containsSemiMixedTypes="0" containsString="0" containsNumber="1" containsInteger="1" minValue="0" maxValue="49490000000"/>
    </cacheField>
    <cacheField name="1 EURO=27860 VND" numFmtId="164">
      <sharedItems containsSemiMixedTypes="0" containsString="0" containsNumber="1" minValue="0" maxValue="1776381.9095477387"/>
    </cacheField>
    <cacheField name="The number of cases" numFmtId="164">
      <sharedItems containsString="0" containsBlank="1" containsNumber="1" containsInteger="1" minValue="0" maxValue="3535"/>
    </cacheField>
    <cacheField name="Market share" numFmtId="164">
      <sharedItems containsSemiMixedTypes="0" containsString="0" containsNumber="1" containsInteger="1" minValue="0" maxValue="4949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36.641785069442" createdVersion="8" refreshedVersion="8" minRefreshableVersion="3" recordCount="118" xr:uid="{AA6A4A18-1AE5-4EC1-AC7B-0C5109000327}">
  <cacheSource type="worksheet">
    <worksheetSource ref="A1:T120" sheet="2023Raw"/>
  </cacheSource>
  <cacheFields count="20">
    <cacheField name="Type" numFmtId="0">
      <sharedItems count="12">
        <s v="NEURO GUIDEWIRE"/>
        <s v="NEURO GUIDING CATHETER"/>
        <s v="NEURO DAC CATHETER"/>
        <s v="NEURO MICRO CATHETER"/>
        <s v="BALLOON"/>
        <s v="COIL"/>
        <s v="OTHER EMBOLIC MATERIALS"/>
        <s v="INTRACRANIAL STENT"/>
        <s v="CAROTID STENT"/>
        <s v="FLOW DIVERTER"/>
        <s v="ASPIRATION CATHETER"/>
        <s v="STENT RETRIVER"/>
      </sharedItems>
    </cacheField>
    <cacheField name="Supplier" numFmtId="0">
      <sharedItems containsBlank="1" count="23">
        <s v="ASAHI"/>
        <s v="STRYKER"/>
        <s v="MEDTRONIC"/>
        <s v="MICROVENTION"/>
        <s v="BALT"/>
        <s v="PENUMBRA"/>
        <s v="ACANDIS"/>
        <s v="EV3/MEDTRONIC"/>
        <s v="MERIT"/>
        <s v="PHENOX"/>
        <s v="BOSTON/STRYKER"/>
        <s v="ORBUSNEICH"/>
        <s v="BOSTON"/>
        <s v="KANEKA"/>
        <s v="EMBOFLU"/>
        <s v="B-BRAUN"/>
        <m/>
        <s v="RAPID MEDICAL"/>
        <s v="ABBOTT"/>
        <s v="INSPIRE MD"/>
        <s v="OTHERS"/>
        <s v="VESALIO"/>
        <s v="PERFLOW"/>
      </sharedItems>
    </cacheField>
    <cacheField name="Distributor" numFmtId="0">
      <sharedItems containsBlank="1"/>
    </cacheField>
    <cacheField name="Name of Product" numFmtId="0">
      <sharedItems containsBlank="1"/>
    </cacheField>
    <cacheField name="Price" numFmtId="164">
      <sharedItems containsString="0" containsBlank="1" containsNumber="1" containsInteger="1" minValue="1190000" maxValue="250000000"/>
    </cacheField>
    <cacheField name="Total value" numFmtId="164">
      <sharedItems containsString="0" containsBlank="1" containsNumber="1" containsInteger="1" minValue="0" maxValue="31815000000"/>
    </cacheField>
    <cacheField name="1 USD=24000 VND" numFmtId="164">
      <sharedItems containsSemiMixedTypes="0" containsString="0" containsNumber="1" minValue="0" maxValue="1325625"/>
    </cacheField>
    <cacheField name="The number of cases" numFmtId="164">
      <sharedItems containsString="0" containsBlank="1" containsNumber="1" containsInteger="1" minValue="0" maxValue="1684"/>
    </cacheField>
    <cacheField name="Market Share" numFmtId="164">
      <sharedItems containsSemiMixedTypes="0" containsString="0" containsNumber="1" containsInteger="1" minValue="0" maxValue="31815000000"/>
    </cacheField>
    <cacheField name="Cho Ray Hospital" numFmtId="0">
      <sharedItems containsString="0" containsBlank="1" containsNumber="1" containsInteger="1" minValue="5" maxValue="1000"/>
    </cacheField>
    <cacheField name="HCMC University Medical Center_x000a_HCM" numFmtId="0">
      <sharedItems containsString="0" containsBlank="1" containsNumber="1" containsInteger="1" minValue="1" maxValue="173"/>
    </cacheField>
    <cacheField name="Gia Dinh Hospital" numFmtId="0">
      <sharedItems containsString="0" containsBlank="1" containsNumber="1" containsInteger="1" minValue="1" maxValue="60"/>
    </cacheField>
    <cacheField name="115 Hospital" numFmtId="0">
      <sharedItems containsString="0" containsBlank="1" containsNumber="1" containsInteger="1" minValue="10" maxValue="390"/>
    </cacheField>
    <cacheField name="Dong Nai General Hospital" numFmtId="0">
      <sharedItems containsString="0" containsBlank="1" containsNumber="1" containsInteger="1" minValue="2" maxValue="190"/>
    </cacheField>
    <cacheField name="Can Tho Central General Hospital" numFmtId="0">
      <sharedItems containsString="0" containsBlank="1" containsNumber="1" containsInteger="1" minValue="4" maxValue="50"/>
    </cacheField>
    <cacheField name="Can Tho Stroke International Services Hospital" numFmtId="0">
      <sharedItems containsString="0" containsBlank="1" containsNumber="1" containsInteger="1" minValue="1" maxValue="350"/>
    </cacheField>
    <cacheField name="Binh Dinh General Hospital" numFmtId="0">
      <sharedItems containsString="0" containsBlank="1" containsNumber="1" containsInteger="1" minValue="1" maxValue="45"/>
    </cacheField>
    <cacheField name="Nguyen Tri Phuong Hospital" numFmtId="0">
      <sharedItems containsString="0" containsBlank="1" containsNumber="1" containsInteger="1" minValue="1" maxValue="60"/>
    </cacheField>
    <cacheField name="Thong Nhat Hospital" numFmtId="0">
      <sharedItems containsString="0" containsBlank="1" containsNumber="1" containsInteger="1" minValue="1" maxValue="140"/>
    </cacheField>
    <cacheField name="175 Military Hospital" numFmtId="0">
      <sharedItems containsString="0" containsBlank="1" containsNumber="1" containsInteger="1" minValue="1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s v="PHUC TIN"/>
    <s v="CHIKAI"/>
    <n v="6000000"/>
    <n v="4926000000"/>
    <n v="176812.63460157934"/>
    <n v="821"/>
    <n v="4926000000"/>
  </r>
  <r>
    <x v="0"/>
    <x v="0"/>
    <s v="PHUC TIN"/>
    <s v="CHIKAI BLACK"/>
    <n v="6000000"/>
    <n v="342000000"/>
    <n v="12275.664034458005"/>
    <n v="57"/>
    <n v="342000000"/>
  </r>
  <r>
    <x v="0"/>
    <x v="0"/>
    <s v="PHUC TIN"/>
    <s v="CHIKAI 0.008&quot;"/>
    <n v="6500000"/>
    <n v="1046500000"/>
    <n v="37562.814070351757"/>
    <n v="161"/>
    <n v="1046500000"/>
  </r>
  <r>
    <x v="0"/>
    <x v="1"/>
    <s v="HOANG DUC"/>
    <s v="TRANSEND"/>
    <n v="6500000"/>
    <n v="4784000000"/>
    <n v="171715.72146446517"/>
    <n v="736"/>
    <n v="4784000000"/>
  </r>
  <r>
    <x v="0"/>
    <x v="2"/>
    <s v="VNT"/>
    <s v="MIRAGE"/>
    <n v="5200000"/>
    <n v="197600000"/>
    <n v="7092.6058865757359"/>
    <n v="38"/>
    <n v="197600000"/>
  </r>
  <r>
    <x v="0"/>
    <x v="2"/>
    <s v="VNT"/>
    <s v="AVIGO"/>
    <n v="6000000"/>
    <n v="72000000"/>
    <n v="2584.3503230437905"/>
    <n v="12"/>
    <n v="72000000"/>
  </r>
  <r>
    <x v="0"/>
    <x v="3"/>
    <s v="THANH AN"/>
    <s v="TRAXCESS"/>
    <n v="6000000"/>
    <n v="702000000"/>
    <n v="25197.415649676957"/>
    <n v="117"/>
    <n v="702000000"/>
  </r>
  <r>
    <x v="0"/>
    <x v="4"/>
    <s v="SANG THU"/>
    <s v="HYBRID"/>
    <n v="7900000"/>
    <n v="2322600000"/>
    <n v="83366.834170854272"/>
    <n v="294"/>
    <n v="2322600000"/>
  </r>
  <r>
    <x v="1"/>
    <x v="1"/>
    <s v="HOANG DUC"/>
    <s v="SOFTIP"/>
    <n v="4500000"/>
    <n v="2736000000"/>
    <n v="98205.312275664037"/>
    <n v="608"/>
    <n v="2736000000"/>
  </r>
  <r>
    <x v="1"/>
    <x v="0"/>
    <s v="PHUC TIN"/>
    <s v="FUBUKI"/>
    <n v="6000000"/>
    <n v="828000000"/>
    <n v="29720.028715003591"/>
    <n v="138"/>
    <n v="828000000"/>
  </r>
  <r>
    <x v="1"/>
    <x v="0"/>
    <s v="PHUC TIN"/>
    <s v="FUBUKI 043"/>
    <n v="12000000"/>
    <n v="252000000"/>
    <n v="9045.2261306532655"/>
    <n v="21"/>
    <n v="252000000"/>
  </r>
  <r>
    <x v="1"/>
    <x v="4"/>
    <s v="SANG THU"/>
    <s v="FARGOMAX "/>
    <n v="9900000"/>
    <n v="2009700000"/>
    <n v="72135.678391959795"/>
    <n v="203"/>
    <n v="2009700000"/>
  </r>
  <r>
    <x v="1"/>
    <x v="3"/>
    <s v="DANH"/>
    <s v="CHAPERON"/>
    <n v="6000000"/>
    <n v="720000000"/>
    <n v="25843.503230437906"/>
    <n v="120"/>
    <n v="720000000"/>
  </r>
  <r>
    <x v="1"/>
    <x v="5"/>
    <m/>
    <s v="NEURON MAX, NEURON 070, DELIVERY"/>
    <n v="8300000"/>
    <n v="2772200000"/>
    <n v="99504.666188083269"/>
    <n v="334"/>
    <n v="2772200000"/>
  </r>
  <r>
    <x v="1"/>
    <x v="2"/>
    <m/>
    <s v="NAVIEN"/>
    <n v="21000000"/>
    <n v="630000000"/>
    <n v="22613.065326633165"/>
    <n v="30"/>
    <n v="630000000"/>
  </r>
  <r>
    <x v="2"/>
    <x v="1"/>
    <m/>
    <s v="AXS CATALYST"/>
    <n v="38500000"/>
    <n v="1732500000"/>
    <n v="62185.929648241203"/>
    <n v="45"/>
    <n v="1732500000"/>
  </r>
  <r>
    <x v="2"/>
    <x v="6"/>
    <m/>
    <s v="NEUROBRIDGE (ASPIRATION CATH)"/>
    <n v="22500000"/>
    <n v="945000000"/>
    <n v="33919.597989949747"/>
    <n v="42"/>
    <n v="945000000"/>
  </r>
  <r>
    <x v="2"/>
    <x v="0"/>
    <s v="PHUC TIN"/>
    <s v="FUBUKI 043"/>
    <n v="12000000"/>
    <n v="0"/>
    <n v="0"/>
    <n v="0"/>
    <n v="0"/>
  </r>
  <r>
    <x v="3"/>
    <x v="1"/>
    <s v="HOANG DUC"/>
    <s v="CELLO"/>
    <n v="13900000"/>
    <n v="208500000"/>
    <n v="7483.8478104809765"/>
    <n v="15"/>
    <n v="208500000"/>
  </r>
  <r>
    <x v="3"/>
    <x v="1"/>
    <s v="HOANG DUC"/>
    <s v="EXCELSIOR "/>
    <n v="14000000"/>
    <n v="6524000000"/>
    <n v="234170.85427135677"/>
    <n v="466"/>
    <n v="6524000000"/>
  </r>
  <r>
    <x v="3"/>
    <x v="1"/>
    <s v="HOANG DUC"/>
    <s v="TREVO PRO "/>
    <n v="14200000"/>
    <n v="255600000"/>
    <n v="9174.4436468054555"/>
    <n v="18"/>
    <n v="255600000"/>
  </r>
  <r>
    <x v="3"/>
    <x v="5"/>
    <s v="THIEN VIET"/>
    <s v="NEUROR"/>
    <n v="8400000"/>
    <n v="168000000"/>
    <n v="6030.150753768844"/>
    <n v="20"/>
    <n v="168000000"/>
  </r>
  <r>
    <x v="3"/>
    <x v="5"/>
    <s v="THIEN VIET"/>
    <s v="PXSLIM, VELOCITY"/>
    <n v="12500000"/>
    <n v="1637500000"/>
    <n v="58776.022972002873"/>
    <n v="131"/>
    <n v="1637500000"/>
  </r>
  <r>
    <x v="3"/>
    <x v="5"/>
    <s v="THIEN VIET"/>
    <s v="3MAX"/>
    <n v="19500000"/>
    <n v="1326000000"/>
    <n v="47595.118449389804"/>
    <n v="68"/>
    <n v="1326000000"/>
  </r>
  <r>
    <x v="3"/>
    <x v="5"/>
    <s v="THIEN VIET"/>
    <s v="BENCHMARK"/>
    <n v="16800000"/>
    <n v="369600000"/>
    <n v="13266.331658291458"/>
    <n v="22"/>
    <n v="369600000"/>
  </r>
  <r>
    <x v="3"/>
    <x v="4"/>
    <s v="SANG THU"/>
    <s v="BALTACCI BDPE"/>
    <n v="10000000"/>
    <n v="410000000"/>
    <n v="14716.439339554918"/>
    <n v="41"/>
    <n v="410000000"/>
  </r>
  <r>
    <x v="3"/>
    <x v="4"/>
    <s v="SANG THU"/>
    <s v="VASCO"/>
    <n v="13500000"/>
    <n v="1984500000"/>
    <n v="71231.155778894477"/>
    <n v="147"/>
    <n v="1984500000"/>
  </r>
  <r>
    <x v="3"/>
    <x v="4"/>
    <s v="SANG THU"/>
    <s v="MAGIC"/>
    <n v="14000000"/>
    <n v="350000000"/>
    <n v="12562.814070351758"/>
    <n v="25"/>
    <n v="350000000"/>
  </r>
  <r>
    <x v="3"/>
    <x v="4"/>
    <s v="SANG THU"/>
    <s v="MAGIC MABDTE"/>
    <n v="14000000"/>
    <n v="238000000"/>
    <n v="8542.7135678391951"/>
    <n v="17"/>
    <n v="238000000"/>
  </r>
  <r>
    <x v="3"/>
    <x v="4"/>
    <s v="SANG THU"/>
    <s v="SONIC"/>
    <n v="23800000"/>
    <n v="166600000"/>
    <n v="5979.8994974874367"/>
    <n v="7"/>
    <n v="166600000"/>
  </r>
  <r>
    <x v="3"/>
    <x v="7"/>
    <s v="MINH PHUONG"/>
    <s v="REBAR"/>
    <n v="9000000"/>
    <n v="3276000000"/>
    <n v="117587.93969849247"/>
    <n v="364"/>
    <n v="3276000000"/>
  </r>
  <r>
    <x v="3"/>
    <x v="7"/>
    <s v="MINH PHUONG"/>
    <s v="MARKSMAN"/>
    <n v="18500000"/>
    <n v="1350500000"/>
    <n v="48474.515434314431"/>
    <n v="73"/>
    <n v="1350500000"/>
  </r>
  <r>
    <x v="3"/>
    <x v="7"/>
    <s v="MINH PHUONG"/>
    <s v="APOLLO"/>
    <n v="20000000"/>
    <n v="2880000000"/>
    <n v="103374.01292175162"/>
    <n v="144"/>
    <n v="2880000000"/>
  </r>
  <r>
    <x v="3"/>
    <x v="2"/>
    <s v="VNT"/>
    <s v="PHENOM"/>
    <n v="21500000"/>
    <n v="86000000"/>
    <n v="3086.8628858578609"/>
    <n v="4"/>
    <n v="86000000"/>
  </r>
  <r>
    <x v="3"/>
    <x v="2"/>
    <s v="VNT"/>
    <s v="MARATHON"/>
    <n v="10000000"/>
    <n v="710000000"/>
    <n v="25484.565685570709"/>
    <n v="71"/>
    <n v="710000000"/>
  </r>
  <r>
    <x v="3"/>
    <x v="2"/>
    <s v="VNT"/>
    <s v="ECHELON"/>
    <n v="10000000"/>
    <n v="470000000"/>
    <n v="16870.064608758075"/>
    <n v="47"/>
    <n v="470000000"/>
  </r>
  <r>
    <x v="3"/>
    <x v="3"/>
    <s v="DANH"/>
    <s v="HEADWAY"/>
    <n v="10000000"/>
    <n v="5190000000"/>
    <n v="186288.58578607324"/>
    <n v="519"/>
    <n v="5190000000"/>
  </r>
  <r>
    <x v="3"/>
    <x v="3"/>
    <s v="DANH"/>
    <s v="HEADWAY DUO"/>
    <n v="12000000"/>
    <n v="1080000000"/>
    <n v="38765.254845656855"/>
    <n v="90"/>
    <n v="1080000000"/>
  </r>
  <r>
    <x v="3"/>
    <x v="3"/>
    <s v="DANH"/>
    <s v="VIA"/>
    <n v="15000000"/>
    <n v="255000000"/>
    <n v="9152.9073941134247"/>
    <n v="17"/>
    <n v="255000000"/>
  </r>
  <r>
    <x v="3"/>
    <x v="6"/>
    <s v="PT HEALTHCARE"/>
    <s v="NEUROSLIDER"/>
    <n v="14450000"/>
    <n v="2933350000"/>
    <n v="105288.94472361809"/>
    <n v="203"/>
    <n v="2933350000"/>
  </r>
  <r>
    <x v="3"/>
    <x v="8"/>
    <s v="DAI TRUONG SON"/>
    <s v="MAESTRO"/>
    <n v="10800000"/>
    <n v="0"/>
    <n v="0"/>
    <n v="0"/>
    <n v="0"/>
  </r>
  <r>
    <x v="3"/>
    <x v="9"/>
    <s v="PHUC TIN"/>
    <s v="PNOVUS"/>
    <n v="13500000"/>
    <n v="621000000"/>
    <n v="22290.021536252691"/>
    <n v="46"/>
    <n v="621000000"/>
  </r>
  <r>
    <x v="4"/>
    <x v="4"/>
    <s v="SANG THU"/>
    <s v="GOLDBALLOON"/>
    <n v="5500000"/>
    <n v="5500000"/>
    <n v="197.41564967695621"/>
    <n v="1"/>
    <n v="5500000"/>
  </r>
  <r>
    <x v="4"/>
    <x v="4"/>
    <s v="SANG THU"/>
    <s v="COPERNIC"/>
    <n v="21500000"/>
    <n v="43000000"/>
    <n v="1543.4314429289304"/>
    <n v="2"/>
    <n v="43000000"/>
  </r>
  <r>
    <x v="4"/>
    <x v="4"/>
    <s v="SANG THU"/>
    <s v="ECLIPSE"/>
    <n v="24000000"/>
    <n v="72000000"/>
    <n v="2584.3503230437905"/>
    <n v="3"/>
    <n v="72000000"/>
  </r>
  <r>
    <x v="4"/>
    <x v="10"/>
    <s v="HOÀNG ĐỨC"/>
    <s v="STERLING"/>
    <n v="8400000"/>
    <n v="1134000000"/>
    <n v="40703.517587939699"/>
    <n v="135"/>
    <n v="1134000000"/>
  </r>
  <r>
    <x v="4"/>
    <x v="10"/>
    <s v="HOÀNG ĐỨC"/>
    <s v="GATEWAY"/>
    <n v="9000000"/>
    <n v="279000000"/>
    <n v="10014.357501794688"/>
    <n v="31"/>
    <n v="279000000"/>
  </r>
  <r>
    <x v="4"/>
    <x v="10"/>
    <s v="HOÀNG ĐỨC"/>
    <s v="MERCI "/>
    <n v="15320000"/>
    <n v="183840000"/>
    <n v="6598.7078248384778"/>
    <n v="12"/>
    <n v="183840000"/>
  </r>
  <r>
    <x v="4"/>
    <x v="3"/>
    <s v="DANH"/>
    <s v="SCEPTER C, XC"/>
    <n v="30000000"/>
    <n v="4170000000"/>
    <n v="149676.95620961953"/>
    <n v="139"/>
    <n v="4170000000"/>
  </r>
  <r>
    <x v="4"/>
    <x v="2"/>
    <s v="VNT"/>
    <s v="HYPERFORM"/>
    <n v="26000000"/>
    <n v="182000000"/>
    <n v="6532.6633165829144"/>
    <n v="7"/>
    <n v="182000000"/>
  </r>
  <r>
    <x v="4"/>
    <x v="2"/>
    <s v="VNT"/>
    <s v="HYPERGLIDE"/>
    <n v="17000000"/>
    <n v="493000000"/>
    <n v="17695.62096195262"/>
    <n v="29"/>
    <n v="493000000"/>
  </r>
  <r>
    <x v="4"/>
    <x v="6"/>
    <s v="PT HEALTHCARE"/>
    <s v="NEUROSPEED"/>
    <n v="23690000"/>
    <n v="379040000"/>
    <n v="13605.168700646087"/>
    <n v="16"/>
    <n v="379040000"/>
  </r>
  <r>
    <x v="4"/>
    <x v="1"/>
    <m/>
    <s v="TRANSFORM"/>
    <n v="16500000"/>
    <n v="1254000000"/>
    <n v="45010.768126346018"/>
    <n v="76"/>
    <n v="1254000000"/>
  </r>
  <r>
    <x v="4"/>
    <x v="9"/>
    <s v="PHUC TIN"/>
    <s v="PITA"/>
    <n v="11500000"/>
    <n v="437000000"/>
    <n v="15685.570710696338"/>
    <n v="38"/>
    <n v="437000000"/>
  </r>
  <r>
    <x v="4"/>
    <x v="11"/>
    <s v="PHUC TIN"/>
    <s v="JADE (mạch cảnh)"/>
    <n v="8500000"/>
    <n v="450500000"/>
    <n v="16170.136396267049"/>
    <n v="53"/>
    <n v="450500000"/>
  </r>
  <r>
    <x v="5"/>
    <x v="2"/>
    <s v="MINH PHUONG"/>
    <s v="AXIUM / AXIUM PRIME"/>
    <n v="13500000"/>
    <n v="8437500000"/>
    <n v="302853.55348169419"/>
    <n v="625"/>
    <n v="8437500000"/>
  </r>
  <r>
    <x v="5"/>
    <x v="5"/>
    <s v="THIEN VIET"/>
    <s v="PC COIL 400, RUBY"/>
    <n v="19000000"/>
    <n v="7296000000"/>
    <n v="261880.83273510408"/>
    <n v="384"/>
    <n v="7296000000"/>
  </r>
  <r>
    <x v="5"/>
    <x v="12"/>
    <s v="AN PHA"/>
    <s v="INTERLOCK"/>
    <n v="15500000"/>
    <n v="2371500000"/>
    <n v="85122.038765254852"/>
    <n v="153"/>
    <n v="2371500000"/>
  </r>
  <r>
    <x v="5"/>
    <x v="12"/>
    <s v="AN PHA"/>
    <s v="COMPLEX HELICAL-18/FIGURE 8-18/STRAIGHT -18/VORTX DIAMOND–18/VORTX-18/VORTX-35/MULTI-LOOP-18"/>
    <n v="6200000"/>
    <n v="508400000"/>
    <n v="18248.384781048098"/>
    <n v="82"/>
    <n v="508400000"/>
  </r>
  <r>
    <x v="5"/>
    <x v="4"/>
    <s v="SANG THU"/>
    <s v="CIRRUS"/>
    <n v="6000000"/>
    <n v="48000000"/>
    <n v="1722.900215362527"/>
    <n v="8"/>
    <n v="48000000"/>
  </r>
  <r>
    <x v="5"/>
    <x v="4"/>
    <s v="SANG THU"/>
    <s v="BARRICADE"/>
    <n v="14000000"/>
    <n v="2268000000"/>
    <n v="81407.035175879399"/>
    <n v="162"/>
    <n v="2268000000"/>
  </r>
  <r>
    <x v="5"/>
    <x v="4"/>
    <s v="SANG THU"/>
    <s v="OPTIMA"/>
    <n v="15000000"/>
    <n v="2355000000"/>
    <n v="84529.79181622398"/>
    <n v="157"/>
    <n v="2355000000"/>
  </r>
  <r>
    <x v="5"/>
    <x v="3"/>
    <s v="THANH AN/ DANH"/>
    <s v="PLATINUM COIL MICROPLEX"/>
    <n v="14500000"/>
    <n v="957000000"/>
    <n v="34350.323043790384"/>
    <n v="66"/>
    <n v="957000000"/>
  </r>
  <r>
    <x v="5"/>
    <x v="3"/>
    <s v="THANH AN/ DANH"/>
    <s v="COMPLEX, COSMOS, COMPASS, HYPERSOFT, HYPERSOFT 3D, HELICAL, VFC"/>
    <n v="14000000"/>
    <n v="16184000000"/>
    <n v="580904.52261306532"/>
    <n v="1156"/>
    <n v="16184000000"/>
  </r>
  <r>
    <x v="5"/>
    <x v="3"/>
    <s v="THANH AN/ DANH"/>
    <s v="HYDRO COIL"/>
    <n v="14000000"/>
    <n v="672000000"/>
    <n v="24120.603015075376"/>
    <n v="48"/>
    <n v="672000000"/>
  </r>
  <r>
    <x v="5"/>
    <x v="13"/>
    <s v="PHUC TIN"/>
    <s v="ED COIL"/>
    <n v="14500000"/>
    <n v="2378000000"/>
    <n v="85355.348169418518"/>
    <n v="164"/>
    <n v="2378000000"/>
  </r>
  <r>
    <x v="5"/>
    <x v="13"/>
    <s v="PHUC TIN"/>
    <s v="ED COIL Infini 10 Soft, Infini 10 ExtraSoft "/>
    <n v="15500000"/>
    <n v="558000000"/>
    <n v="20028.715003589376"/>
    <n v="36"/>
    <n v="558000000"/>
  </r>
  <r>
    <x v="5"/>
    <x v="1"/>
    <s v="HOANG DUC"/>
    <s v="TARGET"/>
    <n v="15950000"/>
    <n v="12839750000"/>
    <n v="460866.83417085424"/>
    <n v="805"/>
    <n v="12839750000"/>
  </r>
  <r>
    <x v="6"/>
    <x v="2"/>
    <s v="MINH PHUONG"/>
    <s v="ONYX"/>
    <n v="17500000"/>
    <n v="3185000000"/>
    <n v="114321.60804020101"/>
    <n v="182"/>
    <n v="3185000000"/>
  </r>
  <r>
    <x v="6"/>
    <x v="2"/>
    <s v="MINH PHUONG"/>
    <s v="SQUID"/>
    <m/>
    <n v="0"/>
    <n v="0"/>
    <n v="5"/>
    <n v="0"/>
  </r>
  <r>
    <x v="6"/>
    <x v="3"/>
    <s v="DANH"/>
    <s v="PHIL"/>
    <n v="13000000"/>
    <n v="845000000"/>
    <n v="30330.222541277817"/>
    <n v="65"/>
    <n v="845000000"/>
  </r>
  <r>
    <x v="6"/>
    <x v="14"/>
    <m/>
    <s v="HISTOACRYL"/>
    <n v="1190000"/>
    <n v="0"/>
    <n v="0"/>
    <n v="0"/>
    <n v="0"/>
  </r>
  <r>
    <x v="7"/>
    <x v="1"/>
    <s v="HOANG DUC"/>
    <s v="WINGSPAN"/>
    <n v="65000000"/>
    <n v="10920000000"/>
    <n v="391959.79899497487"/>
    <n v="168"/>
    <n v="10920000000"/>
  </r>
  <r>
    <x v="7"/>
    <x v="1"/>
    <s v="HOANG DUC"/>
    <s v="NEUROFORM"/>
    <n v="65000000"/>
    <n v="1040000000"/>
    <n v="37329.504666188084"/>
    <n v="16"/>
    <n v="1040000000"/>
  </r>
  <r>
    <x v="7"/>
    <x v="4"/>
    <s v="SANG THU"/>
    <s v="LEO"/>
    <n v="80000000"/>
    <n v="0"/>
    <n v="0"/>
    <n v="0"/>
    <n v="0"/>
  </r>
  <r>
    <x v="7"/>
    <x v="4"/>
    <s v="SANG THU"/>
    <s v="LEO+"/>
    <n v="80000000"/>
    <n v="160000000"/>
    <n v="5743.0007178750893"/>
    <n v="2"/>
    <n v="160000000"/>
  </r>
  <r>
    <x v="7"/>
    <x v="6"/>
    <s v="PT HEALTHCARE"/>
    <s v="CREDO"/>
    <n v="75756500"/>
    <n v="0"/>
    <n v="0"/>
    <n v="0"/>
    <n v="0"/>
  </r>
  <r>
    <x v="7"/>
    <x v="6"/>
    <s v="PT HEALTHCARE"/>
    <s v="ACCLINO"/>
    <n v="58000000"/>
    <n v="3770000000"/>
    <n v="135319.4544149318"/>
    <n v="65"/>
    <n v="3770000000"/>
  </r>
  <r>
    <x v="7"/>
    <x v="9"/>
    <s v="PHUC TIN"/>
    <s v="PCONUS"/>
    <n v="140000000"/>
    <n v="0"/>
    <n v="0"/>
    <n v="0"/>
    <n v="0"/>
  </r>
  <r>
    <x v="7"/>
    <x v="2"/>
    <s v="VNT"/>
    <s v="SOLITAIRE AB"/>
    <n v="45000000"/>
    <n v="1350000000"/>
    <n v="48456.56855707107"/>
    <n v="30"/>
    <n v="1350000000"/>
  </r>
  <r>
    <x v="7"/>
    <x v="3"/>
    <s v="DANH"/>
    <s v="LVIS/LVIS JR"/>
    <n v="64500000"/>
    <n v="1548000000"/>
    <n v="55563.531945441493"/>
    <n v="24"/>
    <n v="1548000000"/>
  </r>
  <r>
    <x v="7"/>
    <x v="15"/>
    <s v="ĐẠI DƯƠNG"/>
    <s v="COMANECI"/>
    <n v="37500000"/>
    <n v="300000000"/>
    <n v="10768.126346015793"/>
    <n v="8"/>
    <n v="300000000"/>
  </r>
  <r>
    <x v="8"/>
    <x v="16"/>
    <m/>
    <s v="X.ACT CAROTID"/>
    <n v="28000000"/>
    <n v="0"/>
    <n v="0"/>
    <n v="0"/>
    <n v="0"/>
  </r>
  <r>
    <x v="8"/>
    <x v="10"/>
    <m/>
    <s v="WALLSTENT"/>
    <n v="27300000"/>
    <n v="4368000000"/>
    <n v="156783.91959798994"/>
    <n v="160"/>
    <n v="4368000000"/>
  </r>
  <r>
    <x v="8"/>
    <x v="2"/>
    <m/>
    <s v="PROTÉGÉ RX"/>
    <n v="26500000"/>
    <n v="1934500000"/>
    <n v="69436.4680545585"/>
    <n v="73"/>
    <n v="1934500000"/>
  </r>
  <r>
    <x v="8"/>
    <x v="17"/>
    <s v="ĐỖ GIA"/>
    <s v="CGUARD"/>
    <n v="28500000"/>
    <n v="171000000"/>
    <n v="6137.8320172290023"/>
    <n v="6"/>
    <n v="171000000"/>
  </r>
  <r>
    <x v="9"/>
    <x v="1"/>
    <m/>
    <s v="SURPASS"/>
    <n v="240000000"/>
    <n v="1920000000"/>
    <n v="68916.008614501072"/>
    <n v="8"/>
    <n v="1920000000"/>
  </r>
  <r>
    <x v="9"/>
    <x v="9"/>
    <s v="PHUC TIN"/>
    <s v="P64/P48"/>
    <n v="235000000"/>
    <n v="705000000"/>
    <n v="25305.096913137113"/>
    <n v="3"/>
    <n v="705000000"/>
  </r>
  <r>
    <x v="9"/>
    <x v="6"/>
    <s v="PT HEALTHCARE"/>
    <s v="DERIVO"/>
    <n v="226600000"/>
    <n v="1359600000"/>
    <n v="48801.148600143577"/>
    <n v="6"/>
    <n v="1359600000"/>
  </r>
  <r>
    <x v="9"/>
    <x v="3"/>
    <s v="DANH"/>
    <s v="FRED"/>
    <n v="205000000"/>
    <n v="10865000000"/>
    <n v="389985.6424982053"/>
    <n v="53"/>
    <n v="10865000000"/>
  </r>
  <r>
    <x v="9"/>
    <x v="3"/>
    <s v="DANH"/>
    <s v="WEB"/>
    <n v="250000000"/>
    <n v="500000000"/>
    <n v="17946.877243359657"/>
    <n v="2"/>
    <n v="500000000"/>
  </r>
  <r>
    <x v="9"/>
    <x v="2"/>
    <m/>
    <s v="PIPELINE"/>
    <n v="220000000"/>
    <n v="7040000000"/>
    <n v="252692.03158650396"/>
    <n v="32"/>
    <n v="7040000000"/>
  </r>
  <r>
    <x v="9"/>
    <x v="4"/>
    <m/>
    <s v="SILK"/>
    <n v="205000000"/>
    <n v="10250000000"/>
    <n v="367910.98348887294"/>
    <n v="50"/>
    <n v="10250000000"/>
  </r>
  <r>
    <x v="10"/>
    <x v="5"/>
    <s v="THIEN VIET"/>
    <s v="MAX REPERFUSION"/>
    <n v="54000000"/>
    <n v="378000000"/>
    <n v="13567.839195979899"/>
    <n v="7"/>
    <n v="378000000"/>
  </r>
  <r>
    <x v="10"/>
    <x v="5"/>
    <s v="THIEN VIET"/>
    <s v="REPERFUSION CATHETER ACE 64, ACE 68"/>
    <n v="36400000"/>
    <n v="4732000000"/>
    <n v="169849.24623115579"/>
    <n v="130"/>
    <n v="4732000000"/>
  </r>
  <r>
    <x v="10"/>
    <x v="5"/>
    <s v="THIEN VIET"/>
    <s v="JET 7"/>
    <n v="36000000"/>
    <n v="6480000000"/>
    <n v="232591.52907394114"/>
    <n v="180"/>
    <n v="6480000000"/>
  </r>
  <r>
    <x v="10"/>
    <x v="3"/>
    <s v="DANH"/>
    <s v="SOFIA PLUS"/>
    <n v="29500000"/>
    <n v="5015000000"/>
    <n v="180007.17875089735"/>
    <n v="170"/>
    <n v="5015000000"/>
  </r>
  <r>
    <x v="10"/>
    <x v="3"/>
    <s v="DANH"/>
    <s v="SOFIA  "/>
    <n v="32500000"/>
    <n v="1300000000"/>
    <n v="46661.880832735107"/>
    <n v="40"/>
    <n v="1300000000"/>
  </r>
  <r>
    <x v="10"/>
    <x v="2"/>
    <s v="HOANG NGA"/>
    <s v="REACT 71"/>
    <n v="37000000"/>
    <n v="481000000"/>
    <n v="17264.89590811199"/>
    <n v="13"/>
    <n v="481000000"/>
  </r>
  <r>
    <x v="11"/>
    <x v="1"/>
    <s v="HOANG DUC"/>
    <s v="TREVOR XP"/>
    <n v="49500000"/>
    <n v="1633500000"/>
    <n v="58632.447954055991"/>
    <n v="33"/>
    <n v="1633500000"/>
  </r>
  <r>
    <x v="11"/>
    <x v="4"/>
    <s v="SANG THU"/>
    <s v="CATCH"/>
    <n v="57000000"/>
    <n v="1425000000"/>
    <n v="51148.600143575015"/>
    <n v="25"/>
    <n v="1425000000"/>
  </r>
  <r>
    <x v="11"/>
    <x v="6"/>
    <s v="PT HEALTHCARE"/>
    <s v="APERIO"/>
    <n v="60225000"/>
    <n v="1324950000"/>
    <n v="47557.430007178751"/>
    <n v="22"/>
    <n v="1324950000"/>
  </r>
  <r>
    <x v="11"/>
    <x v="3"/>
    <m/>
    <s v="ERIC"/>
    <n v="49000000"/>
    <n v="3136000000"/>
    <n v="112562.81407035176"/>
    <n v="64"/>
    <n v="3136000000"/>
  </r>
  <r>
    <x v="11"/>
    <x v="9"/>
    <s v="PHUC TIN"/>
    <s v="PRESET"/>
    <n v="47500000"/>
    <n v="1425000000"/>
    <n v="51148.600143575015"/>
    <n v="30"/>
    <n v="1425000000"/>
  </r>
  <r>
    <x v="11"/>
    <x v="15"/>
    <s v="DAI DUONG"/>
    <s v="TIGERTRIEVER"/>
    <n v="55000000"/>
    <n v="2310000000"/>
    <n v="82914.572864321613"/>
    <n v="42"/>
    <n v="2310000000"/>
  </r>
  <r>
    <x v="11"/>
    <x v="2"/>
    <s v="VNT"/>
    <s v="SOLITAIRE PLATINUM"/>
    <n v="45000000"/>
    <n v="14265000000"/>
    <n v="512024.40775305097"/>
    <n v="317"/>
    <n v="14265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s v="PHUC TIN"/>
    <s v="CHIKAI"/>
    <n v="6000000"/>
    <n v="9690000000"/>
    <n v="347810.48097631009"/>
    <n v="1615"/>
    <n v="9690000000"/>
  </r>
  <r>
    <x v="0"/>
    <x v="0"/>
    <s v="PHUC TIN"/>
    <s v="CHIKAI 0.008&quot;"/>
    <n v="6500000"/>
    <n v="487500000"/>
    <n v="17498.205312275662"/>
    <n v="75"/>
    <n v="487500000"/>
  </r>
  <r>
    <x v="0"/>
    <x v="1"/>
    <s v="HOANG DUC"/>
    <s v="TRANSEND"/>
    <n v="6500000"/>
    <n v="1943500000"/>
    <n v="69759.511844938985"/>
    <n v="299"/>
    <n v="1943500000"/>
  </r>
  <r>
    <x v="0"/>
    <x v="2"/>
    <s v="VNT"/>
    <s v="MIRAGE"/>
    <n v="5200000"/>
    <n v="208000000"/>
    <n v="7465.9009332376163"/>
    <n v="40"/>
    <n v="208000000"/>
  </r>
  <r>
    <x v="0"/>
    <x v="2"/>
    <s v="VNT"/>
    <s v="AVIGO"/>
    <n v="6000000"/>
    <n v="270000000"/>
    <n v="9691.3137114142137"/>
    <n v="45"/>
    <n v="270000000"/>
  </r>
  <r>
    <x v="0"/>
    <x v="3"/>
    <s v="THANH AN"/>
    <s v="TRAXCESS"/>
    <n v="6000000"/>
    <n v="1314000000"/>
    <n v="47164.393395549174"/>
    <n v="219"/>
    <n v="1314000000"/>
  </r>
  <r>
    <x v="0"/>
    <x v="4"/>
    <s v="SANG THU"/>
    <s v="HYBRID"/>
    <n v="7900000"/>
    <n v="3254800000"/>
    <n v="116826.99210337401"/>
    <n v="412"/>
    <n v="3254800000"/>
  </r>
  <r>
    <x v="1"/>
    <x v="1"/>
    <s v="HOANG DUC"/>
    <s v="SOFTIP"/>
    <n v="4500000"/>
    <n v="1350000000"/>
    <n v="48456.56855707107"/>
    <n v="300"/>
    <n v="1350000000"/>
  </r>
  <r>
    <x v="1"/>
    <x v="1"/>
    <s v="HOANG DUC"/>
    <s v="FLOWGATE (BALLOON)"/>
    <n v="0"/>
    <n v="0"/>
    <n v="0"/>
    <n v="0"/>
    <n v="0"/>
  </r>
  <r>
    <x v="1"/>
    <x v="0"/>
    <s v="PHUC TIN"/>
    <s v="FUBUKI"/>
    <n v="6000000"/>
    <n v="1428000000"/>
    <n v="51256.281407035174"/>
    <n v="238"/>
    <n v="1428000000"/>
  </r>
  <r>
    <x v="1"/>
    <x v="0"/>
    <s v="PHUC TIN"/>
    <s v="FUBUKI 043"/>
    <n v="12000000"/>
    <n v="324000000"/>
    <n v="11629.576453697056"/>
    <n v="27"/>
    <n v="324000000"/>
  </r>
  <r>
    <x v="1"/>
    <x v="4"/>
    <s v="SANG THU"/>
    <s v="FARGOMAX "/>
    <n v="9900000"/>
    <n v="2920500000"/>
    <n v="104827.70997846375"/>
    <n v="295"/>
    <n v="2920500000"/>
  </r>
  <r>
    <x v="1"/>
    <x v="4"/>
    <s v="SANG THU"/>
    <s v="FARGOMINI"/>
    <n v="16500000"/>
    <n v="346500000"/>
    <n v="12437.185929648242"/>
    <n v="21"/>
    <n v="346500000"/>
  </r>
  <r>
    <x v="1"/>
    <x v="3"/>
    <s v="DANH"/>
    <s v="CHAPERON"/>
    <n v="6000000"/>
    <n v="2400000000"/>
    <n v="86145.010768126347"/>
    <n v="400"/>
    <n v="2400000000"/>
  </r>
  <r>
    <x v="1"/>
    <x v="5"/>
    <s v="THIEN VIET"/>
    <s v="REPERFUSION"/>
    <n v="0"/>
    <n v="0"/>
    <n v="0"/>
    <n v="0"/>
    <n v="0"/>
  </r>
  <r>
    <x v="1"/>
    <x v="5"/>
    <s v="THIEN VIET"/>
    <s v="NEURON MAX, NEURON 070, DELIVERY"/>
    <n v="8300000"/>
    <n v="2440200000"/>
    <n v="87587.939698492468"/>
    <n v="294"/>
    <n v="2440200000"/>
  </r>
  <r>
    <x v="1"/>
    <x v="2"/>
    <m/>
    <s v="NAVIEN"/>
    <n v="21000000"/>
    <n v="672000000"/>
    <n v="24120.603015075376"/>
    <n v="32"/>
    <n v="672000000"/>
  </r>
  <r>
    <x v="2"/>
    <x v="1"/>
    <m/>
    <s v="AXS CATALYST"/>
    <n v="38500000"/>
    <n v="0"/>
    <n v="0"/>
    <n v="0"/>
    <n v="0"/>
  </r>
  <r>
    <x v="2"/>
    <x v="6"/>
    <s v="PT HEALTHCARE"/>
    <s v="NEUROBRIDGE (ASPIRATION CATH)"/>
    <n v="22500000"/>
    <n v="1395000000"/>
    <n v="50071.787508973437"/>
    <n v="62"/>
    <n v="1395000000"/>
  </r>
  <r>
    <x v="2"/>
    <x v="0"/>
    <s v="PHUC TIN"/>
    <s v="FUBUKI 043"/>
    <n v="12000000"/>
    <n v="0"/>
    <n v="0"/>
    <n v="0"/>
    <n v="0"/>
  </r>
  <r>
    <x v="3"/>
    <x v="1"/>
    <s v="HOANG DUC"/>
    <s v="CELLO"/>
    <n v="13900000"/>
    <n v="166800000"/>
    <n v="5987.0782483847806"/>
    <n v="12"/>
    <n v="166800000"/>
  </r>
  <r>
    <x v="3"/>
    <x v="1"/>
    <s v="HOANG DUC"/>
    <s v="EXCELSIOR "/>
    <n v="14000000"/>
    <n v="1400000000"/>
    <n v="50251.256281407033"/>
    <n v="100"/>
    <n v="1400000000"/>
  </r>
  <r>
    <x v="3"/>
    <x v="1"/>
    <s v="HOANG DUC"/>
    <s v="TREVO PRO 14"/>
    <n v="14200000"/>
    <n v="0"/>
    <n v="0"/>
    <n v="0"/>
    <n v="0"/>
  </r>
  <r>
    <x v="3"/>
    <x v="5"/>
    <s v="THIEN VIET"/>
    <s v="NEUROR"/>
    <n v="8400000"/>
    <n v="210000000"/>
    <n v="7537.6884422110552"/>
    <n v="25"/>
    <n v="210000000"/>
  </r>
  <r>
    <x v="3"/>
    <x v="5"/>
    <s v="THIEN VIET"/>
    <s v="PXSLIM, VELOCITY"/>
    <n v="12500000"/>
    <n v="1050000000"/>
    <n v="37688.442211055277"/>
    <n v="84"/>
    <n v="1050000000"/>
  </r>
  <r>
    <x v="3"/>
    <x v="5"/>
    <s v="THIEN VIET"/>
    <s v="3MAX"/>
    <n v="19500000"/>
    <n v="936000000"/>
    <n v="33596.554199569277"/>
    <n v="48"/>
    <n v="936000000"/>
  </r>
  <r>
    <x v="3"/>
    <x v="5"/>
    <s v="THIEN VIET"/>
    <s v="BENCHMARK"/>
    <n v="16800000"/>
    <n v="235200000"/>
    <n v="8442.2110552763825"/>
    <n v="14"/>
    <n v="235200000"/>
  </r>
  <r>
    <x v="3"/>
    <x v="4"/>
    <s v="SANG THU"/>
    <s v="BALTACCI BDPE"/>
    <n v="10000000"/>
    <n v="380000000"/>
    <n v="13639.626704953338"/>
    <n v="38"/>
    <n v="380000000"/>
  </r>
  <r>
    <x v="3"/>
    <x v="4"/>
    <s v="SANG THU"/>
    <s v="VASCO"/>
    <n v="13500000"/>
    <n v="3105000000"/>
    <n v="111450.10768126346"/>
    <n v="230"/>
    <n v="3105000000"/>
  </r>
  <r>
    <x v="3"/>
    <x v="4"/>
    <s v="SANG THU"/>
    <s v="MAGIC"/>
    <n v="14000000"/>
    <n v="392000000"/>
    <n v="14070.35175879397"/>
    <n v="28"/>
    <n v="392000000"/>
  </r>
  <r>
    <x v="3"/>
    <x v="4"/>
    <s v="SANG THU"/>
    <s v="MAGIC MABDTE"/>
    <n v="14000000"/>
    <n v="28000000"/>
    <n v="1005.0251256281407"/>
    <n v="2"/>
    <n v="28000000"/>
  </r>
  <r>
    <x v="3"/>
    <x v="4"/>
    <s v="SANG THU"/>
    <s v="SONIC"/>
    <n v="23800000"/>
    <n v="47600000"/>
    <n v="1708.5427135678392"/>
    <n v="2"/>
    <n v="47600000"/>
  </r>
  <r>
    <x v="3"/>
    <x v="7"/>
    <s v="MINH PHUONG"/>
    <s v="REBAR"/>
    <n v="9000000"/>
    <n v="3960000000"/>
    <n v="142139.26776740848"/>
    <n v="440"/>
    <n v="3960000000"/>
  </r>
  <r>
    <x v="3"/>
    <x v="7"/>
    <s v="MINH PHUONG"/>
    <s v="MARKSMAN"/>
    <n v="18500000"/>
    <n v="18500000"/>
    <n v="664.03445800430723"/>
    <n v="1"/>
    <n v="18500000"/>
  </r>
  <r>
    <x v="3"/>
    <x v="7"/>
    <s v="MINH PHUONG"/>
    <s v="APOLLO"/>
    <n v="20000000"/>
    <n v="1340000000"/>
    <n v="48097.631012203878"/>
    <n v="67"/>
    <n v="1340000000"/>
  </r>
  <r>
    <x v="3"/>
    <x v="2"/>
    <s v="VNT"/>
    <s v="PHENOM"/>
    <n v="21500000"/>
    <n v="43000000"/>
    <n v="1543.4314429289304"/>
    <n v="2"/>
    <n v="43000000"/>
  </r>
  <r>
    <x v="3"/>
    <x v="2"/>
    <s v="VNT"/>
    <s v="MARATHON"/>
    <n v="10000000"/>
    <n v="750000000"/>
    <n v="26920.315865039483"/>
    <n v="75"/>
    <n v="750000000"/>
  </r>
  <r>
    <x v="3"/>
    <x v="2"/>
    <s v="VNT"/>
    <s v="ECHELON"/>
    <n v="10000000"/>
    <n v="690000000"/>
    <n v="24766.690595836324"/>
    <n v="69"/>
    <n v="690000000"/>
  </r>
  <r>
    <x v="3"/>
    <x v="3"/>
    <s v="DANH"/>
    <s v="HEADWAY"/>
    <n v="10000000"/>
    <n v="8410000000"/>
    <n v="301866.47523330938"/>
    <n v="841"/>
    <n v="8410000000"/>
  </r>
  <r>
    <x v="3"/>
    <x v="3"/>
    <s v="DANH"/>
    <s v="HEADWAY DUO"/>
    <n v="12000000"/>
    <n v="1932000000"/>
    <n v="69346.733668341709"/>
    <n v="161"/>
    <n v="1932000000"/>
  </r>
  <r>
    <x v="3"/>
    <x v="3"/>
    <s v="DANH"/>
    <s v="VIA"/>
    <n v="15000000"/>
    <n v="30000000"/>
    <n v="1076.8126346015792"/>
    <n v="2"/>
    <n v="30000000"/>
  </r>
  <r>
    <x v="3"/>
    <x v="6"/>
    <s v="PT HEALTHCARE"/>
    <s v="NEUROSLIDER"/>
    <n v="14450000"/>
    <n v="3106750000"/>
    <n v="111512.92175161521"/>
    <n v="215"/>
    <n v="3106750000"/>
  </r>
  <r>
    <x v="3"/>
    <x v="8"/>
    <s v="DAI TRUONG SON"/>
    <s v="MAESTRO"/>
    <n v="10800000"/>
    <n v="0"/>
    <n v="0"/>
    <n v="0"/>
    <n v="0"/>
  </r>
  <r>
    <x v="3"/>
    <x v="9"/>
    <s v="PHUC TIN"/>
    <s v="PNOVUS"/>
    <n v="13500000"/>
    <n v="40500000"/>
    <n v="1453.6970567121321"/>
    <n v="3"/>
    <n v="40500000"/>
  </r>
  <r>
    <x v="4"/>
    <x v="4"/>
    <s v="SANG THU"/>
    <s v="GOLDBAL (balloon cath)"/>
    <n v="5500000"/>
    <n v="11000000"/>
    <n v="394.83129935391241"/>
    <n v="2"/>
    <n v="11000000"/>
  </r>
  <r>
    <x v="4"/>
    <x v="4"/>
    <s v="SANG THU"/>
    <s v="BALTACCI B1,B2"/>
    <n v="0"/>
    <n v="0"/>
    <n v="0"/>
    <n v="0"/>
    <n v="0"/>
  </r>
  <r>
    <x v="4"/>
    <x v="4"/>
    <s v="SANG THU"/>
    <s v="COPERNIC"/>
    <n v="21500000"/>
    <n v="64500000"/>
    <n v="2315.1471643933955"/>
    <n v="3"/>
    <n v="64500000"/>
  </r>
  <r>
    <x v="4"/>
    <x v="4"/>
    <s v="SANG THU"/>
    <s v="ECLIPSE"/>
    <n v="24000000"/>
    <n v="144000000"/>
    <n v="5168.7006460875809"/>
    <n v="6"/>
    <n v="144000000"/>
  </r>
  <r>
    <x v="4"/>
    <x v="4"/>
    <s v="SANG THU"/>
    <s v="MAGIC B1,B2"/>
    <n v="0"/>
    <n v="0"/>
    <n v="0"/>
    <n v="0"/>
    <n v="0"/>
  </r>
  <r>
    <x v="4"/>
    <x v="10"/>
    <s v="HOÀNG ĐỨC"/>
    <s v="STERLING"/>
    <n v="8400000"/>
    <n v="1192800000"/>
    <n v="42814.070351758797"/>
    <n v="142"/>
    <n v="1192800000"/>
  </r>
  <r>
    <x v="4"/>
    <x v="10"/>
    <s v="HOÀNG ĐỨC"/>
    <s v="GATEWAY"/>
    <n v="9000000"/>
    <n v="99000000"/>
    <n v="3553.4816941852118"/>
    <n v="11"/>
    <n v="99000000"/>
  </r>
  <r>
    <x v="4"/>
    <x v="10"/>
    <s v="HOÀNG ĐỨC"/>
    <s v="MERCI "/>
    <n v="15320000"/>
    <n v="76600000"/>
    <n v="2749.461593682699"/>
    <n v="5"/>
    <n v="76600000"/>
  </r>
  <r>
    <x v="4"/>
    <x v="3"/>
    <s v="DANH"/>
    <s v="SCEPTER C, XC"/>
    <n v="30000000"/>
    <n v="2370000000"/>
    <n v="85068.198133524769"/>
    <n v="79"/>
    <n v="2370000000"/>
  </r>
  <r>
    <x v="4"/>
    <x v="2"/>
    <s v="VNT"/>
    <s v="HYPERFORM"/>
    <n v="26000000"/>
    <n v="78000000"/>
    <n v="2799.7128499641062"/>
    <n v="3"/>
    <n v="78000000"/>
  </r>
  <r>
    <x v="4"/>
    <x v="2"/>
    <s v="VNT"/>
    <s v="HYPERGLIDE"/>
    <n v="17000000"/>
    <n v="578000000"/>
    <n v="20746.590093323761"/>
    <n v="34"/>
    <n v="578000000"/>
  </r>
  <r>
    <x v="4"/>
    <x v="6"/>
    <s v="PT HEALTHCARE"/>
    <s v="NEUROSPEED"/>
    <n v="23690000"/>
    <n v="1539850000"/>
    <n v="55270.997846374732"/>
    <n v="65"/>
    <n v="1539850000"/>
  </r>
  <r>
    <x v="4"/>
    <x v="1"/>
    <m/>
    <s v="TRANSFORM"/>
    <n v="16500000"/>
    <n v="346500000"/>
    <n v="12437.185929648242"/>
    <n v="21"/>
    <n v="346500000"/>
  </r>
  <r>
    <x v="4"/>
    <x v="9"/>
    <s v="PHUC TIN"/>
    <s v="PITA"/>
    <n v="11500000"/>
    <n v="690000000"/>
    <n v="24766.690595836324"/>
    <n v="60"/>
    <n v="690000000"/>
  </r>
  <r>
    <x v="4"/>
    <x v="11"/>
    <s v="PHUC TIN"/>
    <s v="JADE (mạch cảnh)"/>
    <n v="8500000"/>
    <n v="17000000"/>
    <n v="610.19382627422829"/>
    <n v="2"/>
    <n v="17000000"/>
  </r>
  <r>
    <x v="5"/>
    <x v="2"/>
    <s v="MINH PHUONG"/>
    <s v="AXIUM / AXIUM PRIME"/>
    <n v="13500000"/>
    <n v="13351500000"/>
    <n v="479235.46302943287"/>
    <n v="989"/>
    <n v="13351500000"/>
  </r>
  <r>
    <x v="5"/>
    <x v="5"/>
    <s v="THIEN VIET"/>
    <s v="PC COIL 400, RUBY"/>
    <n v="19000000"/>
    <n v="4921000000"/>
    <n v="176633.16582914573"/>
    <n v="259"/>
    <n v="4921000000"/>
  </r>
  <r>
    <x v="5"/>
    <x v="12"/>
    <s v="AN PHA"/>
    <s v="INTERLOCK"/>
    <n v="15500000"/>
    <n v="2883000000"/>
    <n v="103481.69418521177"/>
    <n v="186"/>
    <n v="2883000000"/>
  </r>
  <r>
    <x v="5"/>
    <x v="12"/>
    <s v="AN PHA"/>
    <s v="COMPLEX HELICAL-18/FIGURE 8-18/STRAIGHT -18/VORTX DIAMOND–18/VORTX-18/VORTX-35/MULTI-LOOP-18"/>
    <n v="6200000"/>
    <n v="427800000"/>
    <n v="15355.348169418521"/>
    <n v="69"/>
    <n v="427800000"/>
  </r>
  <r>
    <x v="5"/>
    <x v="4"/>
    <s v="SANG THU"/>
    <s v="CIRRUS"/>
    <n v="6000000"/>
    <n v="30000000"/>
    <n v="1076.8126346015792"/>
    <n v="5"/>
    <n v="30000000"/>
  </r>
  <r>
    <x v="5"/>
    <x v="4"/>
    <s v="SANG THU"/>
    <s v="BARRICADE"/>
    <n v="14000000"/>
    <n v="2352000000"/>
    <n v="84422.110552763814"/>
    <n v="168"/>
    <n v="2352000000"/>
  </r>
  <r>
    <x v="5"/>
    <x v="4"/>
    <s v="SANG THU"/>
    <s v="OPTIMA"/>
    <n v="15000000"/>
    <n v="180000000"/>
    <n v="6460.8758076094764"/>
    <n v="12"/>
    <n v="180000000"/>
  </r>
  <r>
    <x v="5"/>
    <x v="3"/>
    <s v="THANH AN/ DANH"/>
    <s v="PLATINUM COIL MICROPLEX"/>
    <n v="14500000"/>
    <n v="24215000000"/>
    <n v="869167.26489590807"/>
    <n v="1670"/>
    <n v="24215000000"/>
  </r>
  <r>
    <x v="5"/>
    <x v="3"/>
    <s v="THANH AN/ DANH"/>
    <s v="COMPLEX, COSMOS, COMPASS, HYPERSOFT, HYPERSOFT 3D, HELICAL, VFC"/>
    <n v="14000000"/>
    <n v="7490000000"/>
    <n v="268844.22110552766"/>
    <n v="535"/>
    <n v="7490000000"/>
  </r>
  <r>
    <x v="5"/>
    <x v="3"/>
    <s v="THANH AN/ DANH"/>
    <s v="HYDRO COIL"/>
    <n v="14000000"/>
    <n v="700000000"/>
    <n v="25125.628140703517"/>
    <n v="50"/>
    <n v="700000000"/>
  </r>
  <r>
    <x v="5"/>
    <x v="13"/>
    <s v="PHUC TIN"/>
    <s v="ED COIL"/>
    <n v="14500000"/>
    <n v="2320000000"/>
    <n v="83273.510409188806"/>
    <n v="160"/>
    <n v="2320000000"/>
  </r>
  <r>
    <x v="5"/>
    <x v="13"/>
    <s v="PHUC TIN"/>
    <s v="ED COIL Infini 10 Soft, Infini 10 ExtraSoft "/>
    <n v="15500000"/>
    <n v="372000000"/>
    <n v="13352.476669059584"/>
    <n v="24"/>
    <n v="372000000"/>
  </r>
  <r>
    <x v="5"/>
    <x v="13"/>
    <s v="PHUC TIN"/>
    <s v="i-ED COIL"/>
    <n v="14500000"/>
    <n v="0"/>
    <n v="0"/>
    <n v="0"/>
    <n v="0"/>
  </r>
  <r>
    <x v="5"/>
    <x v="1"/>
    <s v="HOANG DUC"/>
    <s v="GDC"/>
    <n v="14200000"/>
    <n v="0"/>
    <n v="0"/>
    <n v="0"/>
    <n v="0"/>
  </r>
  <r>
    <x v="5"/>
    <x v="1"/>
    <s v="HOANG DUC"/>
    <s v="TARGET"/>
    <n v="15950000"/>
    <n v="2073500000"/>
    <n v="74425.699928212489"/>
    <n v="130"/>
    <n v="2073500000"/>
  </r>
  <r>
    <x v="6"/>
    <x v="2"/>
    <s v="MINH PHUONG"/>
    <s v="ONYX"/>
    <n v="17500000"/>
    <n v="2467500000"/>
    <n v="88567.839195979905"/>
    <n v="141"/>
    <n v="2467500000"/>
  </r>
  <r>
    <x v="6"/>
    <x v="14"/>
    <m/>
    <s v="SQUID"/>
    <n v="0"/>
    <n v="0"/>
    <n v="0"/>
    <n v="5"/>
    <n v="0"/>
  </r>
  <r>
    <x v="6"/>
    <x v="4"/>
    <s v="SANG THU"/>
    <s v="TANTALE 0.5"/>
    <n v="0"/>
    <n v="0"/>
    <n v="0"/>
    <n v="0"/>
    <n v="0"/>
  </r>
  <r>
    <x v="6"/>
    <x v="3"/>
    <s v="DANH"/>
    <s v="PHIL"/>
    <n v="13000000"/>
    <n v="715000000"/>
    <n v="25664.034458004306"/>
    <n v="55"/>
    <n v="715000000"/>
  </r>
  <r>
    <x v="6"/>
    <x v="15"/>
    <m/>
    <s v="HISTOACRYL"/>
    <n v="1190000"/>
    <n v="0"/>
    <n v="0"/>
    <n v="0"/>
    <n v="0"/>
  </r>
  <r>
    <x v="7"/>
    <x v="1"/>
    <s v="HOANG DUC"/>
    <s v="WINGSPAN"/>
    <n v="65000000"/>
    <n v="455000000"/>
    <n v="16331.658291457286"/>
    <n v="7"/>
    <n v="455000000"/>
  </r>
  <r>
    <x v="7"/>
    <x v="1"/>
    <s v="HOANG DUC"/>
    <s v="NEUROFORM"/>
    <n v="65000000"/>
    <n v="0"/>
    <n v="0"/>
    <n v="0"/>
    <n v="0"/>
  </r>
  <r>
    <x v="7"/>
    <x v="4"/>
    <s v="SANG THU"/>
    <s v="LEO"/>
    <n v="80000000"/>
    <n v="80000000"/>
    <n v="2871.5003589375447"/>
    <n v="1"/>
    <n v="80000000"/>
  </r>
  <r>
    <x v="7"/>
    <x v="4"/>
    <s v="SANG THU"/>
    <s v="LEO+"/>
    <n v="80000000"/>
    <n v="80000000"/>
    <n v="2871.5003589375447"/>
    <n v="1"/>
    <n v="80000000"/>
  </r>
  <r>
    <x v="7"/>
    <x v="6"/>
    <s v="PT HEALTHCARE"/>
    <s v="CREDO"/>
    <n v="71500000"/>
    <n v="13585000000"/>
    <n v="487616.65470208181"/>
    <n v="190"/>
    <n v="13585000000"/>
  </r>
  <r>
    <x v="7"/>
    <x v="6"/>
    <s v="PT HEALTHCARE"/>
    <s v="ACCLINO"/>
    <n v="54450000"/>
    <n v="2178000000"/>
    <n v="78176.597272074665"/>
    <n v="40"/>
    <n v="2178000000"/>
  </r>
  <r>
    <x v="7"/>
    <x v="9"/>
    <s v="PHUC TIN"/>
    <s v="PCONUS"/>
    <n v="140000000"/>
    <n v="0"/>
    <n v="0"/>
    <n v="0"/>
    <n v="0"/>
  </r>
  <r>
    <x v="7"/>
    <x v="2"/>
    <s v="VNT"/>
    <s v="SOLITAIRE AB"/>
    <n v="45000000"/>
    <n v="1620000000"/>
    <n v="58147.882268485286"/>
    <n v="36"/>
    <n v="1620000000"/>
  </r>
  <r>
    <x v="7"/>
    <x v="3"/>
    <s v="DANH"/>
    <s v="LVIS"/>
    <n v="64500000"/>
    <n v="516000000"/>
    <n v="18521.177315147164"/>
    <n v="8"/>
    <n v="516000000"/>
  </r>
  <r>
    <x v="7"/>
    <x v="3"/>
    <s v="DANH"/>
    <s v="LVIS JR."/>
    <n v="70000000"/>
    <n v="980000000"/>
    <n v="35175.879396984921"/>
    <n v="14"/>
    <n v="980000000"/>
  </r>
  <r>
    <x v="7"/>
    <x v="16"/>
    <s v="ĐẠI DƯƠNG"/>
    <s v="COMANECI"/>
    <n v="37500000"/>
    <n v="487500000"/>
    <n v="17498.205312275662"/>
    <n v="13"/>
    <n v="487500000"/>
  </r>
  <r>
    <x v="8"/>
    <x v="17"/>
    <m/>
    <s v="X.ACT CAROTID"/>
    <n v="28000000"/>
    <n v="0"/>
    <n v="0"/>
    <n v="0"/>
    <n v="0"/>
  </r>
  <r>
    <x v="8"/>
    <x v="10"/>
    <s v="NOVAMEDIC"/>
    <s v="WALLSTENT"/>
    <n v="27300000"/>
    <n v="6033300000"/>
    <n v="216557.78894472361"/>
    <n v="221"/>
    <n v="6033300000"/>
  </r>
  <r>
    <x v="8"/>
    <x v="2"/>
    <m/>
    <s v="PROTÉGÉ RX"/>
    <n v="26500000"/>
    <n v="2438000000"/>
    <n v="87508.973438621673"/>
    <n v="92"/>
    <n v="2438000000"/>
  </r>
  <r>
    <x v="8"/>
    <x v="18"/>
    <s v="ĐỖ GIA"/>
    <s v="CGUARD"/>
    <n v="28500000"/>
    <n v="142500000"/>
    <n v="5114.8600143575022"/>
    <n v="5"/>
    <n v="142500000"/>
  </r>
  <r>
    <x v="8"/>
    <x v="19"/>
    <m/>
    <m/>
    <n v="27000000"/>
    <n v="0"/>
    <n v="0"/>
    <n v="0"/>
    <n v="0"/>
  </r>
  <r>
    <x v="9"/>
    <x v="1"/>
    <m/>
    <s v="SURPASS"/>
    <n v="240000000"/>
    <n v="0"/>
    <n v="0"/>
    <n v="0"/>
    <n v="0"/>
  </r>
  <r>
    <x v="9"/>
    <x v="9"/>
    <s v="PHUC TIN"/>
    <s v="P64/P48"/>
    <n v="235000000"/>
    <n v="235000000"/>
    <n v="8435.0323043790377"/>
    <n v="1"/>
    <n v="235000000"/>
  </r>
  <r>
    <x v="9"/>
    <x v="6"/>
    <s v="PT HEALTHCARE"/>
    <s v="DERIVO"/>
    <n v="215000000"/>
    <n v="3010000000"/>
    <n v="108040.20100502513"/>
    <n v="14"/>
    <n v="3010000000"/>
  </r>
  <r>
    <x v="9"/>
    <x v="3"/>
    <s v="DANH"/>
    <s v="FRED"/>
    <n v="205000000"/>
    <n v="12915000000"/>
    <n v="463567.83919597988"/>
    <n v="63"/>
    <n v="12915000000"/>
  </r>
  <r>
    <x v="9"/>
    <x v="3"/>
    <s v="DANH"/>
    <s v="WEB"/>
    <n v="250000000"/>
    <n v="500000000"/>
    <n v="17946.877243359657"/>
    <n v="2"/>
    <n v="500000000"/>
  </r>
  <r>
    <x v="9"/>
    <x v="2"/>
    <m/>
    <s v="PIPELINE"/>
    <n v="220000000"/>
    <n v="8140000000"/>
    <n v="292175.16152189521"/>
    <n v="37"/>
    <n v="8140000000"/>
  </r>
  <r>
    <x v="9"/>
    <x v="4"/>
    <s v="SANG THU"/>
    <s v="SILK+"/>
    <n v="205000000"/>
    <n v="10250000000"/>
    <n v="367910.98348887294"/>
    <n v="50"/>
    <n v="10250000000"/>
  </r>
  <r>
    <x v="9"/>
    <x v="4"/>
    <s v="SANG THU"/>
    <s v="SILK VISTA BABY"/>
    <n v="240000000"/>
    <n v="0"/>
    <n v="0"/>
    <n v="0"/>
    <n v="0"/>
  </r>
  <r>
    <x v="10"/>
    <x v="5"/>
    <s v="THIEN VIET"/>
    <s v="MAX REPERFUSION"/>
    <n v="54000000"/>
    <n v="0"/>
    <n v="0"/>
    <n v="0"/>
    <n v="0"/>
  </r>
  <r>
    <x v="10"/>
    <x v="5"/>
    <s v="THIEN VIET"/>
    <s v="REPERFUSION CATHETER ACE 64, ACE 68"/>
    <n v="36400000"/>
    <n v="0"/>
    <n v="0"/>
    <n v="0"/>
    <n v="0"/>
  </r>
  <r>
    <x v="10"/>
    <x v="5"/>
    <s v="THIEN VIET"/>
    <s v="JET 7"/>
    <n v="36000000"/>
    <n v="7236000000"/>
    <n v="259727.20746590092"/>
    <n v="201"/>
    <n v="7236000000"/>
  </r>
  <r>
    <x v="10"/>
    <x v="3"/>
    <s v="DANH"/>
    <s v="SOFIA PLUS"/>
    <n v="30500000"/>
    <n v="7960500000"/>
    <n v="285732.23259152909"/>
    <n v="261"/>
    <n v="7960500000"/>
  </r>
  <r>
    <x v="10"/>
    <x v="3"/>
    <s v="DANH"/>
    <s v="SOFIA  "/>
    <n v="27000000"/>
    <n v="1620000000"/>
    <n v="58147.882268485286"/>
    <n v="60"/>
    <n v="1620000000"/>
  </r>
  <r>
    <x v="10"/>
    <x v="2"/>
    <s v="HOANG NGA"/>
    <s v="REACT 71"/>
    <n v="37000000"/>
    <n v="740000000"/>
    <n v="26561.378320172291"/>
    <n v="20"/>
    <n v="740000000"/>
  </r>
  <r>
    <x v="11"/>
    <x v="1"/>
    <s v="HOANG DUC"/>
    <s v="TREVOR XP"/>
    <n v="49500000"/>
    <n v="198000000"/>
    <n v="7106.9633883704237"/>
    <n v="4"/>
    <n v="198000000"/>
  </r>
  <r>
    <x v="11"/>
    <x v="1"/>
    <s v="HOANG DUC"/>
    <s v="TREVOR XP PROVUE"/>
    <n v="49500000"/>
    <n v="643500000"/>
    <n v="23097.631012203878"/>
    <n v="13"/>
    <n v="643500000"/>
  </r>
  <r>
    <x v="11"/>
    <x v="4"/>
    <s v="SANG THU"/>
    <s v="CATCH"/>
    <n v="57000000"/>
    <n v="3477000000"/>
    <n v="124802.58435032304"/>
    <n v="61"/>
    <n v="3477000000"/>
  </r>
  <r>
    <x v="11"/>
    <x v="6"/>
    <s v="PT HEALTHCARE"/>
    <s v="APERIO"/>
    <n v="54000000"/>
    <n v="972000000"/>
    <n v="34888.729361091173"/>
    <n v="18"/>
    <n v="972000000"/>
  </r>
  <r>
    <x v="11"/>
    <x v="3"/>
    <m/>
    <s v="ERIC"/>
    <n v="49000000"/>
    <n v="1666000000"/>
    <n v="59798.994974874375"/>
    <n v="34"/>
    <n v="1666000000"/>
  </r>
  <r>
    <x v="11"/>
    <x v="9"/>
    <s v="PHUC TIN"/>
    <s v="PRESET"/>
    <n v="47500000"/>
    <n v="1377500000"/>
    <n v="49443.64680545585"/>
    <n v="29"/>
    <n v="1377500000"/>
  </r>
  <r>
    <x v="11"/>
    <x v="16"/>
    <s v="DAI DUONG"/>
    <s v="TIGERTRIEVER"/>
    <n v="55000000"/>
    <n v="825000000"/>
    <n v="29612.347451543432"/>
    <n v="15"/>
    <n v="825000000"/>
  </r>
  <r>
    <x v="11"/>
    <x v="2"/>
    <s v="VNT"/>
    <s v="SOLITAIRE PLATINUM"/>
    <n v="45000000"/>
    <n v="24615000000"/>
    <n v="883524.76669059589"/>
    <n v="547"/>
    <n v="24615000000"/>
  </r>
  <r>
    <x v="11"/>
    <x v="20"/>
    <s v="ETC"/>
    <s v="NEVA"/>
    <n v="46000000"/>
    <n v="230000000"/>
    <n v="8255.5635319454414"/>
    <n v="5"/>
    <n v="230000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x v="0"/>
    <s v="PHUC TIN"/>
    <s v="CHIKAI"/>
    <n v="6000000"/>
    <n v="4290000000"/>
    <n v="153984.20674802584"/>
    <n v="715"/>
    <n v="4290000000"/>
  </r>
  <r>
    <x v="0"/>
    <x v="1"/>
    <s v="HOANG DUC"/>
    <s v="TRANSEND"/>
    <n v="6500000"/>
    <n v="4355000000"/>
    <n v="156317.30078966261"/>
    <n v="670"/>
    <n v="4355000000"/>
  </r>
  <r>
    <x v="0"/>
    <x v="2"/>
    <s v="VNT"/>
    <s v="MIRAGE"/>
    <n v="5200000"/>
    <n v="2288000000"/>
    <n v="82124.910265613784"/>
    <n v="440"/>
    <n v="2288000000"/>
  </r>
  <r>
    <x v="0"/>
    <x v="2"/>
    <s v="VNT"/>
    <s v="X-PEDION"/>
    <n v="0"/>
    <n v="0"/>
    <n v="0"/>
    <n v="0"/>
    <n v="0"/>
  </r>
  <r>
    <x v="0"/>
    <x v="3"/>
    <s v="THANH AN"/>
    <s v="CHAPERON"/>
    <n v="0"/>
    <n v="0"/>
    <n v="0"/>
    <n v="0"/>
    <n v="0"/>
  </r>
  <r>
    <x v="0"/>
    <x v="3"/>
    <s v="THANH AN"/>
    <s v="TRAXCESS"/>
    <n v="6200000"/>
    <n v="5270000000"/>
    <n v="189160.08614501078"/>
    <n v="850"/>
    <n v="5270000000"/>
  </r>
  <r>
    <x v="0"/>
    <x v="4"/>
    <m/>
    <s v="AGILITY"/>
    <n v="5300000"/>
    <n v="0"/>
    <n v="0"/>
    <n v="0"/>
    <n v="0"/>
  </r>
  <r>
    <x v="0"/>
    <x v="5"/>
    <s v="SANG THU"/>
    <s v="HYBIRD"/>
    <n v="7800000"/>
    <n v="2340000000"/>
    <n v="83991.385498923191"/>
    <n v="300"/>
    <n v="2340000000"/>
  </r>
  <r>
    <x v="0"/>
    <x v="6"/>
    <m/>
    <m/>
    <n v="6000000"/>
    <n v="1170000000"/>
    <n v="41995.692749461596"/>
    <n v="195"/>
    <n v="1170000000"/>
  </r>
  <r>
    <x v="1"/>
    <x v="1"/>
    <s v="HOANG DUC"/>
    <s v="SOFTIP"/>
    <n v="4500000"/>
    <n v="6120000000"/>
    <n v="219669.77745872218"/>
    <n v="1360"/>
    <n v="6120000000"/>
  </r>
  <r>
    <x v="1"/>
    <x v="1"/>
    <s v="HOANG DUC"/>
    <s v="FLOWGATE (BALLOON)"/>
    <n v="0"/>
    <n v="0"/>
    <n v="0"/>
    <n v="0"/>
    <n v="0"/>
  </r>
  <r>
    <x v="1"/>
    <x v="1"/>
    <s v="HOANG DUC"/>
    <s v="TRANSEND"/>
    <n v="0"/>
    <n v="0"/>
    <n v="0"/>
    <n v="0"/>
    <n v="0"/>
  </r>
  <r>
    <x v="1"/>
    <x v="0"/>
    <s v="PHUC TIN"/>
    <s v="FUBUKI"/>
    <n v="6000000"/>
    <n v="1908000000"/>
    <n v="68485.283560660449"/>
    <n v="318"/>
    <n v="1908000000"/>
  </r>
  <r>
    <x v="1"/>
    <x v="5"/>
    <s v="SANG THU"/>
    <s v="FARGOMAX "/>
    <n v="9900000"/>
    <n v="1752300000"/>
    <n v="62896.625987078245"/>
    <n v="177"/>
    <n v="1752300000"/>
  </r>
  <r>
    <x v="1"/>
    <x v="5"/>
    <s v="SANG THU"/>
    <s v="FARGOMINI"/>
    <n v="0"/>
    <n v="0"/>
    <n v="0"/>
    <n v="0"/>
    <n v="0"/>
  </r>
  <r>
    <x v="1"/>
    <x v="7"/>
    <s v="HOANG DUC"/>
    <s v="SOFTIP"/>
    <n v="4300000"/>
    <n v="0"/>
    <n v="0"/>
    <n v="0"/>
    <n v="0"/>
  </r>
  <r>
    <x v="1"/>
    <x v="3"/>
    <m/>
    <s v="CHAPERON"/>
    <n v="6500000"/>
    <n v="487500000"/>
    <n v="17498.205312275662"/>
    <n v="75"/>
    <n v="487500000"/>
  </r>
  <r>
    <x v="1"/>
    <x v="8"/>
    <s v="THIEN VIET"/>
    <s v="REPERFUSION"/>
    <n v="0"/>
    <n v="0"/>
    <n v="0"/>
    <n v="0"/>
    <n v="0"/>
  </r>
  <r>
    <x v="1"/>
    <x v="8"/>
    <s v="THIEN VIET"/>
    <s v="NEURON MAX, DELIVERY"/>
    <n v="8300000"/>
    <n v="5851500000"/>
    <n v="210032.30437903805"/>
    <n v="705"/>
    <n v="5851500000"/>
  </r>
  <r>
    <x v="1"/>
    <x v="8"/>
    <s v="THIEN VIET"/>
    <s v="NEURON 070"/>
    <n v="0"/>
    <n v="0"/>
    <n v="0"/>
    <n v="0"/>
    <n v="0"/>
  </r>
  <r>
    <x v="1"/>
    <x v="4"/>
    <m/>
    <s v="ENVOY"/>
    <n v="0"/>
    <n v="0"/>
    <n v="0"/>
    <n v="0"/>
    <n v="0"/>
  </r>
  <r>
    <x v="1"/>
    <x v="2"/>
    <m/>
    <s v="NAVIEN"/>
    <n v="0"/>
    <n v="0"/>
    <n v="0"/>
    <n v="0"/>
    <n v="0"/>
  </r>
  <r>
    <x v="1"/>
    <x v="6"/>
    <m/>
    <m/>
    <n v="4500000"/>
    <n v="225000000"/>
    <n v="8076.094759511845"/>
    <n v="50"/>
    <n v="225000000"/>
  </r>
  <r>
    <x v="2"/>
    <x v="1"/>
    <m/>
    <s v="AXS CATALYST"/>
    <n v="0"/>
    <n v="0"/>
    <n v="0"/>
    <n v="0"/>
    <n v="0"/>
  </r>
  <r>
    <x v="2"/>
    <x v="9"/>
    <s v="PT HEALTHCARE"/>
    <s v="NEURO BRIDGE (ASPIRATION CATH)"/>
    <n v="24720000"/>
    <n v="123600000"/>
    <n v="4436.468054558507"/>
    <n v="5"/>
    <n v="123600000"/>
  </r>
  <r>
    <x v="2"/>
    <x v="10"/>
    <m/>
    <s v="DAC"/>
    <n v="0"/>
    <n v="0"/>
    <n v="0"/>
    <n v="0"/>
    <n v="0"/>
  </r>
  <r>
    <x v="2"/>
    <x v="0"/>
    <s v="PHUC TIN"/>
    <s v="FUBUKI 043"/>
    <n v="12000000"/>
    <n v="120000000"/>
    <n v="4307.250538406317"/>
    <n v="10"/>
    <n v="120000000"/>
  </r>
  <r>
    <x v="3"/>
    <x v="1"/>
    <s v="HOANG DUC"/>
    <s v="CELLO"/>
    <n v="13900000"/>
    <n v="417000000"/>
    <n v="14967.695620961953"/>
    <n v="30"/>
    <n v="417000000"/>
  </r>
  <r>
    <x v="3"/>
    <x v="1"/>
    <s v="HOANG DUC"/>
    <s v="EXCELSIOR "/>
    <n v="14000000"/>
    <n v="49490000000"/>
    <n v="1776381.9095477387"/>
    <n v="3535"/>
    <n v="49490000000"/>
  </r>
  <r>
    <x v="3"/>
    <x v="1"/>
    <s v="HOANG DUC"/>
    <s v="TREVO PRO 14"/>
    <n v="14200000"/>
    <n v="525400000"/>
    <n v="18858.578607322324"/>
    <n v="37"/>
    <n v="525400000"/>
  </r>
  <r>
    <x v="3"/>
    <x v="1"/>
    <s v="HOANG DUC"/>
    <s v="AXS CATALYST"/>
    <n v="9000000"/>
    <n v="540000000"/>
    <n v="19382.627422828427"/>
    <n v="60"/>
    <n v="540000000"/>
  </r>
  <r>
    <x v="3"/>
    <x v="7"/>
    <m/>
    <s v="RENEGRADE"/>
    <n v="10000000"/>
    <n v="1000000000"/>
    <n v="35893.754486719314"/>
    <n v="100"/>
    <n v="1000000000"/>
  </r>
  <r>
    <x v="3"/>
    <x v="8"/>
    <s v="THIEN VIET"/>
    <s v="NEUROR"/>
    <n v="8400000"/>
    <n v="672000000"/>
    <n v="24120.603015075376"/>
    <n v="80"/>
    <n v="672000000"/>
  </r>
  <r>
    <x v="3"/>
    <x v="8"/>
    <s v="THIEN VIET"/>
    <s v="PXSLIM, VELOCITY"/>
    <n v="8400000"/>
    <n v="756000000"/>
    <n v="27135.678391959798"/>
    <n v="90"/>
    <n v="756000000"/>
  </r>
  <r>
    <x v="3"/>
    <x v="8"/>
    <s v="THIEN VIET"/>
    <s v="3MAX"/>
    <n v="0"/>
    <n v="0"/>
    <n v="0"/>
    <n v="0"/>
    <n v="0"/>
  </r>
  <r>
    <x v="3"/>
    <x v="8"/>
    <s v="THIEN VIET"/>
    <s v="LANTERN"/>
    <n v="0"/>
    <n v="0"/>
    <n v="0"/>
    <n v="0"/>
    <n v="0"/>
  </r>
  <r>
    <x v="3"/>
    <x v="5"/>
    <s v="SANG THU"/>
    <s v="BALTACCI BDPE"/>
    <n v="10000000"/>
    <n v="200000000"/>
    <n v="7178.7508973438626"/>
    <n v="20"/>
    <n v="200000000"/>
  </r>
  <r>
    <x v="3"/>
    <x v="5"/>
    <s v="SANG THU"/>
    <s v="VASCO"/>
    <n v="13500000"/>
    <n v="2025000000"/>
    <n v="72684.852835606609"/>
    <n v="150"/>
    <n v="2025000000"/>
  </r>
  <r>
    <x v="3"/>
    <x v="5"/>
    <s v="SANG THU"/>
    <s v="MAGIC MABDTE"/>
    <n v="14000000"/>
    <n v="420000000"/>
    <n v="15075.37688442211"/>
    <n v="30"/>
    <n v="420000000"/>
  </r>
  <r>
    <x v="3"/>
    <x v="5"/>
    <s v="SANG THU"/>
    <s v="SONIC"/>
    <m/>
    <n v="0"/>
    <n v="0"/>
    <n v="0"/>
    <n v="0"/>
  </r>
  <r>
    <x v="3"/>
    <x v="5"/>
    <s v="SANG THU"/>
    <s v="MAGIC"/>
    <n v="14000000"/>
    <n v="1120000000"/>
    <n v="40201.005025125625"/>
    <n v="80"/>
    <n v="1120000000"/>
  </r>
  <r>
    <x v="3"/>
    <x v="5"/>
    <s v="SANG THU"/>
    <s v="BALTACCI"/>
    <m/>
    <n v="0"/>
    <n v="0"/>
    <n v="0"/>
    <n v="0"/>
  </r>
  <r>
    <x v="3"/>
    <x v="11"/>
    <s v="ANH DUONG ASIA VN"/>
    <s v="REBAR"/>
    <n v="9000000"/>
    <n v="6885000000"/>
    <n v="247128.49964106246"/>
    <n v="765"/>
    <n v="6885000000"/>
  </r>
  <r>
    <x v="3"/>
    <x v="11"/>
    <s v="ANH DUONG ASIA VN"/>
    <s v="MARSKMAN"/>
    <n v="0"/>
    <n v="0"/>
    <n v="0"/>
    <n v="0"/>
    <n v="0"/>
  </r>
  <r>
    <x v="3"/>
    <x v="11"/>
    <s v="ANH DUONG ASIA VN"/>
    <s v="APOLO"/>
    <n v="20000000"/>
    <n v="4400000000"/>
    <n v="157932.51974156496"/>
    <n v="220"/>
    <n v="4400000000"/>
  </r>
  <r>
    <x v="3"/>
    <x v="2"/>
    <s v="VNT"/>
    <s v="MARATHON"/>
    <n v="10000000"/>
    <n v="150000000"/>
    <n v="5384.0631730078967"/>
    <n v="15"/>
    <n v="150000000"/>
  </r>
  <r>
    <x v="3"/>
    <x v="2"/>
    <s v="VNT"/>
    <s v="ECHELON"/>
    <m/>
    <n v="0"/>
    <n v="0"/>
    <n v="0"/>
    <n v="0"/>
  </r>
  <r>
    <x v="3"/>
    <x v="3"/>
    <s v="DANH"/>
    <s v="HEADWAY"/>
    <n v="12000000"/>
    <n v="5640000000"/>
    <n v="202440.7753050969"/>
    <n v="470"/>
    <n v="5640000000"/>
  </r>
  <r>
    <x v="3"/>
    <x v="9"/>
    <s v="TVT"/>
    <s v="NEURO SLIDER"/>
    <n v="16480000"/>
    <n v="2521440000"/>
    <n v="90503.94831299354"/>
    <n v="153"/>
    <n v="2521440000"/>
  </r>
  <r>
    <x v="3"/>
    <x v="12"/>
    <s v="DAI TRUONG SON"/>
    <s v="MAESTRO"/>
    <n v="10800000"/>
    <n v="540000000"/>
    <n v="19382.627422828427"/>
    <n v="50"/>
    <n v="540000000"/>
  </r>
  <r>
    <x v="3"/>
    <x v="6"/>
    <m/>
    <m/>
    <n v="14000000"/>
    <n v="70000000"/>
    <n v="2512.5628140703516"/>
    <n v="5"/>
    <n v="70000000"/>
  </r>
  <r>
    <x v="4"/>
    <x v="5"/>
    <s v="SANG THU"/>
    <s v="GOLBAL (balloon cath)"/>
    <n v="5500000"/>
    <n v="27500000"/>
    <n v="987.07824838478109"/>
    <n v="5"/>
    <n v="27500000"/>
  </r>
  <r>
    <x v="4"/>
    <x v="5"/>
    <s v="SANG THU"/>
    <s v="BALTACCI B1,B2"/>
    <n v="0"/>
    <n v="0"/>
    <n v="0"/>
    <n v="0"/>
    <n v="0"/>
  </r>
  <r>
    <x v="4"/>
    <x v="5"/>
    <s v="SANG THU"/>
    <s v="COPERNIC"/>
    <n v="0"/>
    <n v="0"/>
    <n v="0"/>
    <n v="0"/>
    <n v="0"/>
  </r>
  <r>
    <x v="4"/>
    <x v="5"/>
    <s v="SANG THU"/>
    <s v="ECLIPSE"/>
    <n v="0"/>
    <n v="0"/>
    <n v="0"/>
    <n v="0"/>
    <n v="0"/>
  </r>
  <r>
    <x v="4"/>
    <x v="5"/>
    <s v="SANG THU"/>
    <s v="MAGIC B1,B2"/>
    <n v="0"/>
    <n v="0"/>
    <n v="0"/>
    <n v="0"/>
    <n v="0"/>
  </r>
  <r>
    <x v="4"/>
    <x v="7"/>
    <s v="HOÀNG ĐỨC"/>
    <s v="STERLING"/>
    <n v="8400000"/>
    <n v="1260000000"/>
    <n v="45226.130653266329"/>
    <n v="150"/>
    <n v="1260000000"/>
  </r>
  <r>
    <x v="4"/>
    <x v="7"/>
    <s v="HOÀNG ĐỨC"/>
    <s v="GATEWAY"/>
    <n v="9000000"/>
    <n v="405000000"/>
    <n v="14536.970567121321"/>
    <n v="45"/>
    <n v="405000000"/>
  </r>
  <r>
    <x v="4"/>
    <x v="3"/>
    <m/>
    <s v="SCEPTER"/>
    <n v="0"/>
    <n v="0"/>
    <n v="0"/>
    <n v="52"/>
    <n v="0"/>
  </r>
  <r>
    <x v="4"/>
    <x v="2"/>
    <m/>
    <s v="HYPERFORM"/>
    <n v="0"/>
    <n v="0"/>
    <n v="0"/>
    <n v="0"/>
    <n v="0"/>
  </r>
  <r>
    <x v="4"/>
    <x v="2"/>
    <m/>
    <s v="HYPERGLIDE"/>
    <n v="17000000"/>
    <n v="425000000"/>
    <n v="15254.845656855707"/>
    <n v="25"/>
    <n v="425000000"/>
  </r>
  <r>
    <x v="4"/>
    <x v="9"/>
    <s v="TVT"/>
    <s v="NEUROSPEED"/>
    <n v="23690000"/>
    <n v="1302950000"/>
    <n v="46767.767408470929"/>
    <n v="55"/>
    <n v="1302950000"/>
  </r>
  <r>
    <x v="4"/>
    <x v="1"/>
    <m/>
    <s v="TRANSFORM"/>
    <n v="16500000"/>
    <n v="792000000"/>
    <n v="28427.853553481695"/>
    <n v="48"/>
    <n v="792000000"/>
  </r>
  <r>
    <x v="4"/>
    <x v="13"/>
    <s v="PHUC TIN"/>
    <s v="PITA"/>
    <n v="11500000"/>
    <n v="115000000"/>
    <n v="4127.7817659727207"/>
    <n v="10"/>
    <n v="115000000"/>
  </r>
  <r>
    <x v="4"/>
    <x v="14"/>
    <s v="PHUC TIN"/>
    <s v="JADE (mạch cảnh)"/>
    <n v="8500000"/>
    <n v="229500000"/>
    <n v="8237.6166547020821"/>
    <n v="27"/>
    <n v="229500000"/>
  </r>
  <r>
    <x v="4"/>
    <x v="6"/>
    <m/>
    <m/>
    <n v="9000000"/>
    <n v="540000000"/>
    <n v="19382.627422828427"/>
    <n v="60"/>
    <n v="540000000"/>
  </r>
  <r>
    <x v="5"/>
    <x v="2"/>
    <m/>
    <s v="ORBIT"/>
    <n v="0"/>
    <n v="0"/>
    <n v="0"/>
    <n v="0"/>
    <n v="0"/>
  </r>
  <r>
    <x v="5"/>
    <x v="2"/>
    <s v="MINH PHUONG"/>
    <s v="AXIUM"/>
    <n v="13500000"/>
    <n v="22882500000"/>
    <n v="821338.83704235463"/>
    <n v="1695"/>
    <n v="22882500000"/>
  </r>
  <r>
    <x v="5"/>
    <x v="2"/>
    <s v="MINH PHUONG"/>
    <s v="AXIUM PRIME"/>
    <n v="0"/>
    <n v="0"/>
    <n v="0"/>
    <n v="0"/>
    <n v="0"/>
  </r>
  <r>
    <x v="5"/>
    <x v="8"/>
    <s v="THIEN VIET"/>
    <s v="PC 400, RUBY"/>
    <n v="19000000"/>
    <n v="9310000000"/>
    <n v="334170.85427135677"/>
    <n v="490"/>
    <n v="9310000000"/>
  </r>
  <r>
    <x v="5"/>
    <x v="8"/>
    <s v="THIEN VIET"/>
    <s v="INTERCLOCK"/>
    <n v="19000000"/>
    <n v="2755000000"/>
    <n v="98887.2936109117"/>
    <n v="145"/>
    <n v="2755000000"/>
  </r>
  <r>
    <x v="5"/>
    <x v="5"/>
    <s v="SANG THU"/>
    <s v="CIRRUS"/>
    <n v="6000000"/>
    <n v="180000000"/>
    <n v="6460.8758076094764"/>
    <n v="30"/>
    <n v="180000000"/>
  </r>
  <r>
    <x v="5"/>
    <x v="5"/>
    <s v="SANG THU"/>
    <s v="BARRICADE"/>
    <n v="14000000"/>
    <n v="7700000000"/>
    <n v="276381.90954773867"/>
    <n v="550"/>
    <n v="7700000000"/>
  </r>
  <r>
    <x v="5"/>
    <x v="3"/>
    <m/>
    <s v="PLATINUM COIL MICROPLEX"/>
    <n v="14500000"/>
    <n v="28855000000"/>
    <n v="1035714.2857142857"/>
    <n v="1990"/>
    <n v="28855000000"/>
  </r>
  <r>
    <x v="5"/>
    <x v="3"/>
    <m/>
    <s v="HYDRO COIL"/>
    <n v="14000000"/>
    <n v="140000000"/>
    <n v="5025.1256281407032"/>
    <n v="10"/>
    <n v="140000000"/>
  </r>
  <r>
    <x v="5"/>
    <x v="15"/>
    <s v="PHUC TIN"/>
    <s v="ED COIL"/>
    <n v="14500000"/>
    <n v="1812500000"/>
    <n v="65057.430007178751"/>
    <n v="125"/>
    <n v="1812500000"/>
  </r>
  <r>
    <x v="5"/>
    <x v="1"/>
    <s v="HOANG DUC"/>
    <s v="GDC"/>
    <n v="14200000"/>
    <n v="1420000000"/>
    <n v="50969.131371141419"/>
    <n v="100"/>
    <n v="1420000000"/>
  </r>
  <r>
    <x v="5"/>
    <x v="1"/>
    <s v="HOANG DUC"/>
    <s v="TARGET"/>
    <n v="15950000"/>
    <n v="20097000000"/>
    <n v="721356.78391959798"/>
    <n v="1260"/>
    <n v="20097000000"/>
  </r>
  <r>
    <x v="5"/>
    <x v="6"/>
    <m/>
    <m/>
    <n v="14000000"/>
    <n v="140000000"/>
    <n v="5025.1256281407032"/>
    <n v="10"/>
    <n v="140000000"/>
  </r>
  <r>
    <x v="6"/>
    <x v="2"/>
    <s v="MINH PHUONG"/>
    <s v="ONYX"/>
    <n v="17500000"/>
    <n v="2747500000"/>
    <n v="98618.090452261313"/>
    <n v="157"/>
    <n v="2747500000"/>
  </r>
  <r>
    <x v="6"/>
    <x v="16"/>
    <m/>
    <s v="SQUID"/>
    <n v="0"/>
    <n v="0"/>
    <n v="0"/>
    <n v="0"/>
    <n v="0"/>
  </r>
  <r>
    <x v="6"/>
    <x v="5"/>
    <s v="SANG THU"/>
    <s v="TANTALE 0.5"/>
    <n v="0"/>
    <n v="0"/>
    <n v="0"/>
    <n v="0"/>
    <n v="0"/>
  </r>
  <r>
    <x v="6"/>
    <x v="17"/>
    <m/>
    <s v="PHIL"/>
    <n v="0"/>
    <n v="0"/>
    <n v="0"/>
    <n v="0"/>
    <n v="0"/>
  </r>
  <r>
    <x v="6"/>
    <x v="18"/>
    <m/>
    <s v="HISTOACRYL"/>
    <n v="1190000"/>
    <n v="116620000"/>
    <n v="4185.9296482412065"/>
    <n v="98"/>
    <n v="116620000"/>
  </r>
  <r>
    <x v="7"/>
    <x v="1"/>
    <s v="HOANG DUC"/>
    <s v="WINGSPAN"/>
    <n v="65000000"/>
    <n v="325000000"/>
    <n v="11665.470208183777"/>
    <n v="5"/>
    <n v="325000000"/>
  </r>
  <r>
    <x v="7"/>
    <x v="1"/>
    <s v="HOANG DUC"/>
    <s v="NEURO FORM"/>
    <n v="65000000"/>
    <n v="2275000000"/>
    <n v="81658.291457286439"/>
    <n v="35"/>
    <n v="2275000000"/>
  </r>
  <r>
    <x v="7"/>
    <x v="5"/>
    <s v="SANG THU"/>
    <s v="LEO"/>
    <n v="37500000"/>
    <n v="187500000"/>
    <n v="6730.0789662598709"/>
    <n v="5"/>
    <n v="187500000"/>
  </r>
  <r>
    <x v="7"/>
    <x v="9"/>
    <s v="PT HEALTHCARE"/>
    <s v="CREDO"/>
    <n v="75756500"/>
    <n v="378782500"/>
    <n v="13595.926058865758"/>
    <n v="5"/>
    <n v="378782500"/>
  </r>
  <r>
    <x v="7"/>
    <x v="3"/>
    <m/>
    <s v="LVIS JR"/>
    <n v="64500000"/>
    <n v="2902500000"/>
    <n v="104181.6223977028"/>
    <n v="45"/>
    <n v="2902500000"/>
  </r>
  <r>
    <x v="7"/>
    <x v="6"/>
    <m/>
    <m/>
    <n v="0"/>
    <n v="0"/>
    <n v="0"/>
    <m/>
    <n v="0"/>
  </r>
  <r>
    <x v="8"/>
    <x v="19"/>
    <m/>
    <s v="X.ACT CAROTID"/>
    <n v="28000000"/>
    <n v="280000000"/>
    <n v="10050.251256281406"/>
    <n v="10"/>
    <n v="280000000"/>
  </r>
  <r>
    <x v="8"/>
    <x v="7"/>
    <m/>
    <s v="WALLSTENT"/>
    <n v="27300000"/>
    <n v="3303300000"/>
    <n v="118567.8391959799"/>
    <n v="121"/>
    <n v="3303300000"/>
  </r>
  <r>
    <x v="8"/>
    <x v="2"/>
    <m/>
    <s v="PROTÉGÉ RX"/>
    <n v="29000000"/>
    <n v="435000000"/>
    <n v="15613.783201722899"/>
    <n v="15"/>
    <n v="435000000"/>
  </r>
  <r>
    <x v="8"/>
    <x v="6"/>
    <m/>
    <m/>
    <n v="27000000"/>
    <n v="378000000"/>
    <n v="13567.839195979899"/>
    <n v="14"/>
    <n v="378000000"/>
  </r>
  <r>
    <x v="9"/>
    <x v="1"/>
    <m/>
    <s v="SURPASS"/>
    <n v="240000000"/>
    <n v="7200000000"/>
    <n v="258435.03230437904"/>
    <n v="30"/>
    <n v="7200000000"/>
  </r>
  <r>
    <x v="9"/>
    <x v="13"/>
    <s v="PHUC TIN"/>
    <s v="P64"/>
    <n v="235000000"/>
    <n v="4700000000"/>
    <n v="168700.64608758077"/>
    <n v="20"/>
    <n v="4700000000"/>
  </r>
  <r>
    <x v="9"/>
    <x v="9"/>
    <m/>
    <s v="DERIVO"/>
    <n v="226600000"/>
    <n v="6798000000"/>
    <n v="244005.74300071786"/>
    <n v="30"/>
    <n v="6798000000"/>
  </r>
  <r>
    <x v="9"/>
    <x v="3"/>
    <m/>
    <s v="FRED"/>
    <n v="205000000"/>
    <n v="20500000000"/>
    <n v="735821.96697774588"/>
    <n v="100"/>
    <n v="20500000000"/>
  </r>
  <r>
    <x v="9"/>
    <x v="3"/>
    <m/>
    <s v="WEB"/>
    <n v="230000000"/>
    <n v="6900000000"/>
    <n v="247666.90595836323"/>
    <n v="30"/>
    <n v="6900000000"/>
  </r>
  <r>
    <x v="9"/>
    <x v="2"/>
    <m/>
    <s v="PIPELINE"/>
    <n v="220000000"/>
    <n v="4620000000"/>
    <n v="165829.14572864323"/>
    <n v="21"/>
    <n v="4620000000"/>
  </r>
  <r>
    <x v="9"/>
    <x v="5"/>
    <m/>
    <s v="SILK"/>
    <n v="205000000"/>
    <n v="5125000000"/>
    <n v="183955.49174443647"/>
    <n v="25"/>
    <n v="5125000000"/>
  </r>
  <r>
    <x v="9"/>
    <x v="6"/>
    <m/>
    <m/>
    <n v="220000000"/>
    <n v="1100000000"/>
    <n v="39483.12993539124"/>
    <n v="5"/>
    <n v="1100000000"/>
  </r>
  <r>
    <x v="10"/>
    <x v="8"/>
    <s v="THIEN VIET"/>
    <s v="MAX REPERFUSION"/>
    <n v="54000000"/>
    <n v="1620000000"/>
    <n v="58147.882268485286"/>
    <n v="30"/>
    <n v="1620000000"/>
  </r>
  <r>
    <x v="10"/>
    <x v="8"/>
    <s v="THIEN VIET"/>
    <s v="ACE REPERFUSION"/>
    <n v="54000000"/>
    <n v="7560000000"/>
    <n v="271356.78391959798"/>
    <n v="140"/>
    <n v="7560000000"/>
  </r>
  <r>
    <x v="10"/>
    <x v="3"/>
    <s v="DANH"/>
    <s v="SOFIA PLUS"/>
    <n v="36700000"/>
    <n v="5505000000"/>
    <n v="197595.11844938982"/>
    <n v="150"/>
    <n v="5505000000"/>
  </r>
  <r>
    <x v="10"/>
    <x v="3"/>
    <s v="DANH"/>
    <s v="SOFIA  "/>
    <n v="32500000"/>
    <n v="2437500000"/>
    <n v="87491.026561378327"/>
    <n v="75"/>
    <n v="2437500000"/>
  </r>
  <r>
    <x v="10"/>
    <x v="6"/>
    <m/>
    <m/>
    <n v="56000000"/>
    <n v="280000000"/>
    <n v="10050.251256281406"/>
    <n v="5"/>
    <n v="280000000"/>
  </r>
  <r>
    <x v="11"/>
    <x v="1"/>
    <s v="HOANG DUC"/>
    <s v="TREVOR XP"/>
    <n v="55000000"/>
    <n v="3300000000"/>
    <n v="118449.38980617373"/>
    <n v="60"/>
    <n v="3300000000"/>
  </r>
  <r>
    <x v="11"/>
    <x v="5"/>
    <s v="SANG THU"/>
    <s v="CATCH"/>
    <n v="57000000"/>
    <n v="570000000"/>
    <n v="20459.440057430009"/>
    <n v="10"/>
    <n v="570000000"/>
  </r>
  <r>
    <x v="11"/>
    <x v="9"/>
    <s v="TVT"/>
    <s v="APERIO"/>
    <n v="60225000"/>
    <n v="3914625000"/>
    <n v="140510.58865757359"/>
    <n v="65"/>
    <n v="3914625000"/>
  </r>
  <r>
    <x v="11"/>
    <x v="3"/>
    <m/>
    <s v="ERIC"/>
    <n v="49000000"/>
    <n v="490000000"/>
    <n v="17587.939698492461"/>
    <n v="10"/>
    <n v="490000000"/>
  </r>
  <r>
    <x v="11"/>
    <x v="13"/>
    <s v="PHUC TIN"/>
    <s v="PRESET"/>
    <n v="47500000"/>
    <n v="712500000"/>
    <n v="25574.300071787507"/>
    <n v="15"/>
    <n v="712500000"/>
  </r>
  <r>
    <x v="11"/>
    <x v="20"/>
    <s v="DAI DUONG"/>
    <s v="TIGERTRIEVER"/>
    <n v="55000000"/>
    <n v="1210000000"/>
    <n v="43431.442928930366"/>
    <n v="22"/>
    <n v="1210000000"/>
  </r>
  <r>
    <x v="11"/>
    <x v="2"/>
    <s v="VNT"/>
    <s v="SOLITAIRE"/>
    <n v="45000000"/>
    <n v="44460000000"/>
    <n v="1595836.3244795406"/>
    <n v="988"/>
    <n v="44460000000"/>
  </r>
  <r>
    <x v="11"/>
    <x v="6"/>
    <m/>
    <m/>
    <n v="47000000"/>
    <n v="470000000"/>
    <n v="16870.064608758075"/>
    <n v="10"/>
    <n v="4700000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x v="0"/>
    <x v="0"/>
    <s v="PHUC TIN"/>
    <s v="CHIKAI"/>
    <n v="6000000"/>
    <n v="10104000000"/>
    <n v="421000"/>
    <n v="1684"/>
    <n v="10104000000"/>
    <n v="700"/>
    <n v="104"/>
    <n v="60"/>
    <n v="150"/>
    <n v="190"/>
    <n v="45"/>
    <n v="250"/>
    <n v="20"/>
    <n v="60"/>
    <n v="55"/>
    <n v="50"/>
  </r>
  <r>
    <x v="0"/>
    <x v="0"/>
    <s v="PHUC TIN"/>
    <s v="CHIKAI 0.008&quot;"/>
    <n v="6000000"/>
    <n v="126000000"/>
    <n v="5250"/>
    <n v="21"/>
    <n v="126000000"/>
    <m/>
    <m/>
    <n v="6"/>
    <m/>
    <m/>
    <n v="10"/>
    <m/>
    <m/>
    <n v="5"/>
    <m/>
    <m/>
  </r>
  <r>
    <x v="0"/>
    <x v="1"/>
    <s v="HOANG DUC"/>
    <s v="TRANSEND"/>
    <n v="6500000"/>
    <n v="0"/>
    <n v="0"/>
    <n v="0"/>
    <n v="0"/>
    <m/>
    <m/>
    <m/>
    <m/>
    <m/>
    <m/>
    <m/>
    <m/>
    <m/>
    <m/>
    <m/>
  </r>
  <r>
    <x v="0"/>
    <x v="2"/>
    <s v="VNT"/>
    <s v="MIRAGE"/>
    <n v="5200000"/>
    <n v="280800000"/>
    <n v="11700"/>
    <n v="54"/>
    <n v="280800000"/>
    <n v="50"/>
    <m/>
    <m/>
    <m/>
    <m/>
    <m/>
    <m/>
    <m/>
    <n v="1"/>
    <m/>
    <n v="3"/>
  </r>
  <r>
    <x v="0"/>
    <x v="2"/>
    <s v="VNT"/>
    <s v="AVIGO"/>
    <n v="6000000"/>
    <n v="1890000000"/>
    <n v="78750"/>
    <n v="315"/>
    <n v="1890000000"/>
    <m/>
    <n v="50"/>
    <n v="30"/>
    <n v="100"/>
    <m/>
    <n v="35"/>
    <m/>
    <m/>
    <m/>
    <n v="100"/>
    <m/>
  </r>
  <r>
    <x v="0"/>
    <x v="3"/>
    <s v="DANH"/>
    <s v="TRAXCESS"/>
    <n v="6000000"/>
    <n v="2460000000"/>
    <n v="102500"/>
    <n v="410"/>
    <n v="2460000000"/>
    <n v="100"/>
    <m/>
    <n v="45"/>
    <n v="200"/>
    <n v="15"/>
    <n v="30"/>
    <m/>
    <m/>
    <n v="20"/>
    <m/>
    <m/>
  </r>
  <r>
    <x v="0"/>
    <x v="4"/>
    <s v="SANG THU"/>
    <s v="HYBRID"/>
    <n v="7900000"/>
    <n v="3191600000"/>
    <n v="132983.33333333334"/>
    <n v="404"/>
    <n v="3191600000"/>
    <m/>
    <m/>
    <m/>
    <m/>
    <m/>
    <m/>
    <n v="350"/>
    <n v="20"/>
    <m/>
    <n v="24"/>
    <n v="10"/>
  </r>
  <r>
    <x v="1"/>
    <x v="1"/>
    <s v="HOANG DUC"/>
    <s v="SOFTIP"/>
    <n v="4500000"/>
    <n v="0"/>
    <n v="0"/>
    <n v="0"/>
    <n v="0"/>
    <m/>
    <m/>
    <m/>
    <m/>
    <m/>
    <m/>
    <m/>
    <m/>
    <m/>
    <m/>
    <m/>
  </r>
  <r>
    <x v="1"/>
    <x v="1"/>
    <s v="HOANG DUC"/>
    <s v="FLOWGATE (BALLOON)"/>
    <m/>
    <n v="0"/>
    <n v="0"/>
    <n v="0"/>
    <n v="0"/>
    <m/>
    <m/>
    <m/>
    <m/>
    <m/>
    <m/>
    <m/>
    <m/>
    <m/>
    <m/>
    <m/>
  </r>
  <r>
    <x v="1"/>
    <x v="0"/>
    <s v="PHUC TIN"/>
    <s v="FUBUKI"/>
    <n v="6000000"/>
    <n v="3192000000"/>
    <n v="133000"/>
    <n v="532"/>
    <n v="3192000000"/>
    <m/>
    <n v="60"/>
    <m/>
    <n v="360"/>
    <m/>
    <n v="24"/>
    <n v="30"/>
    <n v="15"/>
    <n v="30"/>
    <n v="1"/>
    <n v="12"/>
  </r>
  <r>
    <x v="1"/>
    <x v="0"/>
    <s v="PHUC TIN"/>
    <s v="FUBUKI 043"/>
    <n v="12000000"/>
    <n v="180000000"/>
    <n v="7500"/>
    <n v="15"/>
    <n v="180000000"/>
    <m/>
    <m/>
    <n v="15"/>
    <m/>
    <m/>
    <m/>
    <m/>
    <m/>
    <m/>
    <m/>
    <m/>
  </r>
  <r>
    <x v="1"/>
    <x v="4"/>
    <s v="SANG THU"/>
    <s v="FARGOMAX "/>
    <n v="9900000"/>
    <n v="2217600000"/>
    <n v="92400"/>
    <n v="224"/>
    <n v="2217600000"/>
    <n v="50"/>
    <m/>
    <m/>
    <m/>
    <m/>
    <m/>
    <n v="150"/>
    <n v="10"/>
    <m/>
    <n v="9"/>
    <n v="5"/>
  </r>
  <r>
    <x v="1"/>
    <x v="4"/>
    <s v="SANG THU"/>
    <s v="FARGOMINI"/>
    <n v="16500000"/>
    <n v="247500000"/>
    <n v="10312.5"/>
    <n v="15"/>
    <n v="247500000"/>
    <m/>
    <m/>
    <m/>
    <m/>
    <m/>
    <m/>
    <n v="5"/>
    <m/>
    <n v="10"/>
    <m/>
    <m/>
  </r>
  <r>
    <x v="1"/>
    <x v="3"/>
    <s v="DANH"/>
    <s v="CHAPERON"/>
    <n v="6000000"/>
    <n v="1500000000"/>
    <n v="62500"/>
    <n v="250"/>
    <n v="1500000000"/>
    <n v="250"/>
    <m/>
    <m/>
    <m/>
    <m/>
    <m/>
    <m/>
    <m/>
    <m/>
    <m/>
    <m/>
  </r>
  <r>
    <x v="1"/>
    <x v="5"/>
    <s v="THIEN VIET"/>
    <s v="REPERFUSION"/>
    <m/>
    <n v="0"/>
    <n v="0"/>
    <n v="0"/>
    <n v="0"/>
    <m/>
    <m/>
    <m/>
    <m/>
    <m/>
    <m/>
    <m/>
    <m/>
    <m/>
    <m/>
    <m/>
  </r>
  <r>
    <x v="1"/>
    <x v="5"/>
    <s v="THIEN VIET"/>
    <s v="BENCHMARK"/>
    <n v="16000000"/>
    <n v="2848000000"/>
    <n v="118666.66666666667"/>
    <n v="178"/>
    <n v="2848000000"/>
    <n v="5"/>
    <n v="3"/>
    <n v="40"/>
    <m/>
    <n v="130"/>
    <m/>
    <m/>
    <m/>
    <m/>
    <m/>
    <m/>
  </r>
  <r>
    <x v="1"/>
    <x v="5"/>
    <s v="THIEN VIET"/>
    <s v="NEURON MAX, NEURON 070"/>
    <n v="8400000"/>
    <n v="6216000000"/>
    <n v="259000"/>
    <n v="740"/>
    <n v="6216000000"/>
    <n v="450"/>
    <n v="35"/>
    <m/>
    <n v="50"/>
    <m/>
    <m/>
    <n v="30"/>
    <n v="5"/>
    <n v="20"/>
    <n v="140"/>
    <n v="10"/>
  </r>
  <r>
    <x v="1"/>
    <x v="2"/>
    <m/>
    <s v="NAVIEN"/>
    <n v="21000000"/>
    <n v="1533000000"/>
    <n v="63875"/>
    <n v="73"/>
    <n v="1533000000"/>
    <m/>
    <m/>
    <n v="20"/>
    <m/>
    <m/>
    <m/>
    <m/>
    <m/>
    <n v="10"/>
    <n v="40"/>
    <n v="3"/>
  </r>
  <r>
    <x v="2"/>
    <x v="1"/>
    <m/>
    <s v="AXS CATALYST"/>
    <n v="38500000"/>
    <n v="0"/>
    <n v="0"/>
    <n v="0"/>
    <n v="0"/>
    <m/>
    <m/>
    <m/>
    <m/>
    <m/>
    <m/>
    <m/>
    <m/>
    <m/>
    <m/>
    <m/>
  </r>
  <r>
    <x v="2"/>
    <x v="6"/>
    <s v="PT HEALTHCARE"/>
    <s v="NEUROBRIDGE (ASPIRATION CATH)"/>
    <n v="22500000"/>
    <n v="382500000"/>
    <n v="15937.5"/>
    <n v="17"/>
    <n v="382500000"/>
    <n v="5"/>
    <m/>
    <m/>
    <m/>
    <n v="12"/>
    <m/>
    <m/>
    <m/>
    <m/>
    <m/>
    <m/>
  </r>
  <r>
    <x v="2"/>
    <x v="0"/>
    <s v="PHUC TIN"/>
    <s v="FUBUKI 043"/>
    <n v="12000000"/>
    <n v="60000000"/>
    <n v="2500"/>
    <n v="5"/>
    <n v="60000000"/>
    <m/>
    <n v="5"/>
    <m/>
    <m/>
    <m/>
    <m/>
    <m/>
    <m/>
    <m/>
    <m/>
    <m/>
  </r>
  <r>
    <x v="3"/>
    <x v="1"/>
    <s v="HOANG DUC"/>
    <s v="CELLO"/>
    <n v="13900000"/>
    <n v="69500000"/>
    <n v="2895.8333333333335"/>
    <n v="5"/>
    <n v="69500000"/>
    <m/>
    <m/>
    <m/>
    <m/>
    <m/>
    <m/>
    <n v="5"/>
    <m/>
    <m/>
    <m/>
    <m/>
  </r>
  <r>
    <x v="3"/>
    <x v="1"/>
    <s v="HOANG DUC"/>
    <s v="EXCELSIOR "/>
    <n v="14000000"/>
    <n v="0"/>
    <n v="0"/>
    <n v="0"/>
    <n v="0"/>
    <m/>
    <m/>
    <m/>
    <m/>
    <m/>
    <m/>
    <m/>
    <m/>
    <m/>
    <m/>
    <m/>
  </r>
  <r>
    <x v="3"/>
    <x v="1"/>
    <s v="HOANG DUC"/>
    <s v="TREVO PRO 14"/>
    <n v="14200000"/>
    <n v="0"/>
    <n v="0"/>
    <n v="0"/>
    <n v="0"/>
    <m/>
    <m/>
    <m/>
    <m/>
    <m/>
    <m/>
    <m/>
    <m/>
    <m/>
    <m/>
    <m/>
  </r>
  <r>
    <x v="3"/>
    <x v="5"/>
    <s v="THIEN VIET"/>
    <s v="NEUROR"/>
    <n v="8400000"/>
    <n v="0"/>
    <n v="0"/>
    <n v="0"/>
    <n v="0"/>
    <m/>
    <m/>
    <m/>
    <m/>
    <m/>
    <m/>
    <m/>
    <m/>
    <m/>
    <m/>
    <m/>
  </r>
  <r>
    <x v="3"/>
    <x v="5"/>
    <s v="THIEN VIET"/>
    <s v="DELIVERY, PXSLIM, VELOCITY"/>
    <n v="12500000"/>
    <n v="862500000"/>
    <n v="35937.5"/>
    <n v="69"/>
    <n v="862500000"/>
    <n v="45"/>
    <m/>
    <n v="20"/>
    <m/>
    <m/>
    <m/>
    <m/>
    <m/>
    <m/>
    <m/>
    <n v="4"/>
  </r>
  <r>
    <x v="3"/>
    <x v="4"/>
    <s v="SANG THU"/>
    <s v="BALTACCI BDPE"/>
    <n v="10000000"/>
    <n v="100000000"/>
    <n v="4166.666666666667"/>
    <n v="10"/>
    <n v="100000000"/>
    <m/>
    <m/>
    <m/>
    <m/>
    <m/>
    <m/>
    <n v="10"/>
    <m/>
    <m/>
    <m/>
    <m/>
  </r>
  <r>
    <x v="3"/>
    <x v="4"/>
    <s v="SANG THU"/>
    <s v="VASCO"/>
    <n v="13500000"/>
    <n v="2659500000"/>
    <n v="110812.5"/>
    <n v="197"/>
    <n v="2659500000"/>
    <m/>
    <m/>
    <m/>
    <n v="10"/>
    <n v="15"/>
    <m/>
    <n v="150"/>
    <m/>
    <n v="5"/>
    <n v="17"/>
    <m/>
  </r>
  <r>
    <x v="3"/>
    <x v="4"/>
    <s v="SANG THU"/>
    <s v="MAGIC"/>
    <n v="14000000"/>
    <n v="252000000"/>
    <n v="10500"/>
    <n v="18"/>
    <n v="252000000"/>
    <m/>
    <m/>
    <m/>
    <n v="15"/>
    <m/>
    <m/>
    <m/>
    <m/>
    <m/>
    <n v="1"/>
    <n v="2"/>
  </r>
  <r>
    <x v="3"/>
    <x v="4"/>
    <s v="SANG THU"/>
    <s v="MAGIC MABDTE"/>
    <n v="14000000"/>
    <n v="0"/>
    <n v="0"/>
    <n v="0"/>
    <n v="0"/>
    <m/>
    <m/>
    <m/>
    <m/>
    <m/>
    <m/>
    <m/>
    <m/>
    <m/>
    <m/>
    <m/>
  </r>
  <r>
    <x v="3"/>
    <x v="4"/>
    <s v="SANG THU"/>
    <s v="SONIC"/>
    <n v="23800000"/>
    <n v="0"/>
    <n v="0"/>
    <n v="0"/>
    <n v="0"/>
    <m/>
    <m/>
    <m/>
    <m/>
    <m/>
    <m/>
    <m/>
    <m/>
    <m/>
    <m/>
    <m/>
  </r>
  <r>
    <x v="3"/>
    <x v="7"/>
    <s v="MINH PHUONG"/>
    <s v="REBAR"/>
    <n v="8500000"/>
    <n v="3332000000"/>
    <n v="138833.33333333334"/>
    <n v="392"/>
    <n v="3332000000"/>
    <n v="70"/>
    <n v="26"/>
    <m/>
    <n v="100"/>
    <n v="100"/>
    <m/>
    <n v="5"/>
    <n v="45"/>
    <n v="8"/>
    <n v="28"/>
    <n v="10"/>
  </r>
  <r>
    <x v="3"/>
    <x v="7"/>
    <s v="MINH PHUONG"/>
    <s v="MARKSMAN"/>
    <n v="18500000"/>
    <n v="92500000"/>
    <n v="3854.1666666666665"/>
    <n v="5"/>
    <n v="92500000"/>
    <m/>
    <m/>
    <m/>
    <m/>
    <m/>
    <m/>
    <m/>
    <m/>
    <m/>
    <n v="5"/>
    <m/>
  </r>
  <r>
    <x v="3"/>
    <x v="7"/>
    <s v="MINH PHUONG"/>
    <s v="APOLLO"/>
    <n v="20000000"/>
    <n v="900000000"/>
    <n v="37500"/>
    <n v="45"/>
    <n v="900000000"/>
    <m/>
    <n v="23"/>
    <m/>
    <n v="10"/>
    <m/>
    <m/>
    <n v="5"/>
    <n v="2"/>
    <n v="2"/>
    <m/>
    <n v="3"/>
  </r>
  <r>
    <x v="3"/>
    <x v="2"/>
    <s v="VNT"/>
    <s v="PHENOM"/>
    <n v="21500000"/>
    <n v="64500000"/>
    <n v="2687.5"/>
    <n v="3"/>
    <n v="64500000"/>
    <m/>
    <m/>
    <m/>
    <m/>
    <m/>
    <m/>
    <m/>
    <m/>
    <m/>
    <n v="1"/>
    <n v="2"/>
  </r>
  <r>
    <x v="3"/>
    <x v="2"/>
    <s v="VNT"/>
    <s v="MARATHON"/>
    <n v="10000000"/>
    <n v="1030000000"/>
    <n v="42916.666666666664"/>
    <n v="103"/>
    <n v="1030000000"/>
    <n v="60"/>
    <n v="20"/>
    <n v="10"/>
    <m/>
    <m/>
    <m/>
    <n v="5"/>
    <m/>
    <m/>
    <m/>
    <n v="8"/>
  </r>
  <r>
    <x v="3"/>
    <x v="2"/>
    <s v="VNT"/>
    <s v="ECHELON"/>
    <n v="10000000"/>
    <n v="800000000"/>
    <n v="33333.333333333336"/>
    <n v="80"/>
    <n v="800000000"/>
    <m/>
    <m/>
    <n v="10"/>
    <n v="15"/>
    <m/>
    <m/>
    <m/>
    <n v="10"/>
    <m/>
    <n v="25"/>
    <n v="20"/>
  </r>
  <r>
    <x v="3"/>
    <x v="3"/>
    <s v="DANH"/>
    <s v="HEADWAY"/>
    <n v="10000000"/>
    <n v="6610000000"/>
    <n v="275416.66666666669"/>
    <n v="661"/>
    <n v="6610000000"/>
    <n v="350"/>
    <n v="61"/>
    <m/>
    <n v="80"/>
    <m/>
    <n v="30"/>
    <n v="70"/>
    <n v="20"/>
    <n v="40"/>
    <m/>
    <n v="10"/>
  </r>
  <r>
    <x v="3"/>
    <x v="3"/>
    <s v="DANH"/>
    <s v="HEADWAY DUO"/>
    <n v="12000000"/>
    <n v="1500000000"/>
    <n v="62500"/>
    <n v="125"/>
    <n v="1500000000"/>
    <n v="50"/>
    <n v="15"/>
    <m/>
    <m/>
    <n v="40"/>
    <m/>
    <m/>
    <m/>
    <n v="20"/>
    <m/>
    <m/>
  </r>
  <r>
    <x v="3"/>
    <x v="3"/>
    <s v="DANH"/>
    <s v="VIA"/>
    <n v="15000000"/>
    <n v="0"/>
    <n v="0"/>
    <n v="0"/>
    <n v="0"/>
    <m/>
    <m/>
    <m/>
    <m/>
    <m/>
    <m/>
    <m/>
    <m/>
    <m/>
    <m/>
    <m/>
  </r>
  <r>
    <x v="3"/>
    <x v="6"/>
    <s v="PT HEALTHCARE"/>
    <s v="NEUROSLIDER"/>
    <n v="14450000"/>
    <n v="3988200000"/>
    <n v="166175"/>
    <n v="276"/>
    <n v="3988200000"/>
    <n v="50"/>
    <n v="27"/>
    <n v="5"/>
    <m/>
    <n v="25"/>
    <m/>
    <n v="120"/>
    <m/>
    <n v="29"/>
    <m/>
    <n v="20"/>
  </r>
  <r>
    <x v="3"/>
    <x v="8"/>
    <s v="DAI TRUONG SON"/>
    <s v="MAESTRO"/>
    <n v="10800000"/>
    <n v="0"/>
    <n v="0"/>
    <n v="0"/>
    <n v="0"/>
    <m/>
    <m/>
    <m/>
    <m/>
    <m/>
    <m/>
    <m/>
    <m/>
    <m/>
    <m/>
    <m/>
  </r>
  <r>
    <x v="3"/>
    <x v="9"/>
    <s v="PHUC TIN"/>
    <s v="PNOVUS"/>
    <n v="13500000"/>
    <n v="0"/>
    <n v="0"/>
    <n v="0"/>
    <n v="0"/>
    <m/>
    <m/>
    <m/>
    <m/>
    <m/>
    <m/>
    <m/>
    <m/>
    <m/>
    <m/>
    <m/>
  </r>
  <r>
    <x v="4"/>
    <x v="4"/>
    <s v="SANG THU"/>
    <s v="GOLDBAL (balloon cath)"/>
    <n v="5500000"/>
    <n v="16500000"/>
    <n v="687.5"/>
    <n v="3"/>
    <n v="16500000"/>
    <m/>
    <m/>
    <m/>
    <m/>
    <m/>
    <m/>
    <m/>
    <m/>
    <m/>
    <n v="1"/>
    <n v="2"/>
  </r>
  <r>
    <x v="4"/>
    <x v="4"/>
    <s v="SANG THU"/>
    <s v="BALTACCI B1,B2"/>
    <m/>
    <n v="0"/>
    <n v="0"/>
    <n v="0"/>
    <n v="0"/>
    <m/>
    <m/>
    <m/>
    <m/>
    <m/>
    <m/>
    <m/>
    <m/>
    <m/>
    <m/>
    <m/>
  </r>
  <r>
    <x v="4"/>
    <x v="4"/>
    <s v="SANG THU"/>
    <s v="COPERNIC"/>
    <n v="21500000"/>
    <n v="0"/>
    <n v="0"/>
    <n v="0"/>
    <n v="0"/>
    <m/>
    <m/>
    <m/>
    <m/>
    <m/>
    <m/>
    <m/>
    <m/>
    <m/>
    <m/>
    <m/>
  </r>
  <r>
    <x v="4"/>
    <x v="4"/>
    <s v="SANG THU"/>
    <s v="ECLIPSE"/>
    <n v="24000000"/>
    <n v="0"/>
    <n v="0"/>
    <n v="0"/>
    <n v="0"/>
    <m/>
    <m/>
    <m/>
    <m/>
    <m/>
    <m/>
    <m/>
    <m/>
    <m/>
    <m/>
    <m/>
  </r>
  <r>
    <x v="4"/>
    <x v="4"/>
    <s v="SANG THU"/>
    <s v="MAGIC B1,B2"/>
    <m/>
    <n v="0"/>
    <n v="0"/>
    <n v="13"/>
    <n v="0"/>
    <m/>
    <m/>
    <m/>
    <n v="10"/>
    <m/>
    <m/>
    <m/>
    <n v="3"/>
    <m/>
    <m/>
    <m/>
  </r>
  <r>
    <x v="4"/>
    <x v="10"/>
    <s v="HOÀNG ĐỨC"/>
    <s v="STERLING"/>
    <n v="8400000"/>
    <n v="672000000"/>
    <n v="28000"/>
    <n v="80"/>
    <n v="672000000"/>
    <n v="60"/>
    <m/>
    <m/>
    <m/>
    <m/>
    <m/>
    <m/>
    <m/>
    <n v="20"/>
    <m/>
    <m/>
  </r>
  <r>
    <x v="4"/>
    <x v="10"/>
    <s v="HOÀNG ĐỨC"/>
    <s v="GATEWAY"/>
    <n v="9000000"/>
    <n v="9000000"/>
    <n v="375"/>
    <n v="1"/>
    <n v="9000000"/>
    <m/>
    <m/>
    <m/>
    <m/>
    <m/>
    <m/>
    <m/>
    <m/>
    <m/>
    <n v="1"/>
    <m/>
  </r>
  <r>
    <x v="4"/>
    <x v="10"/>
    <s v="HOÀNG ĐỨC"/>
    <s v="MERCI "/>
    <n v="15320000"/>
    <n v="45960000"/>
    <n v="1915"/>
    <n v="3"/>
    <n v="45960000"/>
    <m/>
    <n v="3"/>
    <m/>
    <m/>
    <m/>
    <m/>
    <m/>
    <m/>
    <m/>
    <m/>
    <m/>
  </r>
  <r>
    <x v="4"/>
    <x v="3"/>
    <s v="DANH"/>
    <s v="SCEPTER C, XC"/>
    <n v="25000000"/>
    <n v="1025000000"/>
    <n v="42708.333333333336"/>
    <n v="41"/>
    <n v="1025000000"/>
    <n v="15"/>
    <n v="10"/>
    <n v="10"/>
    <m/>
    <m/>
    <m/>
    <m/>
    <n v="3"/>
    <m/>
    <m/>
    <n v="3"/>
  </r>
  <r>
    <x v="4"/>
    <x v="2"/>
    <s v="VNT"/>
    <s v="HYPERFORM"/>
    <n v="26000000"/>
    <n v="0"/>
    <n v="0"/>
    <n v="0"/>
    <n v="0"/>
    <m/>
    <m/>
    <m/>
    <m/>
    <m/>
    <m/>
    <m/>
    <m/>
    <m/>
    <m/>
    <m/>
  </r>
  <r>
    <x v="4"/>
    <x v="2"/>
    <s v="VNT"/>
    <s v="HYPERGLIDE"/>
    <n v="17000000"/>
    <n v="1020000000"/>
    <n v="42500"/>
    <n v="60"/>
    <n v="1020000000"/>
    <n v="30"/>
    <n v="10"/>
    <m/>
    <n v="10"/>
    <m/>
    <m/>
    <m/>
    <n v="5"/>
    <m/>
    <n v="5"/>
    <m/>
  </r>
  <r>
    <x v="4"/>
    <x v="6"/>
    <s v="PT HEALTHCARE"/>
    <s v="NEUROSPEED"/>
    <n v="23690000"/>
    <n v="2724350000"/>
    <n v="113514.58333333333"/>
    <n v="115"/>
    <n v="2724350000"/>
    <m/>
    <n v="10"/>
    <n v="5"/>
    <n v="30"/>
    <m/>
    <m/>
    <n v="10"/>
    <n v="5"/>
    <n v="7"/>
    <n v="38"/>
    <n v="10"/>
  </r>
  <r>
    <x v="4"/>
    <x v="1"/>
    <m/>
    <s v="TRANSFORM"/>
    <n v="16500000"/>
    <n v="0"/>
    <n v="0"/>
    <n v="0"/>
    <n v="0"/>
    <m/>
    <m/>
    <m/>
    <m/>
    <m/>
    <m/>
    <m/>
    <m/>
    <m/>
    <m/>
    <m/>
  </r>
  <r>
    <x v="4"/>
    <x v="9"/>
    <s v="PHUC TIN"/>
    <s v="PITA"/>
    <n v="11500000"/>
    <n v="1633000000"/>
    <n v="68041.666666666672"/>
    <n v="142"/>
    <n v="1633000000"/>
    <m/>
    <n v="5"/>
    <n v="2"/>
    <m/>
    <n v="7"/>
    <n v="10"/>
    <n v="100"/>
    <n v="10"/>
    <m/>
    <m/>
    <n v="8"/>
  </r>
  <r>
    <x v="4"/>
    <x v="11"/>
    <s v="PHUC TIN"/>
    <s v="JADE (mạch cảnh)"/>
    <n v="8500000"/>
    <n v="170000000"/>
    <n v="7083.333333333333"/>
    <n v="20"/>
    <n v="170000000"/>
    <n v="5"/>
    <m/>
    <m/>
    <m/>
    <m/>
    <m/>
    <m/>
    <m/>
    <n v="5"/>
    <m/>
    <n v="10"/>
  </r>
  <r>
    <x v="5"/>
    <x v="2"/>
    <s v="VNT"/>
    <s v="AXIUM / AXIUM PRIME"/>
    <n v="13405000"/>
    <n v="17118185000"/>
    <n v="713257.70833333337"/>
    <n v="1277"/>
    <n v="17118185000"/>
    <n v="800"/>
    <n v="82"/>
    <n v="30"/>
    <n v="220"/>
    <n v="20"/>
    <m/>
    <m/>
    <n v="10"/>
    <n v="50"/>
    <n v="35"/>
    <n v="30"/>
  </r>
  <r>
    <x v="5"/>
    <x v="5"/>
    <s v="THIEN VIET"/>
    <s v="PC COIL 400, RUBY"/>
    <n v="19000000"/>
    <n v="6270000000"/>
    <n v="261250"/>
    <n v="330"/>
    <n v="6270000000"/>
    <n v="230"/>
    <n v="10"/>
    <n v="25"/>
    <m/>
    <n v="20"/>
    <n v="30"/>
    <m/>
    <n v="5"/>
    <m/>
    <m/>
    <n v="10"/>
  </r>
  <r>
    <x v="5"/>
    <x v="12"/>
    <s v="AN PHA"/>
    <s v="INTERLOCK"/>
    <n v="15500000"/>
    <n v="790500000"/>
    <n v="32937.5"/>
    <n v="51"/>
    <n v="790500000"/>
    <m/>
    <n v="39"/>
    <m/>
    <m/>
    <n v="2"/>
    <m/>
    <m/>
    <m/>
    <m/>
    <m/>
    <n v="10"/>
  </r>
  <r>
    <x v="5"/>
    <x v="12"/>
    <s v="AN PHA"/>
    <s v="COMPLEX HELICAL-18/FIGURE 8-18/STRAIGHT -18/VORTX DIAMOND–18/VORTX-18/VORTX-35/MULTI-LOOP-18"/>
    <n v="13700000"/>
    <n v="1370000000"/>
    <n v="57083.333333333336"/>
    <n v="100"/>
    <n v="1370000000"/>
    <m/>
    <m/>
    <n v="60"/>
    <m/>
    <n v="20"/>
    <m/>
    <n v="5"/>
    <m/>
    <n v="5"/>
    <m/>
    <n v="10"/>
  </r>
  <r>
    <x v="5"/>
    <x v="4"/>
    <s v="SANG THU"/>
    <s v="CIRRUS"/>
    <n v="6000000"/>
    <n v="0"/>
    <n v="0"/>
    <n v="0"/>
    <n v="0"/>
    <m/>
    <m/>
    <m/>
    <m/>
    <m/>
    <m/>
    <m/>
    <m/>
    <m/>
    <m/>
    <m/>
  </r>
  <r>
    <x v="5"/>
    <x v="4"/>
    <s v="SANG THU"/>
    <s v="BARRICADE"/>
    <n v="14000000"/>
    <n v="3640000000"/>
    <n v="151666.66666666666"/>
    <n v="260"/>
    <n v="3640000000"/>
    <m/>
    <m/>
    <m/>
    <m/>
    <m/>
    <n v="30"/>
    <n v="200"/>
    <n v="10"/>
    <m/>
    <n v="20"/>
    <m/>
  </r>
  <r>
    <x v="5"/>
    <x v="4"/>
    <s v="SANG THU"/>
    <s v="OPTIMA"/>
    <n v="15000000"/>
    <n v="75000000"/>
    <n v="3125"/>
    <n v="5"/>
    <n v="75000000"/>
    <m/>
    <m/>
    <m/>
    <m/>
    <m/>
    <m/>
    <m/>
    <n v="5"/>
    <m/>
    <m/>
    <m/>
  </r>
  <r>
    <x v="5"/>
    <x v="3"/>
    <s v="DANH"/>
    <s v="PLATINUM COIL MICROPLEX"/>
    <n v="13500000"/>
    <n v="16645500000"/>
    <n v="693562.5"/>
    <n v="1233"/>
    <n v="16645500000"/>
    <n v="1000"/>
    <n v="173"/>
    <m/>
    <m/>
    <n v="10"/>
    <m/>
    <n v="50"/>
    <m/>
    <m/>
    <m/>
    <m/>
  </r>
  <r>
    <x v="5"/>
    <x v="3"/>
    <s v="DANH"/>
    <s v="COMPLEX, COSMOS, COMPASS, HYPERSOFT, HYPERSOFT 3D, HELICAL, VFC"/>
    <n v="14000000"/>
    <n v="1470000000"/>
    <n v="61250"/>
    <n v="105"/>
    <n v="1470000000"/>
    <m/>
    <m/>
    <m/>
    <n v="100"/>
    <m/>
    <m/>
    <m/>
    <n v="5"/>
    <m/>
    <m/>
    <m/>
  </r>
  <r>
    <x v="5"/>
    <x v="3"/>
    <s v="DANH"/>
    <s v="HYDRO COIL"/>
    <n v="14000000"/>
    <n v="0"/>
    <n v="0"/>
    <n v="0"/>
    <n v="0"/>
    <m/>
    <m/>
    <m/>
    <m/>
    <m/>
    <m/>
    <m/>
    <m/>
    <m/>
    <m/>
    <m/>
  </r>
  <r>
    <x v="5"/>
    <x v="13"/>
    <s v="PHUC TIN"/>
    <s v="ED COIL"/>
    <n v="12800000"/>
    <n v="5004800000"/>
    <n v="208533.33333333334"/>
    <n v="391"/>
    <n v="5004800000"/>
    <m/>
    <n v="74"/>
    <n v="30"/>
    <n v="200"/>
    <n v="25"/>
    <m/>
    <m/>
    <n v="2"/>
    <n v="40"/>
    <m/>
    <n v="20"/>
  </r>
  <r>
    <x v="5"/>
    <x v="13"/>
    <s v="PHUC TIN"/>
    <s v="ED COIL Infini 10 Soft, Infini 10 ExtraSoft "/>
    <n v="15500000"/>
    <n v="1240000000"/>
    <n v="51666.666666666664"/>
    <n v="80"/>
    <n v="1240000000"/>
    <m/>
    <m/>
    <n v="30"/>
    <m/>
    <m/>
    <m/>
    <n v="50"/>
    <m/>
    <m/>
    <m/>
    <m/>
  </r>
  <r>
    <x v="5"/>
    <x v="13"/>
    <s v="PHUC TIN"/>
    <s v="i-ED COIL"/>
    <n v="12800000"/>
    <n v="1075200000"/>
    <n v="44800"/>
    <n v="84"/>
    <n v="1075200000"/>
    <n v="10"/>
    <m/>
    <m/>
    <m/>
    <m/>
    <n v="50"/>
    <m/>
    <n v="4"/>
    <m/>
    <m/>
    <n v="20"/>
  </r>
  <r>
    <x v="5"/>
    <x v="1"/>
    <s v="HOANG DUC"/>
    <s v="GDC"/>
    <n v="14200000"/>
    <n v="0"/>
    <n v="0"/>
    <n v="0"/>
    <n v="0"/>
    <m/>
    <m/>
    <m/>
    <m/>
    <m/>
    <m/>
    <m/>
    <m/>
    <m/>
    <m/>
    <m/>
  </r>
  <r>
    <x v="5"/>
    <x v="1"/>
    <s v="HOANG DUC"/>
    <s v="TARGET"/>
    <n v="15950000"/>
    <n v="0"/>
    <n v="0"/>
    <n v="0"/>
    <n v="0"/>
    <m/>
    <m/>
    <m/>
    <m/>
    <m/>
    <m/>
    <m/>
    <m/>
    <m/>
    <m/>
    <m/>
  </r>
  <r>
    <x v="6"/>
    <x v="2"/>
    <s v="MINH PHUONG"/>
    <s v="ONYX"/>
    <n v="17500000"/>
    <n v="4672500000"/>
    <n v="194687.5"/>
    <n v="267"/>
    <n v="4672500000"/>
    <n v="85"/>
    <n v="61"/>
    <n v="10"/>
    <n v="100"/>
    <m/>
    <n v="5"/>
    <m/>
    <m/>
    <n v="2"/>
    <n v="4"/>
    <m/>
  </r>
  <r>
    <x v="6"/>
    <x v="14"/>
    <m/>
    <s v="SQUID"/>
    <m/>
    <n v="0"/>
    <n v="0"/>
    <n v="0"/>
    <n v="0"/>
    <m/>
    <m/>
    <m/>
    <m/>
    <m/>
    <m/>
    <m/>
    <m/>
    <m/>
    <m/>
    <m/>
  </r>
  <r>
    <x v="6"/>
    <x v="4"/>
    <s v="SANG THU"/>
    <s v="TANTALE 0.5"/>
    <m/>
    <n v="0"/>
    <n v="0"/>
    <n v="0"/>
    <n v="0"/>
    <m/>
    <m/>
    <m/>
    <m/>
    <m/>
    <m/>
    <m/>
    <m/>
    <m/>
    <m/>
    <m/>
  </r>
  <r>
    <x v="6"/>
    <x v="3"/>
    <s v="DANH"/>
    <s v="PHIL"/>
    <n v="13000000"/>
    <n v="364000000"/>
    <n v="15166.666666666666"/>
    <n v="28"/>
    <n v="364000000"/>
    <m/>
    <n v="25"/>
    <n v="3"/>
    <m/>
    <m/>
    <m/>
    <m/>
    <m/>
    <m/>
    <m/>
    <m/>
  </r>
  <r>
    <x v="6"/>
    <x v="15"/>
    <m/>
    <s v="HISTOACRYL"/>
    <n v="1190000"/>
    <n v="0"/>
    <n v="0"/>
    <n v="0"/>
    <n v="0"/>
    <m/>
    <m/>
    <m/>
    <m/>
    <m/>
    <m/>
    <m/>
    <m/>
    <m/>
    <m/>
    <m/>
  </r>
  <r>
    <x v="7"/>
    <x v="1"/>
    <s v="HOANG DUC"/>
    <s v="WINGSPAN"/>
    <n v="65000000"/>
    <n v="0"/>
    <n v="0"/>
    <n v="0"/>
    <n v="0"/>
    <m/>
    <m/>
    <m/>
    <m/>
    <m/>
    <m/>
    <m/>
    <m/>
    <m/>
    <m/>
    <m/>
  </r>
  <r>
    <x v="7"/>
    <x v="1"/>
    <s v="HOANG DUC"/>
    <s v="NEUROFORM"/>
    <n v="65000000"/>
    <n v="0"/>
    <n v="0"/>
    <n v="0"/>
    <n v="0"/>
    <m/>
    <m/>
    <m/>
    <m/>
    <m/>
    <m/>
    <m/>
    <m/>
    <m/>
    <m/>
    <m/>
  </r>
  <r>
    <x v="7"/>
    <x v="4"/>
    <s v="SANG THU"/>
    <s v="LEO"/>
    <n v="80000000"/>
    <n v="0"/>
    <n v="0"/>
    <n v="0"/>
    <n v="0"/>
    <m/>
    <m/>
    <m/>
    <m/>
    <m/>
    <m/>
    <m/>
    <m/>
    <m/>
    <m/>
    <m/>
  </r>
  <r>
    <x v="7"/>
    <x v="16"/>
    <m/>
    <s v="LEO+"/>
    <n v="80000000"/>
    <n v="0"/>
    <n v="0"/>
    <n v="0"/>
    <n v="0"/>
    <m/>
    <m/>
    <m/>
    <m/>
    <m/>
    <m/>
    <m/>
    <m/>
    <m/>
    <m/>
    <m/>
  </r>
  <r>
    <x v="7"/>
    <x v="6"/>
    <s v="PT HEALTHCARE"/>
    <s v="CREDO"/>
    <n v="71500000"/>
    <n v="12584000000"/>
    <n v="524333.33333333337"/>
    <n v="176"/>
    <n v="12584000000"/>
    <m/>
    <m/>
    <n v="2"/>
    <m/>
    <m/>
    <m/>
    <n v="155"/>
    <m/>
    <n v="3"/>
    <n v="12"/>
    <n v="4"/>
  </r>
  <r>
    <x v="7"/>
    <x v="6"/>
    <s v="PT HEALTHCARE"/>
    <s v="ACCLINO"/>
    <n v="54450000"/>
    <n v="2885850000"/>
    <n v="120243.75"/>
    <n v="53"/>
    <n v="2885850000"/>
    <n v="20"/>
    <n v="1"/>
    <m/>
    <n v="30"/>
    <m/>
    <m/>
    <n v="1"/>
    <m/>
    <m/>
    <m/>
    <n v="1"/>
  </r>
  <r>
    <x v="7"/>
    <x v="9"/>
    <s v="PHUC TIN"/>
    <s v="PCONUS"/>
    <n v="140000000"/>
    <m/>
    <n v="0"/>
    <m/>
    <n v="0"/>
    <m/>
    <m/>
    <m/>
    <m/>
    <m/>
    <m/>
    <m/>
    <m/>
    <m/>
    <m/>
    <m/>
  </r>
  <r>
    <x v="7"/>
    <x v="2"/>
    <s v="VNT"/>
    <s v="SOLITAIRE AB"/>
    <n v="45000000"/>
    <n v="720000000"/>
    <n v="30000"/>
    <n v="16"/>
    <n v="720000000"/>
    <n v="10"/>
    <n v="1"/>
    <m/>
    <m/>
    <m/>
    <m/>
    <m/>
    <n v="2"/>
    <m/>
    <n v="3"/>
    <m/>
  </r>
  <r>
    <x v="7"/>
    <x v="3"/>
    <s v="DANH"/>
    <s v="LVIS"/>
    <n v="64500000"/>
    <n v="516000000"/>
    <n v="21500"/>
    <n v="8"/>
    <n v="516000000"/>
    <m/>
    <m/>
    <n v="3"/>
    <m/>
    <m/>
    <m/>
    <n v="5"/>
    <m/>
    <m/>
    <m/>
    <m/>
  </r>
  <r>
    <x v="7"/>
    <x v="3"/>
    <s v="DANH"/>
    <s v="LVIS JR."/>
    <n v="70000000"/>
    <n v="210000000"/>
    <n v="8750"/>
    <n v="3"/>
    <n v="210000000"/>
    <m/>
    <m/>
    <m/>
    <m/>
    <m/>
    <m/>
    <m/>
    <m/>
    <n v="3"/>
    <m/>
    <m/>
  </r>
  <r>
    <x v="7"/>
    <x v="17"/>
    <s v="ĐẠI DƯƠNG"/>
    <s v="COMANECI"/>
    <n v="37500000"/>
    <n v="0"/>
    <n v="0"/>
    <n v="0"/>
    <n v="0"/>
    <m/>
    <m/>
    <m/>
    <m/>
    <m/>
    <m/>
    <m/>
    <m/>
    <m/>
    <m/>
    <m/>
  </r>
  <r>
    <x v="8"/>
    <x v="18"/>
    <m/>
    <s v="X.ACT CAROTID"/>
    <n v="28000000"/>
    <n v="0"/>
    <n v="0"/>
    <n v="0"/>
    <n v="0"/>
    <m/>
    <m/>
    <m/>
    <m/>
    <m/>
    <m/>
    <m/>
    <m/>
    <m/>
    <m/>
    <m/>
  </r>
  <r>
    <x v="8"/>
    <x v="10"/>
    <s v="NOVAMEDIC"/>
    <s v="WALLSTENT"/>
    <n v="27300000"/>
    <n v="2429700000"/>
    <n v="101237.5"/>
    <n v="89"/>
    <n v="2429700000"/>
    <n v="20"/>
    <m/>
    <n v="5"/>
    <n v="20"/>
    <n v="6"/>
    <m/>
    <n v="30"/>
    <m/>
    <n v="3"/>
    <m/>
    <n v="5"/>
  </r>
  <r>
    <x v="8"/>
    <x v="2"/>
    <m/>
    <s v="PROTÉGÉ RX"/>
    <n v="26500000"/>
    <n v="3975000000"/>
    <n v="165625"/>
    <n v="150"/>
    <n v="3975000000"/>
    <n v="20"/>
    <n v="5"/>
    <n v="8"/>
    <n v="40"/>
    <m/>
    <n v="4"/>
    <n v="30"/>
    <n v="5"/>
    <m/>
    <n v="38"/>
    <m/>
  </r>
  <r>
    <x v="8"/>
    <x v="19"/>
    <s v="ĐỖ GIA"/>
    <s v="CGUARD"/>
    <n v="28500000"/>
    <n v="0"/>
    <n v="0"/>
    <n v="0"/>
    <n v="0"/>
    <m/>
    <m/>
    <m/>
    <m/>
    <m/>
    <m/>
    <m/>
    <m/>
    <m/>
    <m/>
    <m/>
  </r>
  <r>
    <x v="8"/>
    <x v="20"/>
    <m/>
    <m/>
    <n v="27000000"/>
    <n v="0"/>
    <n v="0"/>
    <n v="0"/>
    <n v="0"/>
    <m/>
    <m/>
    <m/>
    <m/>
    <m/>
    <m/>
    <m/>
    <m/>
    <m/>
    <m/>
    <m/>
  </r>
  <r>
    <x v="9"/>
    <x v="1"/>
    <m/>
    <s v="SURPASS"/>
    <n v="240000000"/>
    <n v="0"/>
    <n v="0"/>
    <n v="0"/>
    <n v="0"/>
    <m/>
    <m/>
    <m/>
    <m/>
    <m/>
    <m/>
    <m/>
    <m/>
    <m/>
    <m/>
    <m/>
  </r>
  <r>
    <x v="9"/>
    <x v="9"/>
    <s v="PHUC TIN"/>
    <s v="P64/P48"/>
    <n v="235000000"/>
    <n v="2585000000"/>
    <n v="107708.33333333333"/>
    <n v="11"/>
    <n v="2585000000"/>
    <m/>
    <n v="11"/>
    <m/>
    <m/>
    <m/>
    <m/>
    <m/>
    <m/>
    <m/>
    <m/>
    <m/>
  </r>
  <r>
    <x v="9"/>
    <x v="6"/>
    <s v="PT HEALTHCARE"/>
    <s v="DERIVO"/>
    <n v="180000000"/>
    <n v="3240000000"/>
    <n v="135000"/>
    <n v="18"/>
    <n v="3240000000"/>
    <m/>
    <n v="12"/>
    <n v="1"/>
    <m/>
    <m/>
    <m/>
    <n v="5"/>
    <m/>
    <m/>
    <m/>
    <m/>
  </r>
  <r>
    <x v="9"/>
    <x v="3"/>
    <s v="DANH"/>
    <s v="FRED"/>
    <n v="205000000"/>
    <n v="9020000000"/>
    <n v="375833.33333333331"/>
    <n v="44"/>
    <n v="9020000000"/>
    <n v="40"/>
    <n v="3"/>
    <m/>
    <m/>
    <m/>
    <m/>
    <m/>
    <m/>
    <n v="1"/>
    <m/>
    <m/>
  </r>
  <r>
    <x v="9"/>
    <x v="3"/>
    <s v="DANH"/>
    <s v="WEB"/>
    <n v="250000000"/>
    <n v="0"/>
    <n v="0"/>
    <n v="0"/>
    <n v="0"/>
    <m/>
    <m/>
    <m/>
    <m/>
    <m/>
    <m/>
    <m/>
    <m/>
    <m/>
    <m/>
    <m/>
  </r>
  <r>
    <x v="9"/>
    <x v="2"/>
    <m/>
    <s v="PIPELINE"/>
    <n v="220000000"/>
    <n v="9680000000"/>
    <n v="403333.33333333331"/>
    <n v="44"/>
    <n v="9680000000"/>
    <m/>
    <n v="6"/>
    <n v="1"/>
    <n v="30"/>
    <m/>
    <m/>
    <n v="3"/>
    <m/>
    <n v="2"/>
    <m/>
    <n v="2"/>
  </r>
  <r>
    <x v="9"/>
    <x v="4"/>
    <s v="SANG THU"/>
    <s v="SILK+"/>
    <n v="205000000"/>
    <n v="11070000000"/>
    <n v="461250"/>
    <n v="54"/>
    <n v="11070000000"/>
    <m/>
    <m/>
    <m/>
    <m/>
    <m/>
    <m/>
    <n v="50"/>
    <n v="1"/>
    <m/>
    <n v="2"/>
    <n v="1"/>
  </r>
  <r>
    <x v="9"/>
    <x v="4"/>
    <s v="SANG THU"/>
    <s v="SILK VISTA BABY"/>
    <n v="240000000"/>
    <m/>
    <n v="0"/>
    <m/>
    <n v="0"/>
    <m/>
    <m/>
    <m/>
    <m/>
    <m/>
    <m/>
    <m/>
    <m/>
    <m/>
    <m/>
    <m/>
  </r>
  <r>
    <x v="10"/>
    <x v="5"/>
    <s v="THIEN VIET"/>
    <s v="MAX REPERFUSION"/>
    <n v="54000000"/>
    <n v="1242000000"/>
    <n v="51750"/>
    <n v="23"/>
    <n v="1242000000"/>
    <m/>
    <n v="23"/>
    <m/>
    <m/>
    <m/>
    <m/>
    <m/>
    <m/>
    <m/>
    <m/>
    <m/>
  </r>
  <r>
    <x v="10"/>
    <x v="5"/>
    <s v="THIEN VIET"/>
    <s v="3MAX"/>
    <n v="19500000"/>
    <n v="819000000"/>
    <n v="34125"/>
    <n v="42"/>
    <n v="819000000"/>
    <m/>
    <m/>
    <n v="15"/>
    <m/>
    <m/>
    <m/>
    <m/>
    <n v="5"/>
    <m/>
    <n v="20"/>
    <n v="2"/>
  </r>
  <r>
    <x v="10"/>
    <x v="5"/>
    <s v="THIEN VIET"/>
    <s v="REPERFUSION CATHETER ACE 64, ACE 68, JET 7"/>
    <n v="35700000"/>
    <n v="7247100000"/>
    <n v="301962.5"/>
    <n v="203"/>
    <n v="7247100000"/>
    <n v="50"/>
    <n v="8"/>
    <n v="45"/>
    <m/>
    <n v="10"/>
    <n v="10"/>
    <n v="20"/>
    <n v="5"/>
    <n v="10"/>
    <n v="35"/>
    <n v="10"/>
  </r>
  <r>
    <x v="10"/>
    <x v="3"/>
    <s v="DANH"/>
    <s v="SOFIA PLUS"/>
    <n v="29500000"/>
    <n v="11062500000"/>
    <n v="460937.5"/>
    <n v="375"/>
    <n v="11062500000"/>
    <n v="150"/>
    <n v="30"/>
    <n v="30"/>
    <n v="100"/>
    <n v="10"/>
    <n v="10"/>
    <n v="20"/>
    <n v="20"/>
    <m/>
    <m/>
    <n v="5"/>
  </r>
  <r>
    <x v="10"/>
    <x v="3"/>
    <s v="DANH"/>
    <s v="SOFIA  "/>
    <n v="27000000"/>
    <n v="729000000"/>
    <n v="30375"/>
    <n v="27"/>
    <n v="729000000"/>
    <m/>
    <n v="27"/>
    <m/>
    <m/>
    <m/>
    <m/>
    <m/>
    <m/>
    <m/>
    <m/>
    <m/>
  </r>
  <r>
    <x v="10"/>
    <x v="2"/>
    <s v="HOANG NGA"/>
    <s v="REACT 71"/>
    <n v="35700000"/>
    <n v="499800000"/>
    <n v="20825"/>
    <n v="14"/>
    <n v="499800000"/>
    <m/>
    <n v="4"/>
    <m/>
    <n v="10"/>
    <m/>
    <m/>
    <m/>
    <m/>
    <m/>
    <m/>
    <m/>
  </r>
  <r>
    <x v="11"/>
    <x v="1"/>
    <s v="HOANG DUC"/>
    <s v="TREVOR XP"/>
    <n v="49500000"/>
    <n v="0"/>
    <n v="0"/>
    <n v="0"/>
    <n v="0"/>
    <m/>
    <m/>
    <m/>
    <m/>
    <m/>
    <m/>
    <m/>
    <m/>
    <m/>
    <m/>
    <m/>
  </r>
  <r>
    <x v="11"/>
    <x v="1"/>
    <s v="HOANG DUC"/>
    <s v="TREVOR XP PROVUE"/>
    <n v="49500000"/>
    <n v="0"/>
    <n v="0"/>
    <n v="0"/>
    <n v="0"/>
    <m/>
    <m/>
    <m/>
    <m/>
    <m/>
    <m/>
    <m/>
    <m/>
    <m/>
    <m/>
    <m/>
  </r>
  <r>
    <x v="11"/>
    <x v="4"/>
    <s v="SANG THU"/>
    <s v="CATCH"/>
    <n v="57000000"/>
    <n v="3705000000"/>
    <n v="154375"/>
    <n v="65"/>
    <n v="3705000000"/>
    <m/>
    <m/>
    <m/>
    <m/>
    <m/>
    <m/>
    <n v="45"/>
    <m/>
    <m/>
    <n v="20"/>
    <m/>
  </r>
  <r>
    <x v="11"/>
    <x v="6"/>
    <s v="PT HEALTHCARE"/>
    <s v="APERIO"/>
    <n v="52000000"/>
    <n v="3120000000"/>
    <n v="130000"/>
    <n v="60"/>
    <n v="3120000000"/>
    <m/>
    <n v="17"/>
    <m/>
    <n v="11"/>
    <n v="15"/>
    <m/>
    <n v="5"/>
    <n v="2"/>
    <m/>
    <m/>
    <n v="10"/>
  </r>
  <r>
    <x v="11"/>
    <x v="3"/>
    <m/>
    <s v="ERIC"/>
    <n v="49000000"/>
    <n v="735000000"/>
    <n v="30625"/>
    <n v="15"/>
    <n v="735000000"/>
    <m/>
    <m/>
    <n v="10"/>
    <m/>
    <m/>
    <m/>
    <m/>
    <m/>
    <n v="5"/>
    <m/>
    <m/>
  </r>
  <r>
    <x v="11"/>
    <x v="9"/>
    <s v="PHUC TIN"/>
    <s v="PRESET"/>
    <n v="47500000"/>
    <n v="4322500000"/>
    <n v="180104.16666666666"/>
    <n v="91"/>
    <n v="4322500000"/>
    <m/>
    <n v="9"/>
    <m/>
    <n v="50"/>
    <m/>
    <n v="10"/>
    <n v="10"/>
    <n v="3"/>
    <m/>
    <m/>
    <n v="9"/>
  </r>
  <r>
    <x v="11"/>
    <x v="17"/>
    <s v="DAI DUONG"/>
    <s v="TIGERTRIEVER"/>
    <n v="55000000"/>
    <n v="1100000000"/>
    <n v="45833.333333333336"/>
    <n v="20"/>
    <n v="1100000000"/>
    <m/>
    <n v="1"/>
    <m/>
    <n v="10"/>
    <m/>
    <m/>
    <m/>
    <m/>
    <n v="5"/>
    <m/>
    <n v="4"/>
  </r>
  <r>
    <x v="11"/>
    <x v="2"/>
    <s v="VNT"/>
    <s v="SOLITAIRE PLATINUM"/>
    <n v="45000000"/>
    <n v="31815000000"/>
    <n v="1325625"/>
    <n v="707"/>
    <n v="31815000000"/>
    <n v="100"/>
    <n v="32"/>
    <n v="40"/>
    <n v="390"/>
    <n v="60"/>
    <n v="10"/>
    <m/>
    <n v="30"/>
    <n v="10"/>
    <n v="20"/>
    <n v="15"/>
  </r>
  <r>
    <x v="11"/>
    <x v="21"/>
    <s v="ETC"/>
    <s v="NEVA"/>
    <n v="46000000"/>
    <n v="0"/>
    <n v="0"/>
    <n v="0"/>
    <n v="0"/>
    <m/>
    <m/>
    <m/>
    <m/>
    <m/>
    <m/>
    <m/>
    <m/>
    <m/>
    <m/>
    <m/>
  </r>
  <r>
    <x v="11"/>
    <x v="22"/>
    <s v="AN PHA"/>
    <s v="STREAM"/>
    <n v="45000000"/>
    <n v="0"/>
    <n v="0"/>
    <n v="0"/>
    <n v="0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4570B-625C-49D5-A190-8DB20281D95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3" firstHeaderRow="0" firstDataRow="1" firstDataCol="1"/>
  <pivotFields count="20">
    <pivotField axis="axisRow" showAll="0">
      <items count="13">
        <item sd="0" x="10"/>
        <item sd="0" x="4"/>
        <item sd="0" x="8"/>
        <item x="5"/>
        <item sd="0" x="9"/>
        <item sd="0" x="7"/>
        <item sd="0" x="2"/>
        <item sd="0" x="0"/>
        <item sd="0" x="1"/>
        <item sd="0" x="3"/>
        <item sd="0" x="6"/>
        <item sd="0" x="11"/>
        <item t="default"/>
      </items>
    </pivotField>
    <pivotField axis="axisRow" showAll="0">
      <items count="24">
        <item sd="0" x="18"/>
        <item sd="0" x="6"/>
        <item sd="0" x="0"/>
        <item sd="0" x="4"/>
        <item sd="0" x="15"/>
        <item sd="0" x="12"/>
        <item sd="0" x="10"/>
        <item sd="0" x="14"/>
        <item sd="0" x="7"/>
        <item sd="0" x="19"/>
        <item sd="0" x="13"/>
        <item sd="0" x="2"/>
        <item sd="0" x="8"/>
        <item sd="0" x="3"/>
        <item sd="0" x="11"/>
        <item sd="0" x="20"/>
        <item sd="0" x="5"/>
        <item sd="0" x="22"/>
        <item sd="0" x="9"/>
        <item sd="0" x="17"/>
        <item sd="0" x="1"/>
        <item sd="0" x="21"/>
        <item sd="0" x="16"/>
        <item t="default"/>
      </items>
    </pivotField>
    <pivotField showAll="0"/>
    <pivotField showAll="0"/>
    <pivotField showAll="0"/>
    <pivotField dataField="1" showAll="0"/>
    <pivotField dataField="1" numFmtId="164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20">
    <i>
      <x/>
    </i>
    <i>
      <x v="1"/>
    </i>
    <i>
      <x v="2"/>
    </i>
    <i>
      <x v="3"/>
    </i>
    <i r="1">
      <x v="3"/>
    </i>
    <i r="1">
      <x v="5"/>
    </i>
    <i r="1">
      <x v="10"/>
    </i>
    <i r="1">
      <x v="11"/>
    </i>
    <i r="1">
      <x v="13"/>
    </i>
    <i r="1">
      <x v="16"/>
    </i>
    <i r="1">
      <x v="20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rket Share" fld="8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Total value" fld="5" baseField="0" baseItem="0" numFmtId="164"/>
    <dataField name="Sum of 1 USD=24000 VND" fld="6" baseField="0" baseItem="0" numFmtId="164"/>
    <dataField name="Sum of The number of cases" fld="7" baseField="0" baseItem="0"/>
  </dataFields>
  <formats count="4"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7">
              <x v="3"/>
              <x v="5"/>
              <x v="10"/>
              <x v="11"/>
              <x v="13"/>
              <x v="16"/>
              <x v="2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45201-D730-4756-AC92-6FAE83DDDE5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3" firstHeaderRow="0" firstDataRow="1" firstDataCol="1"/>
  <pivotFields count="9">
    <pivotField axis="axisRow" showAll="0">
      <items count="13">
        <item sd="0" x="10"/>
        <item sd="0" x="4"/>
        <item sd="0" x="8"/>
        <item x="5"/>
        <item sd="0" x="9"/>
        <item sd="0" x="7"/>
        <item sd="0" x="2"/>
        <item sd="0" x="0"/>
        <item sd="0" x="1"/>
        <item sd="0" x="3"/>
        <item sd="0" x="6"/>
        <item sd="0" x="11"/>
        <item t="default"/>
      </items>
    </pivotField>
    <pivotField axis="axisRow" showAll="0">
      <items count="22">
        <item x="17"/>
        <item x="6"/>
        <item x="0"/>
        <item x="4"/>
        <item x="15"/>
        <item x="12"/>
        <item x="10"/>
        <item x="14"/>
        <item x="7"/>
        <item x="18"/>
        <item x="13"/>
        <item x="2"/>
        <item x="8"/>
        <item x="3"/>
        <item x="11"/>
        <item x="19"/>
        <item x="5"/>
        <item x="9"/>
        <item x="16"/>
        <item x="1"/>
        <item x="20"/>
        <item t="default"/>
      </items>
    </pivotField>
    <pivotField showAll="0"/>
    <pivotField showAll="0"/>
    <pivotField numFmtId="164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0"/>
    <field x="1"/>
  </rowFields>
  <rowItems count="20">
    <i>
      <x/>
    </i>
    <i>
      <x v="1"/>
    </i>
    <i>
      <x v="2"/>
    </i>
    <i>
      <x v="3"/>
    </i>
    <i r="1">
      <x v="3"/>
    </i>
    <i r="1">
      <x v="5"/>
    </i>
    <i r="1">
      <x v="10"/>
    </i>
    <i r="1">
      <x v="11"/>
    </i>
    <i r="1">
      <x v="13"/>
    </i>
    <i r="1">
      <x v="16"/>
    </i>
    <i r="1">
      <x v="19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rket share" fld="8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Total value" fld="5" baseField="0" baseItem="0"/>
    <dataField name="Sum of 1 EURO=27860 VND" fld="6" baseField="0" baseItem="0"/>
    <dataField name="Sum of The number of cases" fld="7" baseField="0" baseItem="0"/>
  </dataFields>
  <formats count="3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7">
              <x v="3"/>
              <x v="5"/>
              <x v="10"/>
              <x v="11"/>
              <x v="13"/>
              <x v="16"/>
              <x v="19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F5F473-668F-47AA-B45C-FEA17DB3507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3" firstHeaderRow="0" firstDataRow="1" firstDataCol="1"/>
  <pivotFields count="9">
    <pivotField axis="axisRow" showAll="0">
      <items count="13">
        <item sd="0" x="10"/>
        <item sd="0" x="4"/>
        <item sd="0" x="8"/>
        <item x="5"/>
        <item sd="0" x="9"/>
        <item sd="0" x="7"/>
        <item sd="0" x="2"/>
        <item sd="0" x="0"/>
        <item sd="0" x="1"/>
        <item sd="0" x="3"/>
        <item sd="0" x="6"/>
        <item sd="0" x="11"/>
        <item t="default"/>
      </items>
    </pivotField>
    <pivotField axis="axisRow" showAll="0">
      <items count="19">
        <item x="16"/>
        <item x="6"/>
        <item x="0"/>
        <item x="4"/>
        <item x="14"/>
        <item x="12"/>
        <item x="10"/>
        <item x="7"/>
        <item x="17"/>
        <item x="13"/>
        <item x="2"/>
        <item x="8"/>
        <item x="3"/>
        <item x="11"/>
        <item x="5"/>
        <item x="9"/>
        <item x="15"/>
        <item x="1"/>
        <item t="default"/>
      </items>
    </pivotField>
    <pivotField showAll="0"/>
    <pivotField showAll="0"/>
    <pivotField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0"/>
    <field x="1"/>
  </rowFields>
  <rowItems count="20">
    <i>
      <x/>
    </i>
    <i>
      <x v="1"/>
    </i>
    <i>
      <x v="2"/>
    </i>
    <i>
      <x v="3"/>
    </i>
    <i r="1">
      <x v="3"/>
    </i>
    <i r="1">
      <x v="5"/>
    </i>
    <i r="1">
      <x v="9"/>
    </i>
    <i r="1">
      <x v="10"/>
    </i>
    <i r="1">
      <x v="12"/>
    </i>
    <i r="1">
      <x v="14"/>
    </i>
    <i r="1">
      <x v="17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rket share" fld="8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Total value" fld="5" baseField="0" baseItem="0" numFmtId="164"/>
    <dataField name="Sum of 1 EURO=27860 VND" fld="6" baseField="0" baseItem="0"/>
    <dataField name="Sum of The number of cases" fld="7" baseField="0" baseItem="0"/>
  </dataFields>
  <formats count="2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0" count="1" selected="0">
              <x v="3"/>
            </reference>
            <reference field="1" count="7">
              <x v="3"/>
              <x v="5"/>
              <x v="9"/>
              <x v="10"/>
              <x v="12"/>
              <x v="14"/>
              <x v="17"/>
            </reference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DC51AE-B6BF-48ED-B23A-56A7C911FC73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3" firstHeaderRow="0" firstDataRow="1" firstDataCol="1"/>
  <pivotFields count="9">
    <pivotField axis="axisRow" showAll="0">
      <items count="13">
        <item sd="0" x="10"/>
        <item sd="0" x="4"/>
        <item sd="0" x="8"/>
        <item x="5"/>
        <item sd="0" x="9"/>
        <item sd="0" x="7"/>
        <item sd="0" x="2"/>
        <item sd="0" x="0"/>
        <item sd="0" x="1"/>
        <item sd="0" x="3"/>
        <item sd="0" x="6"/>
        <item sd="0" x="11"/>
        <item t="default"/>
      </items>
    </pivotField>
    <pivotField axis="axisRow" showAll="0">
      <items count="22">
        <item x="19"/>
        <item x="9"/>
        <item x="0"/>
        <item x="5"/>
        <item x="18"/>
        <item x="7"/>
        <item x="10"/>
        <item x="16"/>
        <item x="11"/>
        <item x="4"/>
        <item x="15"/>
        <item x="2"/>
        <item x="12"/>
        <item x="3"/>
        <item x="14"/>
        <item x="6"/>
        <item x="8"/>
        <item x="13"/>
        <item x="20"/>
        <item x="1"/>
        <item x="17"/>
        <item t="default"/>
      </items>
    </pivotField>
    <pivotField showAll="0"/>
    <pivotField showAll="0"/>
    <pivotField showAll="0"/>
    <pivotField dataField="1" numFmtId="164" showAll="0"/>
    <pivotField numFmtId="164" showAll="0"/>
    <pivotField dataField="1" showAll="0"/>
    <pivotField dataField="1" numFmtId="164" showAll="0"/>
  </pivotFields>
  <rowFields count="2">
    <field x="0"/>
    <field x="1"/>
  </rowFields>
  <rowItems count="20">
    <i>
      <x/>
    </i>
    <i>
      <x v="1"/>
    </i>
    <i>
      <x v="2"/>
    </i>
    <i>
      <x v="3"/>
    </i>
    <i r="1">
      <x v="3"/>
    </i>
    <i r="1">
      <x v="10"/>
    </i>
    <i r="1">
      <x v="11"/>
    </i>
    <i r="1">
      <x v="13"/>
    </i>
    <i r="1">
      <x v="15"/>
    </i>
    <i r="1">
      <x v="16"/>
    </i>
    <i r="1">
      <x v="19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Market share" fld="8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Sum of Total value" fld="5" baseField="0" baseItem="0" numFmtId="164"/>
    <dataField name="Sum of The number of cases" fld="7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1AC7-E04E-4092-8396-796A2A0CCB62}">
  <dimension ref="A1:BJ140"/>
  <sheetViews>
    <sheetView tabSelected="1" zoomScale="80" zoomScaleNormal="80" workbookViewId="0">
      <pane xSplit="3" ySplit="7" topLeftCell="D125" activePane="bottomRight" state="frozen"/>
      <selection pane="topRight" activeCell="D1" sqref="D1"/>
      <selection pane="bottomLeft" activeCell="A8" sqref="A8"/>
      <selection pane="bottomRight" activeCell="C129" sqref="C129"/>
    </sheetView>
  </sheetViews>
  <sheetFormatPr defaultColWidth="8.125" defaultRowHeight="12.75" x14ac:dyDescent="0.2"/>
  <cols>
    <col min="1" max="1" width="20.125" style="8" customWidth="1"/>
    <col min="2" max="2" width="16" style="6" bestFit="1" customWidth="1"/>
    <col min="3" max="3" width="43.25" style="6" customWidth="1"/>
    <col min="4" max="4" width="14.25" style="13" customWidth="1"/>
    <col min="5" max="5" width="19.25" style="5" customWidth="1"/>
    <col min="6" max="6" width="14.5" style="5" customWidth="1"/>
    <col min="7" max="7" width="9.5" style="5" customWidth="1"/>
    <col min="8" max="8" width="11.25" style="5" bestFit="1" customWidth="1"/>
    <col min="9" max="9" width="12.25" style="6" bestFit="1" customWidth="1"/>
    <col min="10" max="10" width="11.5" style="9" customWidth="1"/>
    <col min="11" max="11" width="10.25" style="6" customWidth="1"/>
    <col min="12" max="12" width="13.25" style="6" bestFit="1" customWidth="1"/>
    <col min="13" max="13" width="10.75" style="9" customWidth="1"/>
    <col min="14" max="14" width="9.25" style="9" customWidth="1"/>
    <col min="15" max="15" width="12.25" style="9" customWidth="1"/>
    <col min="16" max="16" width="12.25" style="6" bestFit="1" customWidth="1"/>
    <col min="17" max="17" width="12.25" style="9" customWidth="1"/>
    <col min="18" max="18" width="11" style="6" bestFit="1" customWidth="1"/>
    <col min="19" max="19" width="11" style="30" customWidth="1"/>
    <col min="20" max="232" width="8.125" style="6"/>
    <col min="233" max="233" width="18.25" style="6" customWidth="1"/>
    <col min="234" max="234" width="10" style="6" customWidth="1"/>
    <col min="235" max="235" width="14.75" style="6" customWidth="1"/>
    <col min="236" max="236" width="9.25" style="6" bestFit="1" customWidth="1"/>
    <col min="237" max="238" width="7.5" style="6" customWidth="1"/>
    <col min="239" max="239" width="7.75" style="6" customWidth="1"/>
    <col min="240" max="240" width="7.25" style="6" customWidth="1"/>
    <col min="241" max="241" width="8.25" style="6" customWidth="1"/>
    <col min="242" max="242" width="7.5" style="6" customWidth="1"/>
    <col min="243" max="243" width="8.25" style="6" customWidth="1"/>
    <col min="244" max="244" width="7.5" style="6" customWidth="1"/>
    <col min="245" max="246" width="7.625" style="6" customWidth="1"/>
    <col min="247" max="247" width="7.125" style="6" customWidth="1"/>
    <col min="248" max="248" width="6.625" style="6" customWidth="1"/>
    <col min="249" max="249" width="7.75" style="6" customWidth="1"/>
    <col min="250" max="250" width="7.5" style="6" customWidth="1"/>
    <col min="251" max="251" width="7.25" style="6" customWidth="1"/>
    <col min="252" max="252" width="6.5" style="6" customWidth="1"/>
    <col min="253" max="253" width="7.25" style="6" customWidth="1"/>
    <col min="254" max="254" width="6.625" style="6" customWidth="1"/>
    <col min="255" max="255" width="7.625" style="6" customWidth="1"/>
    <col min="256" max="256" width="8.125" style="6" customWidth="1"/>
    <col min="257" max="257" width="7.5" style="6" customWidth="1"/>
    <col min="258" max="258" width="8.125" style="6" customWidth="1"/>
    <col min="259" max="259" width="7.25" style="6" customWidth="1"/>
    <col min="260" max="260" width="7.125" style="6" customWidth="1"/>
    <col min="261" max="261" width="7" style="6" customWidth="1"/>
    <col min="262" max="262" width="6.5" style="6" customWidth="1"/>
    <col min="263" max="263" width="6.625" style="6" customWidth="1"/>
    <col min="264" max="264" width="6.125" style="6" customWidth="1"/>
    <col min="265" max="267" width="7.125" style="6" customWidth="1"/>
    <col min="268" max="270" width="7.25" style="6" customWidth="1"/>
    <col min="271" max="488" width="8.125" style="6"/>
    <col min="489" max="489" width="18.25" style="6" customWidth="1"/>
    <col min="490" max="490" width="10" style="6" customWidth="1"/>
    <col min="491" max="491" width="14.75" style="6" customWidth="1"/>
    <col min="492" max="492" width="9.25" style="6" bestFit="1" customWidth="1"/>
    <col min="493" max="494" width="7.5" style="6" customWidth="1"/>
    <col min="495" max="495" width="7.75" style="6" customWidth="1"/>
    <col min="496" max="496" width="7.25" style="6" customWidth="1"/>
    <col min="497" max="497" width="8.25" style="6" customWidth="1"/>
    <col min="498" max="498" width="7.5" style="6" customWidth="1"/>
    <col min="499" max="499" width="8.25" style="6" customWidth="1"/>
    <col min="500" max="500" width="7.5" style="6" customWidth="1"/>
    <col min="501" max="502" width="7.625" style="6" customWidth="1"/>
    <col min="503" max="503" width="7.125" style="6" customWidth="1"/>
    <col min="504" max="504" width="6.625" style="6" customWidth="1"/>
    <col min="505" max="505" width="7.75" style="6" customWidth="1"/>
    <col min="506" max="506" width="7.5" style="6" customWidth="1"/>
    <col min="507" max="507" width="7.25" style="6" customWidth="1"/>
    <col min="508" max="508" width="6.5" style="6" customWidth="1"/>
    <col min="509" max="509" width="7.25" style="6" customWidth="1"/>
    <col min="510" max="510" width="6.625" style="6" customWidth="1"/>
    <col min="511" max="511" width="7.625" style="6" customWidth="1"/>
    <col min="512" max="512" width="8.125" style="6" customWidth="1"/>
    <col min="513" max="513" width="7.5" style="6" customWidth="1"/>
    <col min="514" max="514" width="8.125" style="6" customWidth="1"/>
    <col min="515" max="515" width="7.25" style="6" customWidth="1"/>
    <col min="516" max="516" width="7.125" style="6" customWidth="1"/>
    <col min="517" max="517" width="7" style="6" customWidth="1"/>
    <col min="518" max="518" width="6.5" style="6" customWidth="1"/>
    <col min="519" max="519" width="6.625" style="6" customWidth="1"/>
    <col min="520" max="520" width="6.125" style="6" customWidth="1"/>
    <col min="521" max="523" width="7.125" style="6" customWidth="1"/>
    <col min="524" max="526" width="7.25" style="6" customWidth="1"/>
    <col min="527" max="744" width="8.125" style="6"/>
    <col min="745" max="745" width="18.25" style="6" customWidth="1"/>
    <col min="746" max="746" width="10" style="6" customWidth="1"/>
    <col min="747" max="747" width="14.75" style="6" customWidth="1"/>
    <col min="748" max="748" width="9.25" style="6" bestFit="1" customWidth="1"/>
    <col min="749" max="750" width="7.5" style="6" customWidth="1"/>
    <col min="751" max="751" width="7.75" style="6" customWidth="1"/>
    <col min="752" max="752" width="7.25" style="6" customWidth="1"/>
    <col min="753" max="753" width="8.25" style="6" customWidth="1"/>
    <col min="754" max="754" width="7.5" style="6" customWidth="1"/>
    <col min="755" max="755" width="8.25" style="6" customWidth="1"/>
    <col min="756" max="756" width="7.5" style="6" customWidth="1"/>
    <col min="757" max="758" width="7.625" style="6" customWidth="1"/>
    <col min="759" max="759" width="7.125" style="6" customWidth="1"/>
    <col min="760" max="760" width="6.625" style="6" customWidth="1"/>
    <col min="761" max="761" width="7.75" style="6" customWidth="1"/>
    <col min="762" max="762" width="7.5" style="6" customWidth="1"/>
    <col min="763" max="763" width="7.25" style="6" customWidth="1"/>
    <col min="764" max="764" width="6.5" style="6" customWidth="1"/>
    <col min="765" max="765" width="7.25" style="6" customWidth="1"/>
    <col min="766" max="766" width="6.625" style="6" customWidth="1"/>
    <col min="767" max="767" width="7.625" style="6" customWidth="1"/>
    <col min="768" max="768" width="8.125" style="6" customWidth="1"/>
    <col min="769" max="769" width="7.5" style="6" customWidth="1"/>
    <col min="770" max="770" width="8.125" style="6" customWidth="1"/>
    <col min="771" max="771" width="7.25" style="6" customWidth="1"/>
    <col min="772" max="772" width="7.125" style="6" customWidth="1"/>
    <col min="773" max="773" width="7" style="6" customWidth="1"/>
    <col min="774" max="774" width="6.5" style="6" customWidth="1"/>
    <col min="775" max="775" width="6.625" style="6" customWidth="1"/>
    <col min="776" max="776" width="6.125" style="6" customWidth="1"/>
    <col min="777" max="779" width="7.125" style="6" customWidth="1"/>
    <col min="780" max="782" width="7.25" style="6" customWidth="1"/>
    <col min="783" max="1000" width="8.125" style="6"/>
    <col min="1001" max="1001" width="18.25" style="6" customWidth="1"/>
    <col min="1002" max="1002" width="10" style="6" customWidth="1"/>
    <col min="1003" max="1003" width="14.75" style="6" customWidth="1"/>
    <col min="1004" max="1004" width="9.25" style="6" bestFit="1" customWidth="1"/>
    <col min="1005" max="1006" width="7.5" style="6" customWidth="1"/>
    <col min="1007" max="1007" width="7.75" style="6" customWidth="1"/>
    <col min="1008" max="1008" width="7.25" style="6" customWidth="1"/>
    <col min="1009" max="1009" width="8.25" style="6" customWidth="1"/>
    <col min="1010" max="1010" width="7.5" style="6" customWidth="1"/>
    <col min="1011" max="1011" width="8.25" style="6" customWidth="1"/>
    <col min="1012" max="1012" width="7.5" style="6" customWidth="1"/>
    <col min="1013" max="1014" width="7.625" style="6" customWidth="1"/>
    <col min="1015" max="1015" width="7.125" style="6" customWidth="1"/>
    <col min="1016" max="1016" width="6.625" style="6" customWidth="1"/>
    <col min="1017" max="1017" width="7.75" style="6" customWidth="1"/>
    <col min="1018" max="1018" width="7.5" style="6" customWidth="1"/>
    <col min="1019" max="1019" width="7.25" style="6" customWidth="1"/>
    <col min="1020" max="1020" width="6.5" style="6" customWidth="1"/>
    <col min="1021" max="1021" width="7.25" style="6" customWidth="1"/>
    <col min="1022" max="1022" width="6.625" style="6" customWidth="1"/>
    <col min="1023" max="1023" width="7.625" style="6" customWidth="1"/>
    <col min="1024" max="1024" width="8.125" style="6" customWidth="1"/>
    <col min="1025" max="1025" width="7.5" style="6" customWidth="1"/>
    <col min="1026" max="1026" width="8.125" style="6" customWidth="1"/>
    <col min="1027" max="1027" width="7.25" style="6" customWidth="1"/>
    <col min="1028" max="1028" width="7.125" style="6" customWidth="1"/>
    <col min="1029" max="1029" width="7" style="6" customWidth="1"/>
    <col min="1030" max="1030" width="6.5" style="6" customWidth="1"/>
    <col min="1031" max="1031" width="6.625" style="6" customWidth="1"/>
    <col min="1032" max="1032" width="6.125" style="6" customWidth="1"/>
    <col min="1033" max="1035" width="7.125" style="6" customWidth="1"/>
    <col min="1036" max="1038" width="7.25" style="6" customWidth="1"/>
    <col min="1039" max="1256" width="8.125" style="6"/>
    <col min="1257" max="1257" width="18.25" style="6" customWidth="1"/>
    <col min="1258" max="1258" width="10" style="6" customWidth="1"/>
    <col min="1259" max="1259" width="14.75" style="6" customWidth="1"/>
    <col min="1260" max="1260" width="9.25" style="6" bestFit="1" customWidth="1"/>
    <col min="1261" max="1262" width="7.5" style="6" customWidth="1"/>
    <col min="1263" max="1263" width="7.75" style="6" customWidth="1"/>
    <col min="1264" max="1264" width="7.25" style="6" customWidth="1"/>
    <col min="1265" max="1265" width="8.25" style="6" customWidth="1"/>
    <col min="1266" max="1266" width="7.5" style="6" customWidth="1"/>
    <col min="1267" max="1267" width="8.25" style="6" customWidth="1"/>
    <col min="1268" max="1268" width="7.5" style="6" customWidth="1"/>
    <col min="1269" max="1270" width="7.625" style="6" customWidth="1"/>
    <col min="1271" max="1271" width="7.125" style="6" customWidth="1"/>
    <col min="1272" max="1272" width="6.625" style="6" customWidth="1"/>
    <col min="1273" max="1273" width="7.75" style="6" customWidth="1"/>
    <col min="1274" max="1274" width="7.5" style="6" customWidth="1"/>
    <col min="1275" max="1275" width="7.25" style="6" customWidth="1"/>
    <col min="1276" max="1276" width="6.5" style="6" customWidth="1"/>
    <col min="1277" max="1277" width="7.25" style="6" customWidth="1"/>
    <col min="1278" max="1278" width="6.625" style="6" customWidth="1"/>
    <col min="1279" max="1279" width="7.625" style="6" customWidth="1"/>
    <col min="1280" max="1280" width="8.125" style="6" customWidth="1"/>
    <col min="1281" max="1281" width="7.5" style="6" customWidth="1"/>
    <col min="1282" max="1282" width="8.125" style="6" customWidth="1"/>
    <col min="1283" max="1283" width="7.25" style="6" customWidth="1"/>
    <col min="1284" max="1284" width="7.125" style="6" customWidth="1"/>
    <col min="1285" max="1285" width="7" style="6" customWidth="1"/>
    <col min="1286" max="1286" width="6.5" style="6" customWidth="1"/>
    <col min="1287" max="1287" width="6.625" style="6" customWidth="1"/>
    <col min="1288" max="1288" width="6.125" style="6" customWidth="1"/>
    <col min="1289" max="1291" width="7.125" style="6" customWidth="1"/>
    <col min="1292" max="1294" width="7.25" style="6" customWidth="1"/>
    <col min="1295" max="1512" width="8.125" style="6"/>
    <col min="1513" max="1513" width="18.25" style="6" customWidth="1"/>
    <col min="1514" max="1514" width="10" style="6" customWidth="1"/>
    <col min="1515" max="1515" width="14.75" style="6" customWidth="1"/>
    <col min="1516" max="1516" width="9.25" style="6" bestFit="1" customWidth="1"/>
    <col min="1517" max="1518" width="7.5" style="6" customWidth="1"/>
    <col min="1519" max="1519" width="7.75" style="6" customWidth="1"/>
    <col min="1520" max="1520" width="7.25" style="6" customWidth="1"/>
    <col min="1521" max="1521" width="8.25" style="6" customWidth="1"/>
    <col min="1522" max="1522" width="7.5" style="6" customWidth="1"/>
    <col min="1523" max="1523" width="8.25" style="6" customWidth="1"/>
    <col min="1524" max="1524" width="7.5" style="6" customWidth="1"/>
    <col min="1525" max="1526" width="7.625" style="6" customWidth="1"/>
    <col min="1527" max="1527" width="7.125" style="6" customWidth="1"/>
    <col min="1528" max="1528" width="6.625" style="6" customWidth="1"/>
    <col min="1529" max="1529" width="7.75" style="6" customWidth="1"/>
    <col min="1530" max="1530" width="7.5" style="6" customWidth="1"/>
    <col min="1531" max="1531" width="7.25" style="6" customWidth="1"/>
    <col min="1532" max="1532" width="6.5" style="6" customWidth="1"/>
    <col min="1533" max="1533" width="7.25" style="6" customWidth="1"/>
    <col min="1534" max="1534" width="6.625" style="6" customWidth="1"/>
    <col min="1535" max="1535" width="7.625" style="6" customWidth="1"/>
    <col min="1536" max="1536" width="8.125" style="6" customWidth="1"/>
    <col min="1537" max="1537" width="7.5" style="6" customWidth="1"/>
    <col min="1538" max="1538" width="8.125" style="6" customWidth="1"/>
    <col min="1539" max="1539" width="7.25" style="6" customWidth="1"/>
    <col min="1540" max="1540" width="7.125" style="6" customWidth="1"/>
    <col min="1541" max="1541" width="7" style="6" customWidth="1"/>
    <col min="1542" max="1542" width="6.5" style="6" customWidth="1"/>
    <col min="1543" max="1543" width="6.625" style="6" customWidth="1"/>
    <col min="1544" max="1544" width="6.125" style="6" customWidth="1"/>
    <col min="1545" max="1547" width="7.125" style="6" customWidth="1"/>
    <col min="1548" max="1550" width="7.25" style="6" customWidth="1"/>
    <col min="1551" max="1768" width="8.125" style="6"/>
    <col min="1769" max="1769" width="18.25" style="6" customWidth="1"/>
    <col min="1770" max="1770" width="10" style="6" customWidth="1"/>
    <col min="1771" max="1771" width="14.75" style="6" customWidth="1"/>
    <col min="1772" max="1772" width="9.25" style="6" bestFit="1" customWidth="1"/>
    <col min="1773" max="1774" width="7.5" style="6" customWidth="1"/>
    <col min="1775" max="1775" width="7.75" style="6" customWidth="1"/>
    <col min="1776" max="1776" width="7.25" style="6" customWidth="1"/>
    <col min="1777" max="1777" width="8.25" style="6" customWidth="1"/>
    <col min="1778" max="1778" width="7.5" style="6" customWidth="1"/>
    <col min="1779" max="1779" width="8.25" style="6" customWidth="1"/>
    <col min="1780" max="1780" width="7.5" style="6" customWidth="1"/>
    <col min="1781" max="1782" width="7.625" style="6" customWidth="1"/>
    <col min="1783" max="1783" width="7.125" style="6" customWidth="1"/>
    <col min="1784" max="1784" width="6.625" style="6" customWidth="1"/>
    <col min="1785" max="1785" width="7.75" style="6" customWidth="1"/>
    <col min="1786" max="1786" width="7.5" style="6" customWidth="1"/>
    <col min="1787" max="1787" width="7.25" style="6" customWidth="1"/>
    <col min="1788" max="1788" width="6.5" style="6" customWidth="1"/>
    <col min="1789" max="1789" width="7.25" style="6" customWidth="1"/>
    <col min="1790" max="1790" width="6.625" style="6" customWidth="1"/>
    <col min="1791" max="1791" width="7.625" style="6" customWidth="1"/>
    <col min="1792" max="1792" width="8.125" style="6" customWidth="1"/>
    <col min="1793" max="1793" width="7.5" style="6" customWidth="1"/>
    <col min="1794" max="1794" width="8.125" style="6" customWidth="1"/>
    <col min="1795" max="1795" width="7.25" style="6" customWidth="1"/>
    <col min="1796" max="1796" width="7.125" style="6" customWidth="1"/>
    <col min="1797" max="1797" width="7" style="6" customWidth="1"/>
    <col min="1798" max="1798" width="6.5" style="6" customWidth="1"/>
    <col min="1799" max="1799" width="6.625" style="6" customWidth="1"/>
    <col min="1800" max="1800" width="6.125" style="6" customWidth="1"/>
    <col min="1801" max="1803" width="7.125" style="6" customWidth="1"/>
    <col min="1804" max="1806" width="7.25" style="6" customWidth="1"/>
    <col min="1807" max="2024" width="8.125" style="6"/>
    <col min="2025" max="2025" width="18.25" style="6" customWidth="1"/>
    <col min="2026" max="2026" width="10" style="6" customWidth="1"/>
    <col min="2027" max="2027" width="14.75" style="6" customWidth="1"/>
    <col min="2028" max="2028" width="9.25" style="6" bestFit="1" customWidth="1"/>
    <col min="2029" max="2030" width="7.5" style="6" customWidth="1"/>
    <col min="2031" max="2031" width="7.75" style="6" customWidth="1"/>
    <col min="2032" max="2032" width="7.25" style="6" customWidth="1"/>
    <col min="2033" max="2033" width="8.25" style="6" customWidth="1"/>
    <col min="2034" max="2034" width="7.5" style="6" customWidth="1"/>
    <col min="2035" max="2035" width="8.25" style="6" customWidth="1"/>
    <col min="2036" max="2036" width="7.5" style="6" customWidth="1"/>
    <col min="2037" max="2038" width="7.625" style="6" customWidth="1"/>
    <col min="2039" max="2039" width="7.125" style="6" customWidth="1"/>
    <col min="2040" max="2040" width="6.625" style="6" customWidth="1"/>
    <col min="2041" max="2041" width="7.75" style="6" customWidth="1"/>
    <col min="2042" max="2042" width="7.5" style="6" customWidth="1"/>
    <col min="2043" max="2043" width="7.25" style="6" customWidth="1"/>
    <col min="2044" max="2044" width="6.5" style="6" customWidth="1"/>
    <col min="2045" max="2045" width="7.25" style="6" customWidth="1"/>
    <col min="2046" max="2046" width="6.625" style="6" customWidth="1"/>
    <col min="2047" max="2047" width="7.625" style="6" customWidth="1"/>
    <col min="2048" max="2048" width="8.125" style="6" customWidth="1"/>
    <col min="2049" max="2049" width="7.5" style="6" customWidth="1"/>
    <col min="2050" max="2050" width="8.125" style="6" customWidth="1"/>
    <col min="2051" max="2051" width="7.25" style="6" customWidth="1"/>
    <col min="2052" max="2052" width="7.125" style="6" customWidth="1"/>
    <col min="2053" max="2053" width="7" style="6" customWidth="1"/>
    <col min="2054" max="2054" width="6.5" style="6" customWidth="1"/>
    <col min="2055" max="2055" width="6.625" style="6" customWidth="1"/>
    <col min="2056" max="2056" width="6.125" style="6" customWidth="1"/>
    <col min="2057" max="2059" width="7.125" style="6" customWidth="1"/>
    <col min="2060" max="2062" width="7.25" style="6" customWidth="1"/>
    <col min="2063" max="2280" width="8.125" style="6"/>
    <col min="2281" max="2281" width="18.25" style="6" customWidth="1"/>
    <col min="2282" max="2282" width="10" style="6" customWidth="1"/>
    <col min="2283" max="2283" width="14.75" style="6" customWidth="1"/>
    <col min="2284" max="2284" width="9.25" style="6" bestFit="1" customWidth="1"/>
    <col min="2285" max="2286" width="7.5" style="6" customWidth="1"/>
    <col min="2287" max="2287" width="7.75" style="6" customWidth="1"/>
    <col min="2288" max="2288" width="7.25" style="6" customWidth="1"/>
    <col min="2289" max="2289" width="8.25" style="6" customWidth="1"/>
    <col min="2290" max="2290" width="7.5" style="6" customWidth="1"/>
    <col min="2291" max="2291" width="8.25" style="6" customWidth="1"/>
    <col min="2292" max="2292" width="7.5" style="6" customWidth="1"/>
    <col min="2293" max="2294" width="7.625" style="6" customWidth="1"/>
    <col min="2295" max="2295" width="7.125" style="6" customWidth="1"/>
    <col min="2296" max="2296" width="6.625" style="6" customWidth="1"/>
    <col min="2297" max="2297" width="7.75" style="6" customWidth="1"/>
    <col min="2298" max="2298" width="7.5" style="6" customWidth="1"/>
    <col min="2299" max="2299" width="7.25" style="6" customWidth="1"/>
    <col min="2300" max="2300" width="6.5" style="6" customWidth="1"/>
    <col min="2301" max="2301" width="7.25" style="6" customWidth="1"/>
    <col min="2302" max="2302" width="6.625" style="6" customWidth="1"/>
    <col min="2303" max="2303" width="7.625" style="6" customWidth="1"/>
    <col min="2304" max="2304" width="8.125" style="6" customWidth="1"/>
    <col min="2305" max="2305" width="7.5" style="6" customWidth="1"/>
    <col min="2306" max="2306" width="8.125" style="6" customWidth="1"/>
    <col min="2307" max="2307" width="7.25" style="6" customWidth="1"/>
    <col min="2308" max="2308" width="7.125" style="6" customWidth="1"/>
    <col min="2309" max="2309" width="7" style="6" customWidth="1"/>
    <col min="2310" max="2310" width="6.5" style="6" customWidth="1"/>
    <col min="2311" max="2311" width="6.625" style="6" customWidth="1"/>
    <col min="2312" max="2312" width="6.125" style="6" customWidth="1"/>
    <col min="2313" max="2315" width="7.125" style="6" customWidth="1"/>
    <col min="2316" max="2318" width="7.25" style="6" customWidth="1"/>
    <col min="2319" max="2536" width="8.125" style="6"/>
    <col min="2537" max="2537" width="18.25" style="6" customWidth="1"/>
    <col min="2538" max="2538" width="10" style="6" customWidth="1"/>
    <col min="2539" max="2539" width="14.75" style="6" customWidth="1"/>
    <col min="2540" max="2540" width="9.25" style="6" bestFit="1" customWidth="1"/>
    <col min="2541" max="2542" width="7.5" style="6" customWidth="1"/>
    <col min="2543" max="2543" width="7.75" style="6" customWidth="1"/>
    <col min="2544" max="2544" width="7.25" style="6" customWidth="1"/>
    <col min="2545" max="2545" width="8.25" style="6" customWidth="1"/>
    <col min="2546" max="2546" width="7.5" style="6" customWidth="1"/>
    <col min="2547" max="2547" width="8.25" style="6" customWidth="1"/>
    <col min="2548" max="2548" width="7.5" style="6" customWidth="1"/>
    <col min="2549" max="2550" width="7.625" style="6" customWidth="1"/>
    <col min="2551" max="2551" width="7.125" style="6" customWidth="1"/>
    <col min="2552" max="2552" width="6.625" style="6" customWidth="1"/>
    <col min="2553" max="2553" width="7.75" style="6" customWidth="1"/>
    <col min="2554" max="2554" width="7.5" style="6" customWidth="1"/>
    <col min="2555" max="2555" width="7.25" style="6" customWidth="1"/>
    <col min="2556" max="2556" width="6.5" style="6" customWidth="1"/>
    <col min="2557" max="2557" width="7.25" style="6" customWidth="1"/>
    <col min="2558" max="2558" width="6.625" style="6" customWidth="1"/>
    <col min="2559" max="2559" width="7.625" style="6" customWidth="1"/>
    <col min="2560" max="2560" width="8.125" style="6" customWidth="1"/>
    <col min="2561" max="2561" width="7.5" style="6" customWidth="1"/>
    <col min="2562" max="2562" width="8.125" style="6" customWidth="1"/>
    <col min="2563" max="2563" width="7.25" style="6" customWidth="1"/>
    <col min="2564" max="2564" width="7.125" style="6" customWidth="1"/>
    <col min="2565" max="2565" width="7" style="6" customWidth="1"/>
    <col min="2566" max="2566" width="6.5" style="6" customWidth="1"/>
    <col min="2567" max="2567" width="6.625" style="6" customWidth="1"/>
    <col min="2568" max="2568" width="6.125" style="6" customWidth="1"/>
    <col min="2569" max="2571" width="7.125" style="6" customWidth="1"/>
    <col min="2572" max="2574" width="7.25" style="6" customWidth="1"/>
    <col min="2575" max="2792" width="8.125" style="6"/>
    <col min="2793" max="2793" width="18.25" style="6" customWidth="1"/>
    <col min="2794" max="2794" width="10" style="6" customWidth="1"/>
    <col min="2795" max="2795" width="14.75" style="6" customWidth="1"/>
    <col min="2796" max="2796" width="9.25" style="6" bestFit="1" customWidth="1"/>
    <col min="2797" max="2798" width="7.5" style="6" customWidth="1"/>
    <col min="2799" max="2799" width="7.75" style="6" customWidth="1"/>
    <col min="2800" max="2800" width="7.25" style="6" customWidth="1"/>
    <col min="2801" max="2801" width="8.25" style="6" customWidth="1"/>
    <col min="2802" max="2802" width="7.5" style="6" customWidth="1"/>
    <col min="2803" max="2803" width="8.25" style="6" customWidth="1"/>
    <col min="2804" max="2804" width="7.5" style="6" customWidth="1"/>
    <col min="2805" max="2806" width="7.625" style="6" customWidth="1"/>
    <col min="2807" max="2807" width="7.125" style="6" customWidth="1"/>
    <col min="2808" max="2808" width="6.625" style="6" customWidth="1"/>
    <col min="2809" max="2809" width="7.75" style="6" customWidth="1"/>
    <col min="2810" max="2810" width="7.5" style="6" customWidth="1"/>
    <col min="2811" max="2811" width="7.25" style="6" customWidth="1"/>
    <col min="2812" max="2812" width="6.5" style="6" customWidth="1"/>
    <col min="2813" max="2813" width="7.25" style="6" customWidth="1"/>
    <col min="2814" max="2814" width="6.625" style="6" customWidth="1"/>
    <col min="2815" max="2815" width="7.625" style="6" customWidth="1"/>
    <col min="2816" max="2816" width="8.125" style="6" customWidth="1"/>
    <col min="2817" max="2817" width="7.5" style="6" customWidth="1"/>
    <col min="2818" max="2818" width="8.125" style="6" customWidth="1"/>
    <col min="2819" max="2819" width="7.25" style="6" customWidth="1"/>
    <col min="2820" max="2820" width="7.125" style="6" customWidth="1"/>
    <col min="2821" max="2821" width="7" style="6" customWidth="1"/>
    <col min="2822" max="2822" width="6.5" style="6" customWidth="1"/>
    <col min="2823" max="2823" width="6.625" style="6" customWidth="1"/>
    <col min="2824" max="2824" width="6.125" style="6" customWidth="1"/>
    <col min="2825" max="2827" width="7.125" style="6" customWidth="1"/>
    <col min="2828" max="2830" width="7.25" style="6" customWidth="1"/>
    <col min="2831" max="3048" width="8.125" style="6"/>
    <col min="3049" max="3049" width="18.25" style="6" customWidth="1"/>
    <col min="3050" max="3050" width="10" style="6" customWidth="1"/>
    <col min="3051" max="3051" width="14.75" style="6" customWidth="1"/>
    <col min="3052" max="3052" width="9.25" style="6" bestFit="1" customWidth="1"/>
    <col min="3053" max="3054" width="7.5" style="6" customWidth="1"/>
    <col min="3055" max="3055" width="7.75" style="6" customWidth="1"/>
    <col min="3056" max="3056" width="7.25" style="6" customWidth="1"/>
    <col min="3057" max="3057" width="8.25" style="6" customWidth="1"/>
    <col min="3058" max="3058" width="7.5" style="6" customWidth="1"/>
    <col min="3059" max="3059" width="8.25" style="6" customWidth="1"/>
    <col min="3060" max="3060" width="7.5" style="6" customWidth="1"/>
    <col min="3061" max="3062" width="7.625" style="6" customWidth="1"/>
    <col min="3063" max="3063" width="7.125" style="6" customWidth="1"/>
    <col min="3064" max="3064" width="6.625" style="6" customWidth="1"/>
    <col min="3065" max="3065" width="7.75" style="6" customWidth="1"/>
    <col min="3066" max="3066" width="7.5" style="6" customWidth="1"/>
    <col min="3067" max="3067" width="7.25" style="6" customWidth="1"/>
    <col min="3068" max="3068" width="6.5" style="6" customWidth="1"/>
    <col min="3069" max="3069" width="7.25" style="6" customWidth="1"/>
    <col min="3070" max="3070" width="6.625" style="6" customWidth="1"/>
    <col min="3071" max="3071" width="7.625" style="6" customWidth="1"/>
    <col min="3072" max="3072" width="8.125" style="6" customWidth="1"/>
    <col min="3073" max="3073" width="7.5" style="6" customWidth="1"/>
    <col min="3074" max="3074" width="8.125" style="6" customWidth="1"/>
    <col min="3075" max="3075" width="7.25" style="6" customWidth="1"/>
    <col min="3076" max="3076" width="7.125" style="6" customWidth="1"/>
    <col min="3077" max="3077" width="7" style="6" customWidth="1"/>
    <col min="3078" max="3078" width="6.5" style="6" customWidth="1"/>
    <col min="3079" max="3079" width="6.625" style="6" customWidth="1"/>
    <col min="3080" max="3080" width="6.125" style="6" customWidth="1"/>
    <col min="3081" max="3083" width="7.125" style="6" customWidth="1"/>
    <col min="3084" max="3086" width="7.25" style="6" customWidth="1"/>
    <col min="3087" max="3304" width="8.125" style="6"/>
    <col min="3305" max="3305" width="18.25" style="6" customWidth="1"/>
    <col min="3306" max="3306" width="10" style="6" customWidth="1"/>
    <col min="3307" max="3307" width="14.75" style="6" customWidth="1"/>
    <col min="3308" max="3308" width="9.25" style="6" bestFit="1" customWidth="1"/>
    <col min="3309" max="3310" width="7.5" style="6" customWidth="1"/>
    <col min="3311" max="3311" width="7.75" style="6" customWidth="1"/>
    <col min="3312" max="3312" width="7.25" style="6" customWidth="1"/>
    <col min="3313" max="3313" width="8.25" style="6" customWidth="1"/>
    <col min="3314" max="3314" width="7.5" style="6" customWidth="1"/>
    <col min="3315" max="3315" width="8.25" style="6" customWidth="1"/>
    <col min="3316" max="3316" width="7.5" style="6" customWidth="1"/>
    <col min="3317" max="3318" width="7.625" style="6" customWidth="1"/>
    <col min="3319" max="3319" width="7.125" style="6" customWidth="1"/>
    <col min="3320" max="3320" width="6.625" style="6" customWidth="1"/>
    <col min="3321" max="3321" width="7.75" style="6" customWidth="1"/>
    <col min="3322" max="3322" width="7.5" style="6" customWidth="1"/>
    <col min="3323" max="3323" width="7.25" style="6" customWidth="1"/>
    <col min="3324" max="3324" width="6.5" style="6" customWidth="1"/>
    <col min="3325" max="3325" width="7.25" style="6" customWidth="1"/>
    <col min="3326" max="3326" width="6.625" style="6" customWidth="1"/>
    <col min="3327" max="3327" width="7.625" style="6" customWidth="1"/>
    <col min="3328" max="3328" width="8.125" style="6" customWidth="1"/>
    <col min="3329" max="3329" width="7.5" style="6" customWidth="1"/>
    <col min="3330" max="3330" width="8.125" style="6" customWidth="1"/>
    <col min="3331" max="3331" width="7.25" style="6" customWidth="1"/>
    <col min="3332" max="3332" width="7.125" style="6" customWidth="1"/>
    <col min="3333" max="3333" width="7" style="6" customWidth="1"/>
    <col min="3334" max="3334" width="6.5" style="6" customWidth="1"/>
    <col min="3335" max="3335" width="6.625" style="6" customWidth="1"/>
    <col min="3336" max="3336" width="6.125" style="6" customWidth="1"/>
    <col min="3337" max="3339" width="7.125" style="6" customWidth="1"/>
    <col min="3340" max="3342" width="7.25" style="6" customWidth="1"/>
    <col min="3343" max="3560" width="8.125" style="6"/>
    <col min="3561" max="3561" width="18.25" style="6" customWidth="1"/>
    <col min="3562" max="3562" width="10" style="6" customWidth="1"/>
    <col min="3563" max="3563" width="14.75" style="6" customWidth="1"/>
    <col min="3564" max="3564" width="9.25" style="6" bestFit="1" customWidth="1"/>
    <col min="3565" max="3566" width="7.5" style="6" customWidth="1"/>
    <col min="3567" max="3567" width="7.75" style="6" customWidth="1"/>
    <col min="3568" max="3568" width="7.25" style="6" customWidth="1"/>
    <col min="3569" max="3569" width="8.25" style="6" customWidth="1"/>
    <col min="3570" max="3570" width="7.5" style="6" customWidth="1"/>
    <col min="3571" max="3571" width="8.25" style="6" customWidth="1"/>
    <col min="3572" max="3572" width="7.5" style="6" customWidth="1"/>
    <col min="3573" max="3574" width="7.625" style="6" customWidth="1"/>
    <col min="3575" max="3575" width="7.125" style="6" customWidth="1"/>
    <col min="3576" max="3576" width="6.625" style="6" customWidth="1"/>
    <col min="3577" max="3577" width="7.75" style="6" customWidth="1"/>
    <col min="3578" max="3578" width="7.5" style="6" customWidth="1"/>
    <col min="3579" max="3579" width="7.25" style="6" customWidth="1"/>
    <col min="3580" max="3580" width="6.5" style="6" customWidth="1"/>
    <col min="3581" max="3581" width="7.25" style="6" customWidth="1"/>
    <col min="3582" max="3582" width="6.625" style="6" customWidth="1"/>
    <col min="3583" max="3583" width="7.625" style="6" customWidth="1"/>
    <col min="3584" max="3584" width="8.125" style="6" customWidth="1"/>
    <col min="3585" max="3585" width="7.5" style="6" customWidth="1"/>
    <col min="3586" max="3586" width="8.125" style="6" customWidth="1"/>
    <col min="3587" max="3587" width="7.25" style="6" customWidth="1"/>
    <col min="3588" max="3588" width="7.125" style="6" customWidth="1"/>
    <col min="3589" max="3589" width="7" style="6" customWidth="1"/>
    <col min="3590" max="3590" width="6.5" style="6" customWidth="1"/>
    <col min="3591" max="3591" width="6.625" style="6" customWidth="1"/>
    <col min="3592" max="3592" width="6.125" style="6" customWidth="1"/>
    <col min="3593" max="3595" width="7.125" style="6" customWidth="1"/>
    <col min="3596" max="3598" width="7.25" style="6" customWidth="1"/>
    <col min="3599" max="3816" width="8.125" style="6"/>
    <col min="3817" max="3817" width="18.25" style="6" customWidth="1"/>
    <col min="3818" max="3818" width="10" style="6" customWidth="1"/>
    <col min="3819" max="3819" width="14.75" style="6" customWidth="1"/>
    <col min="3820" max="3820" width="9.25" style="6" bestFit="1" customWidth="1"/>
    <col min="3821" max="3822" width="7.5" style="6" customWidth="1"/>
    <col min="3823" max="3823" width="7.75" style="6" customWidth="1"/>
    <col min="3824" max="3824" width="7.25" style="6" customWidth="1"/>
    <col min="3825" max="3825" width="8.25" style="6" customWidth="1"/>
    <col min="3826" max="3826" width="7.5" style="6" customWidth="1"/>
    <col min="3827" max="3827" width="8.25" style="6" customWidth="1"/>
    <col min="3828" max="3828" width="7.5" style="6" customWidth="1"/>
    <col min="3829" max="3830" width="7.625" style="6" customWidth="1"/>
    <col min="3831" max="3831" width="7.125" style="6" customWidth="1"/>
    <col min="3832" max="3832" width="6.625" style="6" customWidth="1"/>
    <col min="3833" max="3833" width="7.75" style="6" customWidth="1"/>
    <col min="3834" max="3834" width="7.5" style="6" customWidth="1"/>
    <col min="3835" max="3835" width="7.25" style="6" customWidth="1"/>
    <col min="3836" max="3836" width="6.5" style="6" customWidth="1"/>
    <col min="3837" max="3837" width="7.25" style="6" customWidth="1"/>
    <col min="3838" max="3838" width="6.625" style="6" customWidth="1"/>
    <col min="3839" max="3839" width="7.625" style="6" customWidth="1"/>
    <col min="3840" max="3840" width="8.125" style="6" customWidth="1"/>
    <col min="3841" max="3841" width="7.5" style="6" customWidth="1"/>
    <col min="3842" max="3842" width="8.125" style="6" customWidth="1"/>
    <col min="3843" max="3843" width="7.25" style="6" customWidth="1"/>
    <col min="3844" max="3844" width="7.125" style="6" customWidth="1"/>
    <col min="3845" max="3845" width="7" style="6" customWidth="1"/>
    <col min="3846" max="3846" width="6.5" style="6" customWidth="1"/>
    <col min="3847" max="3847" width="6.625" style="6" customWidth="1"/>
    <col min="3848" max="3848" width="6.125" style="6" customWidth="1"/>
    <col min="3849" max="3851" width="7.125" style="6" customWidth="1"/>
    <col min="3852" max="3854" width="7.25" style="6" customWidth="1"/>
    <col min="3855" max="4072" width="8.125" style="6"/>
    <col min="4073" max="4073" width="18.25" style="6" customWidth="1"/>
    <col min="4074" max="4074" width="10" style="6" customWidth="1"/>
    <col min="4075" max="4075" width="14.75" style="6" customWidth="1"/>
    <col min="4076" max="4076" width="9.25" style="6" bestFit="1" customWidth="1"/>
    <col min="4077" max="4078" width="7.5" style="6" customWidth="1"/>
    <col min="4079" max="4079" width="7.75" style="6" customWidth="1"/>
    <col min="4080" max="4080" width="7.25" style="6" customWidth="1"/>
    <col min="4081" max="4081" width="8.25" style="6" customWidth="1"/>
    <col min="4082" max="4082" width="7.5" style="6" customWidth="1"/>
    <col min="4083" max="4083" width="8.25" style="6" customWidth="1"/>
    <col min="4084" max="4084" width="7.5" style="6" customWidth="1"/>
    <col min="4085" max="4086" width="7.625" style="6" customWidth="1"/>
    <col min="4087" max="4087" width="7.125" style="6" customWidth="1"/>
    <col min="4088" max="4088" width="6.625" style="6" customWidth="1"/>
    <col min="4089" max="4089" width="7.75" style="6" customWidth="1"/>
    <col min="4090" max="4090" width="7.5" style="6" customWidth="1"/>
    <col min="4091" max="4091" width="7.25" style="6" customWidth="1"/>
    <col min="4092" max="4092" width="6.5" style="6" customWidth="1"/>
    <col min="4093" max="4093" width="7.25" style="6" customWidth="1"/>
    <col min="4094" max="4094" width="6.625" style="6" customWidth="1"/>
    <col min="4095" max="4095" width="7.625" style="6" customWidth="1"/>
    <col min="4096" max="4096" width="8.125" style="6" customWidth="1"/>
    <col min="4097" max="4097" width="7.5" style="6" customWidth="1"/>
    <col min="4098" max="4098" width="8.125" style="6" customWidth="1"/>
    <col min="4099" max="4099" width="7.25" style="6" customWidth="1"/>
    <col min="4100" max="4100" width="7.125" style="6" customWidth="1"/>
    <col min="4101" max="4101" width="7" style="6" customWidth="1"/>
    <col min="4102" max="4102" width="6.5" style="6" customWidth="1"/>
    <col min="4103" max="4103" width="6.625" style="6" customWidth="1"/>
    <col min="4104" max="4104" width="6.125" style="6" customWidth="1"/>
    <col min="4105" max="4107" width="7.125" style="6" customWidth="1"/>
    <col min="4108" max="4110" width="7.25" style="6" customWidth="1"/>
    <col min="4111" max="4328" width="8.125" style="6"/>
    <col min="4329" max="4329" width="18.25" style="6" customWidth="1"/>
    <col min="4330" max="4330" width="10" style="6" customWidth="1"/>
    <col min="4331" max="4331" width="14.75" style="6" customWidth="1"/>
    <col min="4332" max="4332" width="9.25" style="6" bestFit="1" customWidth="1"/>
    <col min="4333" max="4334" width="7.5" style="6" customWidth="1"/>
    <col min="4335" max="4335" width="7.75" style="6" customWidth="1"/>
    <col min="4336" max="4336" width="7.25" style="6" customWidth="1"/>
    <col min="4337" max="4337" width="8.25" style="6" customWidth="1"/>
    <col min="4338" max="4338" width="7.5" style="6" customWidth="1"/>
    <col min="4339" max="4339" width="8.25" style="6" customWidth="1"/>
    <col min="4340" max="4340" width="7.5" style="6" customWidth="1"/>
    <col min="4341" max="4342" width="7.625" style="6" customWidth="1"/>
    <col min="4343" max="4343" width="7.125" style="6" customWidth="1"/>
    <col min="4344" max="4344" width="6.625" style="6" customWidth="1"/>
    <col min="4345" max="4345" width="7.75" style="6" customWidth="1"/>
    <col min="4346" max="4346" width="7.5" style="6" customWidth="1"/>
    <col min="4347" max="4347" width="7.25" style="6" customWidth="1"/>
    <col min="4348" max="4348" width="6.5" style="6" customWidth="1"/>
    <col min="4349" max="4349" width="7.25" style="6" customWidth="1"/>
    <col min="4350" max="4350" width="6.625" style="6" customWidth="1"/>
    <col min="4351" max="4351" width="7.625" style="6" customWidth="1"/>
    <col min="4352" max="4352" width="8.125" style="6" customWidth="1"/>
    <col min="4353" max="4353" width="7.5" style="6" customWidth="1"/>
    <col min="4354" max="4354" width="8.125" style="6" customWidth="1"/>
    <col min="4355" max="4355" width="7.25" style="6" customWidth="1"/>
    <col min="4356" max="4356" width="7.125" style="6" customWidth="1"/>
    <col min="4357" max="4357" width="7" style="6" customWidth="1"/>
    <col min="4358" max="4358" width="6.5" style="6" customWidth="1"/>
    <col min="4359" max="4359" width="6.625" style="6" customWidth="1"/>
    <col min="4360" max="4360" width="6.125" style="6" customWidth="1"/>
    <col min="4361" max="4363" width="7.125" style="6" customWidth="1"/>
    <col min="4364" max="4366" width="7.25" style="6" customWidth="1"/>
    <col min="4367" max="4584" width="8.125" style="6"/>
    <col min="4585" max="4585" width="18.25" style="6" customWidth="1"/>
    <col min="4586" max="4586" width="10" style="6" customWidth="1"/>
    <col min="4587" max="4587" width="14.75" style="6" customWidth="1"/>
    <col min="4588" max="4588" width="9.25" style="6" bestFit="1" customWidth="1"/>
    <col min="4589" max="4590" width="7.5" style="6" customWidth="1"/>
    <col min="4591" max="4591" width="7.75" style="6" customWidth="1"/>
    <col min="4592" max="4592" width="7.25" style="6" customWidth="1"/>
    <col min="4593" max="4593" width="8.25" style="6" customWidth="1"/>
    <col min="4594" max="4594" width="7.5" style="6" customWidth="1"/>
    <col min="4595" max="4595" width="8.25" style="6" customWidth="1"/>
    <col min="4596" max="4596" width="7.5" style="6" customWidth="1"/>
    <col min="4597" max="4598" width="7.625" style="6" customWidth="1"/>
    <col min="4599" max="4599" width="7.125" style="6" customWidth="1"/>
    <col min="4600" max="4600" width="6.625" style="6" customWidth="1"/>
    <col min="4601" max="4601" width="7.75" style="6" customWidth="1"/>
    <col min="4602" max="4602" width="7.5" style="6" customWidth="1"/>
    <col min="4603" max="4603" width="7.25" style="6" customWidth="1"/>
    <col min="4604" max="4604" width="6.5" style="6" customWidth="1"/>
    <col min="4605" max="4605" width="7.25" style="6" customWidth="1"/>
    <col min="4606" max="4606" width="6.625" style="6" customWidth="1"/>
    <col min="4607" max="4607" width="7.625" style="6" customWidth="1"/>
    <col min="4608" max="4608" width="8.125" style="6" customWidth="1"/>
    <col min="4609" max="4609" width="7.5" style="6" customWidth="1"/>
    <col min="4610" max="4610" width="8.125" style="6" customWidth="1"/>
    <col min="4611" max="4611" width="7.25" style="6" customWidth="1"/>
    <col min="4612" max="4612" width="7.125" style="6" customWidth="1"/>
    <col min="4613" max="4613" width="7" style="6" customWidth="1"/>
    <col min="4614" max="4614" width="6.5" style="6" customWidth="1"/>
    <col min="4615" max="4615" width="6.625" style="6" customWidth="1"/>
    <col min="4616" max="4616" width="6.125" style="6" customWidth="1"/>
    <col min="4617" max="4619" width="7.125" style="6" customWidth="1"/>
    <col min="4620" max="4622" width="7.25" style="6" customWidth="1"/>
    <col min="4623" max="4840" width="8.125" style="6"/>
    <col min="4841" max="4841" width="18.25" style="6" customWidth="1"/>
    <col min="4842" max="4842" width="10" style="6" customWidth="1"/>
    <col min="4843" max="4843" width="14.75" style="6" customWidth="1"/>
    <col min="4844" max="4844" width="9.25" style="6" bestFit="1" customWidth="1"/>
    <col min="4845" max="4846" width="7.5" style="6" customWidth="1"/>
    <col min="4847" max="4847" width="7.75" style="6" customWidth="1"/>
    <col min="4848" max="4848" width="7.25" style="6" customWidth="1"/>
    <col min="4849" max="4849" width="8.25" style="6" customWidth="1"/>
    <col min="4850" max="4850" width="7.5" style="6" customWidth="1"/>
    <col min="4851" max="4851" width="8.25" style="6" customWidth="1"/>
    <col min="4852" max="4852" width="7.5" style="6" customWidth="1"/>
    <col min="4853" max="4854" width="7.625" style="6" customWidth="1"/>
    <col min="4855" max="4855" width="7.125" style="6" customWidth="1"/>
    <col min="4856" max="4856" width="6.625" style="6" customWidth="1"/>
    <col min="4857" max="4857" width="7.75" style="6" customWidth="1"/>
    <col min="4858" max="4858" width="7.5" style="6" customWidth="1"/>
    <col min="4859" max="4859" width="7.25" style="6" customWidth="1"/>
    <col min="4860" max="4860" width="6.5" style="6" customWidth="1"/>
    <col min="4861" max="4861" width="7.25" style="6" customWidth="1"/>
    <col min="4862" max="4862" width="6.625" style="6" customWidth="1"/>
    <col min="4863" max="4863" width="7.625" style="6" customWidth="1"/>
    <col min="4864" max="4864" width="8.125" style="6" customWidth="1"/>
    <col min="4865" max="4865" width="7.5" style="6" customWidth="1"/>
    <col min="4866" max="4866" width="8.125" style="6" customWidth="1"/>
    <col min="4867" max="4867" width="7.25" style="6" customWidth="1"/>
    <col min="4868" max="4868" width="7.125" style="6" customWidth="1"/>
    <col min="4869" max="4869" width="7" style="6" customWidth="1"/>
    <col min="4870" max="4870" width="6.5" style="6" customWidth="1"/>
    <col min="4871" max="4871" width="6.625" style="6" customWidth="1"/>
    <col min="4872" max="4872" width="6.125" style="6" customWidth="1"/>
    <col min="4873" max="4875" width="7.125" style="6" customWidth="1"/>
    <col min="4876" max="4878" width="7.25" style="6" customWidth="1"/>
    <col min="4879" max="5096" width="8.125" style="6"/>
    <col min="5097" max="5097" width="18.25" style="6" customWidth="1"/>
    <col min="5098" max="5098" width="10" style="6" customWidth="1"/>
    <col min="5099" max="5099" width="14.75" style="6" customWidth="1"/>
    <col min="5100" max="5100" width="9.25" style="6" bestFit="1" customWidth="1"/>
    <col min="5101" max="5102" width="7.5" style="6" customWidth="1"/>
    <col min="5103" max="5103" width="7.75" style="6" customWidth="1"/>
    <col min="5104" max="5104" width="7.25" style="6" customWidth="1"/>
    <col min="5105" max="5105" width="8.25" style="6" customWidth="1"/>
    <col min="5106" max="5106" width="7.5" style="6" customWidth="1"/>
    <col min="5107" max="5107" width="8.25" style="6" customWidth="1"/>
    <col min="5108" max="5108" width="7.5" style="6" customWidth="1"/>
    <col min="5109" max="5110" width="7.625" style="6" customWidth="1"/>
    <col min="5111" max="5111" width="7.125" style="6" customWidth="1"/>
    <col min="5112" max="5112" width="6.625" style="6" customWidth="1"/>
    <col min="5113" max="5113" width="7.75" style="6" customWidth="1"/>
    <col min="5114" max="5114" width="7.5" style="6" customWidth="1"/>
    <col min="5115" max="5115" width="7.25" style="6" customWidth="1"/>
    <col min="5116" max="5116" width="6.5" style="6" customWidth="1"/>
    <col min="5117" max="5117" width="7.25" style="6" customWidth="1"/>
    <col min="5118" max="5118" width="6.625" style="6" customWidth="1"/>
    <col min="5119" max="5119" width="7.625" style="6" customWidth="1"/>
    <col min="5120" max="5120" width="8.125" style="6" customWidth="1"/>
    <col min="5121" max="5121" width="7.5" style="6" customWidth="1"/>
    <col min="5122" max="5122" width="8.125" style="6" customWidth="1"/>
    <col min="5123" max="5123" width="7.25" style="6" customWidth="1"/>
    <col min="5124" max="5124" width="7.125" style="6" customWidth="1"/>
    <col min="5125" max="5125" width="7" style="6" customWidth="1"/>
    <col min="5126" max="5126" width="6.5" style="6" customWidth="1"/>
    <col min="5127" max="5127" width="6.625" style="6" customWidth="1"/>
    <col min="5128" max="5128" width="6.125" style="6" customWidth="1"/>
    <col min="5129" max="5131" width="7.125" style="6" customWidth="1"/>
    <col min="5132" max="5134" width="7.25" style="6" customWidth="1"/>
    <col min="5135" max="5352" width="8.125" style="6"/>
    <col min="5353" max="5353" width="18.25" style="6" customWidth="1"/>
    <col min="5354" max="5354" width="10" style="6" customWidth="1"/>
    <col min="5355" max="5355" width="14.75" style="6" customWidth="1"/>
    <col min="5356" max="5356" width="9.25" style="6" bestFit="1" customWidth="1"/>
    <col min="5357" max="5358" width="7.5" style="6" customWidth="1"/>
    <col min="5359" max="5359" width="7.75" style="6" customWidth="1"/>
    <col min="5360" max="5360" width="7.25" style="6" customWidth="1"/>
    <col min="5361" max="5361" width="8.25" style="6" customWidth="1"/>
    <col min="5362" max="5362" width="7.5" style="6" customWidth="1"/>
    <col min="5363" max="5363" width="8.25" style="6" customWidth="1"/>
    <col min="5364" max="5364" width="7.5" style="6" customWidth="1"/>
    <col min="5365" max="5366" width="7.625" style="6" customWidth="1"/>
    <col min="5367" max="5367" width="7.125" style="6" customWidth="1"/>
    <col min="5368" max="5368" width="6.625" style="6" customWidth="1"/>
    <col min="5369" max="5369" width="7.75" style="6" customWidth="1"/>
    <col min="5370" max="5370" width="7.5" style="6" customWidth="1"/>
    <col min="5371" max="5371" width="7.25" style="6" customWidth="1"/>
    <col min="5372" max="5372" width="6.5" style="6" customWidth="1"/>
    <col min="5373" max="5373" width="7.25" style="6" customWidth="1"/>
    <col min="5374" max="5374" width="6.625" style="6" customWidth="1"/>
    <col min="5375" max="5375" width="7.625" style="6" customWidth="1"/>
    <col min="5376" max="5376" width="8.125" style="6" customWidth="1"/>
    <col min="5377" max="5377" width="7.5" style="6" customWidth="1"/>
    <col min="5378" max="5378" width="8.125" style="6" customWidth="1"/>
    <col min="5379" max="5379" width="7.25" style="6" customWidth="1"/>
    <col min="5380" max="5380" width="7.125" style="6" customWidth="1"/>
    <col min="5381" max="5381" width="7" style="6" customWidth="1"/>
    <col min="5382" max="5382" width="6.5" style="6" customWidth="1"/>
    <col min="5383" max="5383" width="6.625" style="6" customWidth="1"/>
    <col min="5384" max="5384" width="6.125" style="6" customWidth="1"/>
    <col min="5385" max="5387" width="7.125" style="6" customWidth="1"/>
    <col min="5388" max="5390" width="7.25" style="6" customWidth="1"/>
    <col min="5391" max="5608" width="8.125" style="6"/>
    <col min="5609" max="5609" width="18.25" style="6" customWidth="1"/>
    <col min="5610" max="5610" width="10" style="6" customWidth="1"/>
    <col min="5611" max="5611" width="14.75" style="6" customWidth="1"/>
    <col min="5612" max="5612" width="9.25" style="6" bestFit="1" customWidth="1"/>
    <col min="5613" max="5614" width="7.5" style="6" customWidth="1"/>
    <col min="5615" max="5615" width="7.75" style="6" customWidth="1"/>
    <col min="5616" max="5616" width="7.25" style="6" customWidth="1"/>
    <col min="5617" max="5617" width="8.25" style="6" customWidth="1"/>
    <col min="5618" max="5618" width="7.5" style="6" customWidth="1"/>
    <col min="5619" max="5619" width="8.25" style="6" customWidth="1"/>
    <col min="5620" max="5620" width="7.5" style="6" customWidth="1"/>
    <col min="5621" max="5622" width="7.625" style="6" customWidth="1"/>
    <col min="5623" max="5623" width="7.125" style="6" customWidth="1"/>
    <col min="5624" max="5624" width="6.625" style="6" customWidth="1"/>
    <col min="5625" max="5625" width="7.75" style="6" customWidth="1"/>
    <col min="5626" max="5626" width="7.5" style="6" customWidth="1"/>
    <col min="5627" max="5627" width="7.25" style="6" customWidth="1"/>
    <col min="5628" max="5628" width="6.5" style="6" customWidth="1"/>
    <col min="5629" max="5629" width="7.25" style="6" customWidth="1"/>
    <col min="5630" max="5630" width="6.625" style="6" customWidth="1"/>
    <col min="5631" max="5631" width="7.625" style="6" customWidth="1"/>
    <col min="5632" max="5632" width="8.125" style="6" customWidth="1"/>
    <col min="5633" max="5633" width="7.5" style="6" customWidth="1"/>
    <col min="5634" max="5634" width="8.125" style="6" customWidth="1"/>
    <col min="5635" max="5635" width="7.25" style="6" customWidth="1"/>
    <col min="5636" max="5636" width="7.125" style="6" customWidth="1"/>
    <col min="5637" max="5637" width="7" style="6" customWidth="1"/>
    <col min="5638" max="5638" width="6.5" style="6" customWidth="1"/>
    <col min="5639" max="5639" width="6.625" style="6" customWidth="1"/>
    <col min="5640" max="5640" width="6.125" style="6" customWidth="1"/>
    <col min="5641" max="5643" width="7.125" style="6" customWidth="1"/>
    <col min="5644" max="5646" width="7.25" style="6" customWidth="1"/>
    <col min="5647" max="5864" width="8.125" style="6"/>
    <col min="5865" max="5865" width="18.25" style="6" customWidth="1"/>
    <col min="5866" max="5866" width="10" style="6" customWidth="1"/>
    <col min="5867" max="5867" width="14.75" style="6" customWidth="1"/>
    <col min="5868" max="5868" width="9.25" style="6" bestFit="1" customWidth="1"/>
    <col min="5869" max="5870" width="7.5" style="6" customWidth="1"/>
    <col min="5871" max="5871" width="7.75" style="6" customWidth="1"/>
    <col min="5872" max="5872" width="7.25" style="6" customWidth="1"/>
    <col min="5873" max="5873" width="8.25" style="6" customWidth="1"/>
    <col min="5874" max="5874" width="7.5" style="6" customWidth="1"/>
    <col min="5875" max="5875" width="8.25" style="6" customWidth="1"/>
    <col min="5876" max="5876" width="7.5" style="6" customWidth="1"/>
    <col min="5877" max="5878" width="7.625" style="6" customWidth="1"/>
    <col min="5879" max="5879" width="7.125" style="6" customWidth="1"/>
    <col min="5880" max="5880" width="6.625" style="6" customWidth="1"/>
    <col min="5881" max="5881" width="7.75" style="6" customWidth="1"/>
    <col min="5882" max="5882" width="7.5" style="6" customWidth="1"/>
    <col min="5883" max="5883" width="7.25" style="6" customWidth="1"/>
    <col min="5884" max="5884" width="6.5" style="6" customWidth="1"/>
    <col min="5885" max="5885" width="7.25" style="6" customWidth="1"/>
    <col min="5886" max="5886" width="6.625" style="6" customWidth="1"/>
    <col min="5887" max="5887" width="7.625" style="6" customWidth="1"/>
    <col min="5888" max="5888" width="8.125" style="6" customWidth="1"/>
    <col min="5889" max="5889" width="7.5" style="6" customWidth="1"/>
    <col min="5890" max="5890" width="8.125" style="6" customWidth="1"/>
    <col min="5891" max="5891" width="7.25" style="6" customWidth="1"/>
    <col min="5892" max="5892" width="7.125" style="6" customWidth="1"/>
    <col min="5893" max="5893" width="7" style="6" customWidth="1"/>
    <col min="5894" max="5894" width="6.5" style="6" customWidth="1"/>
    <col min="5895" max="5895" width="6.625" style="6" customWidth="1"/>
    <col min="5896" max="5896" width="6.125" style="6" customWidth="1"/>
    <col min="5897" max="5899" width="7.125" style="6" customWidth="1"/>
    <col min="5900" max="5902" width="7.25" style="6" customWidth="1"/>
    <col min="5903" max="6120" width="8.125" style="6"/>
    <col min="6121" max="6121" width="18.25" style="6" customWidth="1"/>
    <col min="6122" max="6122" width="10" style="6" customWidth="1"/>
    <col min="6123" max="6123" width="14.75" style="6" customWidth="1"/>
    <col min="6124" max="6124" width="9.25" style="6" bestFit="1" customWidth="1"/>
    <col min="6125" max="6126" width="7.5" style="6" customWidth="1"/>
    <col min="6127" max="6127" width="7.75" style="6" customWidth="1"/>
    <col min="6128" max="6128" width="7.25" style="6" customWidth="1"/>
    <col min="6129" max="6129" width="8.25" style="6" customWidth="1"/>
    <col min="6130" max="6130" width="7.5" style="6" customWidth="1"/>
    <col min="6131" max="6131" width="8.25" style="6" customWidth="1"/>
    <col min="6132" max="6132" width="7.5" style="6" customWidth="1"/>
    <col min="6133" max="6134" width="7.625" style="6" customWidth="1"/>
    <col min="6135" max="6135" width="7.125" style="6" customWidth="1"/>
    <col min="6136" max="6136" width="6.625" style="6" customWidth="1"/>
    <col min="6137" max="6137" width="7.75" style="6" customWidth="1"/>
    <col min="6138" max="6138" width="7.5" style="6" customWidth="1"/>
    <col min="6139" max="6139" width="7.25" style="6" customWidth="1"/>
    <col min="6140" max="6140" width="6.5" style="6" customWidth="1"/>
    <col min="6141" max="6141" width="7.25" style="6" customWidth="1"/>
    <col min="6142" max="6142" width="6.625" style="6" customWidth="1"/>
    <col min="6143" max="6143" width="7.625" style="6" customWidth="1"/>
    <col min="6144" max="6144" width="8.125" style="6" customWidth="1"/>
    <col min="6145" max="6145" width="7.5" style="6" customWidth="1"/>
    <col min="6146" max="6146" width="8.125" style="6" customWidth="1"/>
    <col min="6147" max="6147" width="7.25" style="6" customWidth="1"/>
    <col min="6148" max="6148" width="7.125" style="6" customWidth="1"/>
    <col min="6149" max="6149" width="7" style="6" customWidth="1"/>
    <col min="6150" max="6150" width="6.5" style="6" customWidth="1"/>
    <col min="6151" max="6151" width="6.625" style="6" customWidth="1"/>
    <col min="6152" max="6152" width="6.125" style="6" customWidth="1"/>
    <col min="6153" max="6155" width="7.125" style="6" customWidth="1"/>
    <col min="6156" max="6158" width="7.25" style="6" customWidth="1"/>
    <col min="6159" max="6376" width="8.125" style="6"/>
    <col min="6377" max="6377" width="18.25" style="6" customWidth="1"/>
    <col min="6378" max="6378" width="10" style="6" customWidth="1"/>
    <col min="6379" max="6379" width="14.75" style="6" customWidth="1"/>
    <col min="6380" max="6380" width="9.25" style="6" bestFit="1" customWidth="1"/>
    <col min="6381" max="6382" width="7.5" style="6" customWidth="1"/>
    <col min="6383" max="6383" width="7.75" style="6" customWidth="1"/>
    <col min="6384" max="6384" width="7.25" style="6" customWidth="1"/>
    <col min="6385" max="6385" width="8.25" style="6" customWidth="1"/>
    <col min="6386" max="6386" width="7.5" style="6" customWidth="1"/>
    <col min="6387" max="6387" width="8.25" style="6" customWidth="1"/>
    <col min="6388" max="6388" width="7.5" style="6" customWidth="1"/>
    <col min="6389" max="6390" width="7.625" style="6" customWidth="1"/>
    <col min="6391" max="6391" width="7.125" style="6" customWidth="1"/>
    <col min="6392" max="6392" width="6.625" style="6" customWidth="1"/>
    <col min="6393" max="6393" width="7.75" style="6" customWidth="1"/>
    <col min="6394" max="6394" width="7.5" style="6" customWidth="1"/>
    <col min="6395" max="6395" width="7.25" style="6" customWidth="1"/>
    <col min="6396" max="6396" width="6.5" style="6" customWidth="1"/>
    <col min="6397" max="6397" width="7.25" style="6" customWidth="1"/>
    <col min="6398" max="6398" width="6.625" style="6" customWidth="1"/>
    <col min="6399" max="6399" width="7.625" style="6" customWidth="1"/>
    <col min="6400" max="6400" width="8.125" style="6" customWidth="1"/>
    <col min="6401" max="6401" width="7.5" style="6" customWidth="1"/>
    <col min="6402" max="6402" width="8.125" style="6" customWidth="1"/>
    <col min="6403" max="6403" width="7.25" style="6" customWidth="1"/>
    <col min="6404" max="6404" width="7.125" style="6" customWidth="1"/>
    <col min="6405" max="6405" width="7" style="6" customWidth="1"/>
    <col min="6406" max="6406" width="6.5" style="6" customWidth="1"/>
    <col min="6407" max="6407" width="6.625" style="6" customWidth="1"/>
    <col min="6408" max="6408" width="6.125" style="6" customWidth="1"/>
    <col min="6409" max="6411" width="7.125" style="6" customWidth="1"/>
    <col min="6412" max="6414" width="7.25" style="6" customWidth="1"/>
    <col min="6415" max="6632" width="8.125" style="6"/>
    <col min="6633" max="6633" width="18.25" style="6" customWidth="1"/>
    <col min="6634" max="6634" width="10" style="6" customWidth="1"/>
    <col min="6635" max="6635" width="14.75" style="6" customWidth="1"/>
    <col min="6636" max="6636" width="9.25" style="6" bestFit="1" customWidth="1"/>
    <col min="6637" max="6638" width="7.5" style="6" customWidth="1"/>
    <col min="6639" max="6639" width="7.75" style="6" customWidth="1"/>
    <col min="6640" max="6640" width="7.25" style="6" customWidth="1"/>
    <col min="6641" max="6641" width="8.25" style="6" customWidth="1"/>
    <col min="6642" max="6642" width="7.5" style="6" customWidth="1"/>
    <col min="6643" max="6643" width="8.25" style="6" customWidth="1"/>
    <col min="6644" max="6644" width="7.5" style="6" customWidth="1"/>
    <col min="6645" max="6646" width="7.625" style="6" customWidth="1"/>
    <col min="6647" max="6647" width="7.125" style="6" customWidth="1"/>
    <col min="6648" max="6648" width="6.625" style="6" customWidth="1"/>
    <col min="6649" max="6649" width="7.75" style="6" customWidth="1"/>
    <col min="6650" max="6650" width="7.5" style="6" customWidth="1"/>
    <col min="6651" max="6651" width="7.25" style="6" customWidth="1"/>
    <col min="6652" max="6652" width="6.5" style="6" customWidth="1"/>
    <col min="6653" max="6653" width="7.25" style="6" customWidth="1"/>
    <col min="6654" max="6654" width="6.625" style="6" customWidth="1"/>
    <col min="6655" max="6655" width="7.625" style="6" customWidth="1"/>
    <col min="6656" max="6656" width="8.125" style="6" customWidth="1"/>
    <col min="6657" max="6657" width="7.5" style="6" customWidth="1"/>
    <col min="6658" max="6658" width="8.125" style="6" customWidth="1"/>
    <col min="6659" max="6659" width="7.25" style="6" customWidth="1"/>
    <col min="6660" max="6660" width="7.125" style="6" customWidth="1"/>
    <col min="6661" max="6661" width="7" style="6" customWidth="1"/>
    <col min="6662" max="6662" width="6.5" style="6" customWidth="1"/>
    <col min="6663" max="6663" width="6.625" style="6" customWidth="1"/>
    <col min="6664" max="6664" width="6.125" style="6" customWidth="1"/>
    <col min="6665" max="6667" width="7.125" style="6" customWidth="1"/>
    <col min="6668" max="6670" width="7.25" style="6" customWidth="1"/>
    <col min="6671" max="6888" width="8.125" style="6"/>
    <col min="6889" max="6889" width="18.25" style="6" customWidth="1"/>
    <col min="6890" max="6890" width="10" style="6" customWidth="1"/>
    <col min="6891" max="6891" width="14.75" style="6" customWidth="1"/>
    <col min="6892" max="6892" width="9.25" style="6" bestFit="1" customWidth="1"/>
    <col min="6893" max="6894" width="7.5" style="6" customWidth="1"/>
    <col min="6895" max="6895" width="7.75" style="6" customWidth="1"/>
    <col min="6896" max="6896" width="7.25" style="6" customWidth="1"/>
    <col min="6897" max="6897" width="8.25" style="6" customWidth="1"/>
    <col min="6898" max="6898" width="7.5" style="6" customWidth="1"/>
    <col min="6899" max="6899" width="8.25" style="6" customWidth="1"/>
    <col min="6900" max="6900" width="7.5" style="6" customWidth="1"/>
    <col min="6901" max="6902" width="7.625" style="6" customWidth="1"/>
    <col min="6903" max="6903" width="7.125" style="6" customWidth="1"/>
    <col min="6904" max="6904" width="6.625" style="6" customWidth="1"/>
    <col min="6905" max="6905" width="7.75" style="6" customWidth="1"/>
    <col min="6906" max="6906" width="7.5" style="6" customWidth="1"/>
    <col min="6907" max="6907" width="7.25" style="6" customWidth="1"/>
    <col min="6908" max="6908" width="6.5" style="6" customWidth="1"/>
    <col min="6909" max="6909" width="7.25" style="6" customWidth="1"/>
    <col min="6910" max="6910" width="6.625" style="6" customWidth="1"/>
    <col min="6911" max="6911" width="7.625" style="6" customWidth="1"/>
    <col min="6912" max="6912" width="8.125" style="6" customWidth="1"/>
    <col min="6913" max="6913" width="7.5" style="6" customWidth="1"/>
    <col min="6914" max="6914" width="8.125" style="6" customWidth="1"/>
    <col min="6915" max="6915" width="7.25" style="6" customWidth="1"/>
    <col min="6916" max="6916" width="7.125" style="6" customWidth="1"/>
    <col min="6917" max="6917" width="7" style="6" customWidth="1"/>
    <col min="6918" max="6918" width="6.5" style="6" customWidth="1"/>
    <col min="6919" max="6919" width="6.625" style="6" customWidth="1"/>
    <col min="6920" max="6920" width="6.125" style="6" customWidth="1"/>
    <col min="6921" max="6923" width="7.125" style="6" customWidth="1"/>
    <col min="6924" max="6926" width="7.25" style="6" customWidth="1"/>
    <col min="6927" max="7144" width="8.125" style="6"/>
    <col min="7145" max="7145" width="18.25" style="6" customWidth="1"/>
    <col min="7146" max="7146" width="10" style="6" customWidth="1"/>
    <col min="7147" max="7147" width="14.75" style="6" customWidth="1"/>
    <col min="7148" max="7148" width="9.25" style="6" bestFit="1" customWidth="1"/>
    <col min="7149" max="7150" width="7.5" style="6" customWidth="1"/>
    <col min="7151" max="7151" width="7.75" style="6" customWidth="1"/>
    <col min="7152" max="7152" width="7.25" style="6" customWidth="1"/>
    <col min="7153" max="7153" width="8.25" style="6" customWidth="1"/>
    <col min="7154" max="7154" width="7.5" style="6" customWidth="1"/>
    <col min="7155" max="7155" width="8.25" style="6" customWidth="1"/>
    <col min="7156" max="7156" width="7.5" style="6" customWidth="1"/>
    <col min="7157" max="7158" width="7.625" style="6" customWidth="1"/>
    <col min="7159" max="7159" width="7.125" style="6" customWidth="1"/>
    <col min="7160" max="7160" width="6.625" style="6" customWidth="1"/>
    <col min="7161" max="7161" width="7.75" style="6" customWidth="1"/>
    <col min="7162" max="7162" width="7.5" style="6" customWidth="1"/>
    <col min="7163" max="7163" width="7.25" style="6" customWidth="1"/>
    <col min="7164" max="7164" width="6.5" style="6" customWidth="1"/>
    <col min="7165" max="7165" width="7.25" style="6" customWidth="1"/>
    <col min="7166" max="7166" width="6.625" style="6" customWidth="1"/>
    <col min="7167" max="7167" width="7.625" style="6" customWidth="1"/>
    <col min="7168" max="7168" width="8.125" style="6" customWidth="1"/>
    <col min="7169" max="7169" width="7.5" style="6" customWidth="1"/>
    <col min="7170" max="7170" width="8.125" style="6" customWidth="1"/>
    <col min="7171" max="7171" width="7.25" style="6" customWidth="1"/>
    <col min="7172" max="7172" width="7.125" style="6" customWidth="1"/>
    <col min="7173" max="7173" width="7" style="6" customWidth="1"/>
    <col min="7174" max="7174" width="6.5" style="6" customWidth="1"/>
    <col min="7175" max="7175" width="6.625" style="6" customWidth="1"/>
    <col min="7176" max="7176" width="6.125" style="6" customWidth="1"/>
    <col min="7177" max="7179" width="7.125" style="6" customWidth="1"/>
    <col min="7180" max="7182" width="7.25" style="6" customWidth="1"/>
    <col min="7183" max="7400" width="8.125" style="6"/>
    <col min="7401" max="7401" width="18.25" style="6" customWidth="1"/>
    <col min="7402" max="7402" width="10" style="6" customWidth="1"/>
    <col min="7403" max="7403" width="14.75" style="6" customWidth="1"/>
    <col min="7404" max="7404" width="9.25" style="6" bestFit="1" customWidth="1"/>
    <col min="7405" max="7406" width="7.5" style="6" customWidth="1"/>
    <col min="7407" max="7407" width="7.75" style="6" customWidth="1"/>
    <col min="7408" max="7408" width="7.25" style="6" customWidth="1"/>
    <col min="7409" max="7409" width="8.25" style="6" customWidth="1"/>
    <col min="7410" max="7410" width="7.5" style="6" customWidth="1"/>
    <col min="7411" max="7411" width="8.25" style="6" customWidth="1"/>
    <col min="7412" max="7412" width="7.5" style="6" customWidth="1"/>
    <col min="7413" max="7414" width="7.625" style="6" customWidth="1"/>
    <col min="7415" max="7415" width="7.125" style="6" customWidth="1"/>
    <col min="7416" max="7416" width="6.625" style="6" customWidth="1"/>
    <col min="7417" max="7417" width="7.75" style="6" customWidth="1"/>
    <col min="7418" max="7418" width="7.5" style="6" customWidth="1"/>
    <col min="7419" max="7419" width="7.25" style="6" customWidth="1"/>
    <col min="7420" max="7420" width="6.5" style="6" customWidth="1"/>
    <col min="7421" max="7421" width="7.25" style="6" customWidth="1"/>
    <col min="7422" max="7422" width="6.625" style="6" customWidth="1"/>
    <col min="7423" max="7423" width="7.625" style="6" customWidth="1"/>
    <col min="7424" max="7424" width="8.125" style="6" customWidth="1"/>
    <col min="7425" max="7425" width="7.5" style="6" customWidth="1"/>
    <col min="7426" max="7426" width="8.125" style="6" customWidth="1"/>
    <col min="7427" max="7427" width="7.25" style="6" customWidth="1"/>
    <col min="7428" max="7428" width="7.125" style="6" customWidth="1"/>
    <col min="7429" max="7429" width="7" style="6" customWidth="1"/>
    <col min="7430" max="7430" width="6.5" style="6" customWidth="1"/>
    <col min="7431" max="7431" width="6.625" style="6" customWidth="1"/>
    <col min="7432" max="7432" width="6.125" style="6" customWidth="1"/>
    <col min="7433" max="7435" width="7.125" style="6" customWidth="1"/>
    <col min="7436" max="7438" width="7.25" style="6" customWidth="1"/>
    <col min="7439" max="7656" width="8.125" style="6"/>
    <col min="7657" max="7657" width="18.25" style="6" customWidth="1"/>
    <col min="7658" max="7658" width="10" style="6" customWidth="1"/>
    <col min="7659" max="7659" width="14.75" style="6" customWidth="1"/>
    <col min="7660" max="7660" width="9.25" style="6" bestFit="1" customWidth="1"/>
    <col min="7661" max="7662" width="7.5" style="6" customWidth="1"/>
    <col min="7663" max="7663" width="7.75" style="6" customWidth="1"/>
    <col min="7664" max="7664" width="7.25" style="6" customWidth="1"/>
    <col min="7665" max="7665" width="8.25" style="6" customWidth="1"/>
    <col min="7666" max="7666" width="7.5" style="6" customWidth="1"/>
    <col min="7667" max="7667" width="8.25" style="6" customWidth="1"/>
    <col min="7668" max="7668" width="7.5" style="6" customWidth="1"/>
    <col min="7669" max="7670" width="7.625" style="6" customWidth="1"/>
    <col min="7671" max="7671" width="7.125" style="6" customWidth="1"/>
    <col min="7672" max="7672" width="6.625" style="6" customWidth="1"/>
    <col min="7673" max="7673" width="7.75" style="6" customWidth="1"/>
    <col min="7674" max="7674" width="7.5" style="6" customWidth="1"/>
    <col min="7675" max="7675" width="7.25" style="6" customWidth="1"/>
    <col min="7676" max="7676" width="6.5" style="6" customWidth="1"/>
    <col min="7677" max="7677" width="7.25" style="6" customWidth="1"/>
    <col min="7678" max="7678" width="6.625" style="6" customWidth="1"/>
    <col min="7679" max="7679" width="7.625" style="6" customWidth="1"/>
    <col min="7680" max="7680" width="8.125" style="6" customWidth="1"/>
    <col min="7681" max="7681" width="7.5" style="6" customWidth="1"/>
    <col min="7682" max="7682" width="8.125" style="6" customWidth="1"/>
    <col min="7683" max="7683" width="7.25" style="6" customWidth="1"/>
    <col min="7684" max="7684" width="7.125" style="6" customWidth="1"/>
    <col min="7685" max="7685" width="7" style="6" customWidth="1"/>
    <col min="7686" max="7686" width="6.5" style="6" customWidth="1"/>
    <col min="7687" max="7687" width="6.625" style="6" customWidth="1"/>
    <col min="7688" max="7688" width="6.125" style="6" customWidth="1"/>
    <col min="7689" max="7691" width="7.125" style="6" customWidth="1"/>
    <col min="7692" max="7694" width="7.25" style="6" customWidth="1"/>
    <col min="7695" max="7912" width="8.125" style="6"/>
    <col min="7913" max="7913" width="18.25" style="6" customWidth="1"/>
    <col min="7914" max="7914" width="10" style="6" customWidth="1"/>
    <col min="7915" max="7915" width="14.75" style="6" customWidth="1"/>
    <col min="7916" max="7916" width="9.25" style="6" bestFit="1" customWidth="1"/>
    <col min="7917" max="7918" width="7.5" style="6" customWidth="1"/>
    <col min="7919" max="7919" width="7.75" style="6" customWidth="1"/>
    <col min="7920" max="7920" width="7.25" style="6" customWidth="1"/>
    <col min="7921" max="7921" width="8.25" style="6" customWidth="1"/>
    <col min="7922" max="7922" width="7.5" style="6" customWidth="1"/>
    <col min="7923" max="7923" width="8.25" style="6" customWidth="1"/>
    <col min="7924" max="7924" width="7.5" style="6" customWidth="1"/>
    <col min="7925" max="7926" width="7.625" style="6" customWidth="1"/>
    <col min="7927" max="7927" width="7.125" style="6" customWidth="1"/>
    <col min="7928" max="7928" width="6.625" style="6" customWidth="1"/>
    <col min="7929" max="7929" width="7.75" style="6" customWidth="1"/>
    <col min="7930" max="7930" width="7.5" style="6" customWidth="1"/>
    <col min="7931" max="7931" width="7.25" style="6" customWidth="1"/>
    <col min="7932" max="7932" width="6.5" style="6" customWidth="1"/>
    <col min="7933" max="7933" width="7.25" style="6" customWidth="1"/>
    <col min="7934" max="7934" width="6.625" style="6" customWidth="1"/>
    <col min="7935" max="7935" width="7.625" style="6" customWidth="1"/>
    <col min="7936" max="7936" width="8.125" style="6" customWidth="1"/>
    <col min="7937" max="7937" width="7.5" style="6" customWidth="1"/>
    <col min="7938" max="7938" width="8.125" style="6" customWidth="1"/>
    <col min="7939" max="7939" width="7.25" style="6" customWidth="1"/>
    <col min="7940" max="7940" width="7.125" style="6" customWidth="1"/>
    <col min="7941" max="7941" width="7" style="6" customWidth="1"/>
    <col min="7942" max="7942" width="6.5" style="6" customWidth="1"/>
    <col min="7943" max="7943" width="6.625" style="6" customWidth="1"/>
    <col min="7944" max="7944" width="6.125" style="6" customWidth="1"/>
    <col min="7945" max="7947" width="7.125" style="6" customWidth="1"/>
    <col min="7948" max="7950" width="7.25" style="6" customWidth="1"/>
    <col min="7951" max="8168" width="8.125" style="6"/>
    <col min="8169" max="8169" width="18.25" style="6" customWidth="1"/>
    <col min="8170" max="8170" width="10" style="6" customWidth="1"/>
    <col min="8171" max="8171" width="14.75" style="6" customWidth="1"/>
    <col min="8172" max="8172" width="9.25" style="6" bestFit="1" customWidth="1"/>
    <col min="8173" max="8174" width="7.5" style="6" customWidth="1"/>
    <col min="8175" max="8175" width="7.75" style="6" customWidth="1"/>
    <col min="8176" max="8176" width="7.25" style="6" customWidth="1"/>
    <col min="8177" max="8177" width="8.25" style="6" customWidth="1"/>
    <col min="8178" max="8178" width="7.5" style="6" customWidth="1"/>
    <col min="8179" max="8179" width="8.25" style="6" customWidth="1"/>
    <col min="8180" max="8180" width="7.5" style="6" customWidth="1"/>
    <col min="8181" max="8182" width="7.625" style="6" customWidth="1"/>
    <col min="8183" max="8183" width="7.125" style="6" customWidth="1"/>
    <col min="8184" max="8184" width="6.625" style="6" customWidth="1"/>
    <col min="8185" max="8185" width="7.75" style="6" customWidth="1"/>
    <col min="8186" max="8186" width="7.5" style="6" customWidth="1"/>
    <col min="8187" max="8187" width="7.25" style="6" customWidth="1"/>
    <col min="8188" max="8188" width="6.5" style="6" customWidth="1"/>
    <col min="8189" max="8189" width="7.25" style="6" customWidth="1"/>
    <col min="8190" max="8190" width="6.625" style="6" customWidth="1"/>
    <col min="8191" max="8191" width="7.625" style="6" customWidth="1"/>
    <col min="8192" max="8192" width="8.125" style="6" customWidth="1"/>
    <col min="8193" max="8193" width="7.5" style="6" customWidth="1"/>
    <col min="8194" max="8194" width="8.125" style="6" customWidth="1"/>
    <col min="8195" max="8195" width="7.25" style="6" customWidth="1"/>
    <col min="8196" max="8196" width="7.125" style="6" customWidth="1"/>
    <col min="8197" max="8197" width="7" style="6" customWidth="1"/>
    <col min="8198" max="8198" width="6.5" style="6" customWidth="1"/>
    <col min="8199" max="8199" width="6.625" style="6" customWidth="1"/>
    <col min="8200" max="8200" width="6.125" style="6" customWidth="1"/>
    <col min="8201" max="8203" width="7.125" style="6" customWidth="1"/>
    <col min="8204" max="8206" width="7.25" style="6" customWidth="1"/>
    <col min="8207" max="8424" width="8.125" style="6"/>
    <col min="8425" max="8425" width="18.25" style="6" customWidth="1"/>
    <col min="8426" max="8426" width="10" style="6" customWidth="1"/>
    <col min="8427" max="8427" width="14.75" style="6" customWidth="1"/>
    <col min="8428" max="8428" width="9.25" style="6" bestFit="1" customWidth="1"/>
    <col min="8429" max="8430" width="7.5" style="6" customWidth="1"/>
    <col min="8431" max="8431" width="7.75" style="6" customWidth="1"/>
    <col min="8432" max="8432" width="7.25" style="6" customWidth="1"/>
    <col min="8433" max="8433" width="8.25" style="6" customWidth="1"/>
    <col min="8434" max="8434" width="7.5" style="6" customWidth="1"/>
    <col min="8435" max="8435" width="8.25" style="6" customWidth="1"/>
    <col min="8436" max="8436" width="7.5" style="6" customWidth="1"/>
    <col min="8437" max="8438" width="7.625" style="6" customWidth="1"/>
    <col min="8439" max="8439" width="7.125" style="6" customWidth="1"/>
    <col min="8440" max="8440" width="6.625" style="6" customWidth="1"/>
    <col min="8441" max="8441" width="7.75" style="6" customWidth="1"/>
    <col min="8442" max="8442" width="7.5" style="6" customWidth="1"/>
    <col min="8443" max="8443" width="7.25" style="6" customWidth="1"/>
    <col min="8444" max="8444" width="6.5" style="6" customWidth="1"/>
    <col min="8445" max="8445" width="7.25" style="6" customWidth="1"/>
    <col min="8446" max="8446" width="6.625" style="6" customWidth="1"/>
    <col min="8447" max="8447" width="7.625" style="6" customWidth="1"/>
    <col min="8448" max="8448" width="8.125" style="6" customWidth="1"/>
    <col min="8449" max="8449" width="7.5" style="6" customWidth="1"/>
    <col min="8450" max="8450" width="8.125" style="6" customWidth="1"/>
    <col min="8451" max="8451" width="7.25" style="6" customWidth="1"/>
    <col min="8452" max="8452" width="7.125" style="6" customWidth="1"/>
    <col min="8453" max="8453" width="7" style="6" customWidth="1"/>
    <col min="8454" max="8454" width="6.5" style="6" customWidth="1"/>
    <col min="8455" max="8455" width="6.625" style="6" customWidth="1"/>
    <col min="8456" max="8456" width="6.125" style="6" customWidth="1"/>
    <col min="8457" max="8459" width="7.125" style="6" customWidth="1"/>
    <col min="8460" max="8462" width="7.25" style="6" customWidth="1"/>
    <col min="8463" max="8680" width="8.125" style="6"/>
    <col min="8681" max="8681" width="18.25" style="6" customWidth="1"/>
    <col min="8682" max="8682" width="10" style="6" customWidth="1"/>
    <col min="8683" max="8683" width="14.75" style="6" customWidth="1"/>
    <col min="8684" max="8684" width="9.25" style="6" bestFit="1" customWidth="1"/>
    <col min="8685" max="8686" width="7.5" style="6" customWidth="1"/>
    <col min="8687" max="8687" width="7.75" style="6" customWidth="1"/>
    <col min="8688" max="8688" width="7.25" style="6" customWidth="1"/>
    <col min="8689" max="8689" width="8.25" style="6" customWidth="1"/>
    <col min="8690" max="8690" width="7.5" style="6" customWidth="1"/>
    <col min="8691" max="8691" width="8.25" style="6" customWidth="1"/>
    <col min="8692" max="8692" width="7.5" style="6" customWidth="1"/>
    <col min="8693" max="8694" width="7.625" style="6" customWidth="1"/>
    <col min="8695" max="8695" width="7.125" style="6" customWidth="1"/>
    <col min="8696" max="8696" width="6.625" style="6" customWidth="1"/>
    <col min="8697" max="8697" width="7.75" style="6" customWidth="1"/>
    <col min="8698" max="8698" width="7.5" style="6" customWidth="1"/>
    <col min="8699" max="8699" width="7.25" style="6" customWidth="1"/>
    <col min="8700" max="8700" width="6.5" style="6" customWidth="1"/>
    <col min="8701" max="8701" width="7.25" style="6" customWidth="1"/>
    <col min="8702" max="8702" width="6.625" style="6" customWidth="1"/>
    <col min="8703" max="8703" width="7.625" style="6" customWidth="1"/>
    <col min="8704" max="8704" width="8.125" style="6" customWidth="1"/>
    <col min="8705" max="8705" width="7.5" style="6" customWidth="1"/>
    <col min="8706" max="8706" width="8.125" style="6" customWidth="1"/>
    <col min="8707" max="8707" width="7.25" style="6" customWidth="1"/>
    <col min="8708" max="8708" width="7.125" style="6" customWidth="1"/>
    <col min="8709" max="8709" width="7" style="6" customWidth="1"/>
    <col min="8710" max="8710" width="6.5" style="6" customWidth="1"/>
    <col min="8711" max="8711" width="6.625" style="6" customWidth="1"/>
    <col min="8712" max="8712" width="6.125" style="6" customWidth="1"/>
    <col min="8713" max="8715" width="7.125" style="6" customWidth="1"/>
    <col min="8716" max="8718" width="7.25" style="6" customWidth="1"/>
    <col min="8719" max="8936" width="8.125" style="6"/>
    <col min="8937" max="8937" width="18.25" style="6" customWidth="1"/>
    <col min="8938" max="8938" width="10" style="6" customWidth="1"/>
    <col min="8939" max="8939" width="14.75" style="6" customWidth="1"/>
    <col min="8940" max="8940" width="9.25" style="6" bestFit="1" customWidth="1"/>
    <col min="8941" max="8942" width="7.5" style="6" customWidth="1"/>
    <col min="8943" max="8943" width="7.75" style="6" customWidth="1"/>
    <col min="8944" max="8944" width="7.25" style="6" customWidth="1"/>
    <col min="8945" max="8945" width="8.25" style="6" customWidth="1"/>
    <col min="8946" max="8946" width="7.5" style="6" customWidth="1"/>
    <col min="8947" max="8947" width="8.25" style="6" customWidth="1"/>
    <col min="8948" max="8948" width="7.5" style="6" customWidth="1"/>
    <col min="8949" max="8950" width="7.625" style="6" customWidth="1"/>
    <col min="8951" max="8951" width="7.125" style="6" customWidth="1"/>
    <col min="8952" max="8952" width="6.625" style="6" customWidth="1"/>
    <col min="8953" max="8953" width="7.75" style="6" customWidth="1"/>
    <col min="8954" max="8954" width="7.5" style="6" customWidth="1"/>
    <col min="8955" max="8955" width="7.25" style="6" customWidth="1"/>
    <col min="8956" max="8956" width="6.5" style="6" customWidth="1"/>
    <col min="8957" max="8957" width="7.25" style="6" customWidth="1"/>
    <col min="8958" max="8958" width="6.625" style="6" customWidth="1"/>
    <col min="8959" max="8959" width="7.625" style="6" customWidth="1"/>
    <col min="8960" max="8960" width="8.125" style="6" customWidth="1"/>
    <col min="8961" max="8961" width="7.5" style="6" customWidth="1"/>
    <col min="8962" max="8962" width="8.125" style="6" customWidth="1"/>
    <col min="8963" max="8963" width="7.25" style="6" customWidth="1"/>
    <col min="8964" max="8964" width="7.125" style="6" customWidth="1"/>
    <col min="8965" max="8965" width="7" style="6" customWidth="1"/>
    <col min="8966" max="8966" width="6.5" style="6" customWidth="1"/>
    <col min="8967" max="8967" width="6.625" style="6" customWidth="1"/>
    <col min="8968" max="8968" width="6.125" style="6" customWidth="1"/>
    <col min="8969" max="8971" width="7.125" style="6" customWidth="1"/>
    <col min="8972" max="8974" width="7.25" style="6" customWidth="1"/>
    <col min="8975" max="9192" width="8.125" style="6"/>
    <col min="9193" max="9193" width="18.25" style="6" customWidth="1"/>
    <col min="9194" max="9194" width="10" style="6" customWidth="1"/>
    <col min="9195" max="9195" width="14.75" style="6" customWidth="1"/>
    <col min="9196" max="9196" width="9.25" style="6" bestFit="1" customWidth="1"/>
    <col min="9197" max="9198" width="7.5" style="6" customWidth="1"/>
    <col min="9199" max="9199" width="7.75" style="6" customWidth="1"/>
    <col min="9200" max="9200" width="7.25" style="6" customWidth="1"/>
    <col min="9201" max="9201" width="8.25" style="6" customWidth="1"/>
    <col min="9202" max="9202" width="7.5" style="6" customWidth="1"/>
    <col min="9203" max="9203" width="8.25" style="6" customWidth="1"/>
    <col min="9204" max="9204" width="7.5" style="6" customWidth="1"/>
    <col min="9205" max="9206" width="7.625" style="6" customWidth="1"/>
    <col min="9207" max="9207" width="7.125" style="6" customWidth="1"/>
    <col min="9208" max="9208" width="6.625" style="6" customWidth="1"/>
    <col min="9209" max="9209" width="7.75" style="6" customWidth="1"/>
    <col min="9210" max="9210" width="7.5" style="6" customWidth="1"/>
    <col min="9211" max="9211" width="7.25" style="6" customWidth="1"/>
    <col min="9212" max="9212" width="6.5" style="6" customWidth="1"/>
    <col min="9213" max="9213" width="7.25" style="6" customWidth="1"/>
    <col min="9214" max="9214" width="6.625" style="6" customWidth="1"/>
    <col min="9215" max="9215" width="7.625" style="6" customWidth="1"/>
    <col min="9216" max="9216" width="8.125" style="6" customWidth="1"/>
    <col min="9217" max="9217" width="7.5" style="6" customWidth="1"/>
    <col min="9218" max="9218" width="8.125" style="6" customWidth="1"/>
    <col min="9219" max="9219" width="7.25" style="6" customWidth="1"/>
    <col min="9220" max="9220" width="7.125" style="6" customWidth="1"/>
    <col min="9221" max="9221" width="7" style="6" customWidth="1"/>
    <col min="9222" max="9222" width="6.5" style="6" customWidth="1"/>
    <col min="9223" max="9223" width="6.625" style="6" customWidth="1"/>
    <col min="9224" max="9224" width="6.125" style="6" customWidth="1"/>
    <col min="9225" max="9227" width="7.125" style="6" customWidth="1"/>
    <col min="9228" max="9230" width="7.25" style="6" customWidth="1"/>
    <col min="9231" max="9448" width="8.125" style="6"/>
    <col min="9449" max="9449" width="18.25" style="6" customWidth="1"/>
    <col min="9450" max="9450" width="10" style="6" customWidth="1"/>
    <col min="9451" max="9451" width="14.75" style="6" customWidth="1"/>
    <col min="9452" max="9452" width="9.25" style="6" bestFit="1" customWidth="1"/>
    <col min="9453" max="9454" width="7.5" style="6" customWidth="1"/>
    <col min="9455" max="9455" width="7.75" style="6" customWidth="1"/>
    <col min="9456" max="9456" width="7.25" style="6" customWidth="1"/>
    <col min="9457" max="9457" width="8.25" style="6" customWidth="1"/>
    <col min="9458" max="9458" width="7.5" style="6" customWidth="1"/>
    <col min="9459" max="9459" width="8.25" style="6" customWidth="1"/>
    <col min="9460" max="9460" width="7.5" style="6" customWidth="1"/>
    <col min="9461" max="9462" width="7.625" style="6" customWidth="1"/>
    <col min="9463" max="9463" width="7.125" style="6" customWidth="1"/>
    <col min="9464" max="9464" width="6.625" style="6" customWidth="1"/>
    <col min="9465" max="9465" width="7.75" style="6" customWidth="1"/>
    <col min="9466" max="9466" width="7.5" style="6" customWidth="1"/>
    <col min="9467" max="9467" width="7.25" style="6" customWidth="1"/>
    <col min="9468" max="9468" width="6.5" style="6" customWidth="1"/>
    <col min="9469" max="9469" width="7.25" style="6" customWidth="1"/>
    <col min="9470" max="9470" width="6.625" style="6" customWidth="1"/>
    <col min="9471" max="9471" width="7.625" style="6" customWidth="1"/>
    <col min="9472" max="9472" width="8.125" style="6" customWidth="1"/>
    <col min="9473" max="9473" width="7.5" style="6" customWidth="1"/>
    <col min="9474" max="9474" width="8.125" style="6" customWidth="1"/>
    <col min="9475" max="9475" width="7.25" style="6" customWidth="1"/>
    <col min="9476" max="9476" width="7.125" style="6" customWidth="1"/>
    <col min="9477" max="9477" width="7" style="6" customWidth="1"/>
    <col min="9478" max="9478" width="6.5" style="6" customWidth="1"/>
    <col min="9479" max="9479" width="6.625" style="6" customWidth="1"/>
    <col min="9480" max="9480" width="6.125" style="6" customWidth="1"/>
    <col min="9481" max="9483" width="7.125" style="6" customWidth="1"/>
    <col min="9484" max="9486" width="7.25" style="6" customWidth="1"/>
    <col min="9487" max="9704" width="8.125" style="6"/>
    <col min="9705" max="9705" width="18.25" style="6" customWidth="1"/>
    <col min="9706" max="9706" width="10" style="6" customWidth="1"/>
    <col min="9707" max="9707" width="14.75" style="6" customWidth="1"/>
    <col min="9708" max="9708" width="9.25" style="6" bestFit="1" customWidth="1"/>
    <col min="9709" max="9710" width="7.5" style="6" customWidth="1"/>
    <col min="9711" max="9711" width="7.75" style="6" customWidth="1"/>
    <col min="9712" max="9712" width="7.25" style="6" customWidth="1"/>
    <col min="9713" max="9713" width="8.25" style="6" customWidth="1"/>
    <col min="9714" max="9714" width="7.5" style="6" customWidth="1"/>
    <col min="9715" max="9715" width="8.25" style="6" customWidth="1"/>
    <col min="9716" max="9716" width="7.5" style="6" customWidth="1"/>
    <col min="9717" max="9718" width="7.625" style="6" customWidth="1"/>
    <col min="9719" max="9719" width="7.125" style="6" customWidth="1"/>
    <col min="9720" max="9720" width="6.625" style="6" customWidth="1"/>
    <col min="9721" max="9721" width="7.75" style="6" customWidth="1"/>
    <col min="9722" max="9722" width="7.5" style="6" customWidth="1"/>
    <col min="9723" max="9723" width="7.25" style="6" customWidth="1"/>
    <col min="9724" max="9724" width="6.5" style="6" customWidth="1"/>
    <col min="9725" max="9725" width="7.25" style="6" customWidth="1"/>
    <col min="9726" max="9726" width="6.625" style="6" customWidth="1"/>
    <col min="9727" max="9727" width="7.625" style="6" customWidth="1"/>
    <col min="9728" max="9728" width="8.125" style="6" customWidth="1"/>
    <col min="9729" max="9729" width="7.5" style="6" customWidth="1"/>
    <col min="9730" max="9730" width="8.125" style="6" customWidth="1"/>
    <col min="9731" max="9731" width="7.25" style="6" customWidth="1"/>
    <col min="9732" max="9732" width="7.125" style="6" customWidth="1"/>
    <col min="9733" max="9733" width="7" style="6" customWidth="1"/>
    <col min="9734" max="9734" width="6.5" style="6" customWidth="1"/>
    <col min="9735" max="9735" width="6.625" style="6" customWidth="1"/>
    <col min="9736" max="9736" width="6.125" style="6" customWidth="1"/>
    <col min="9737" max="9739" width="7.125" style="6" customWidth="1"/>
    <col min="9740" max="9742" width="7.25" style="6" customWidth="1"/>
    <col min="9743" max="9960" width="8.125" style="6"/>
    <col min="9961" max="9961" width="18.25" style="6" customWidth="1"/>
    <col min="9962" max="9962" width="10" style="6" customWidth="1"/>
    <col min="9963" max="9963" width="14.75" style="6" customWidth="1"/>
    <col min="9964" max="9964" width="9.25" style="6" bestFit="1" customWidth="1"/>
    <col min="9965" max="9966" width="7.5" style="6" customWidth="1"/>
    <col min="9967" max="9967" width="7.75" style="6" customWidth="1"/>
    <col min="9968" max="9968" width="7.25" style="6" customWidth="1"/>
    <col min="9969" max="9969" width="8.25" style="6" customWidth="1"/>
    <col min="9970" max="9970" width="7.5" style="6" customWidth="1"/>
    <col min="9971" max="9971" width="8.25" style="6" customWidth="1"/>
    <col min="9972" max="9972" width="7.5" style="6" customWidth="1"/>
    <col min="9973" max="9974" width="7.625" style="6" customWidth="1"/>
    <col min="9975" max="9975" width="7.125" style="6" customWidth="1"/>
    <col min="9976" max="9976" width="6.625" style="6" customWidth="1"/>
    <col min="9977" max="9977" width="7.75" style="6" customWidth="1"/>
    <col min="9978" max="9978" width="7.5" style="6" customWidth="1"/>
    <col min="9979" max="9979" width="7.25" style="6" customWidth="1"/>
    <col min="9980" max="9980" width="6.5" style="6" customWidth="1"/>
    <col min="9981" max="9981" width="7.25" style="6" customWidth="1"/>
    <col min="9982" max="9982" width="6.625" style="6" customWidth="1"/>
    <col min="9983" max="9983" width="7.625" style="6" customWidth="1"/>
    <col min="9984" max="9984" width="8.125" style="6" customWidth="1"/>
    <col min="9985" max="9985" width="7.5" style="6" customWidth="1"/>
    <col min="9986" max="9986" width="8.125" style="6" customWidth="1"/>
    <col min="9987" max="9987" width="7.25" style="6" customWidth="1"/>
    <col min="9988" max="9988" width="7.125" style="6" customWidth="1"/>
    <col min="9989" max="9989" width="7" style="6" customWidth="1"/>
    <col min="9990" max="9990" width="6.5" style="6" customWidth="1"/>
    <col min="9991" max="9991" width="6.625" style="6" customWidth="1"/>
    <col min="9992" max="9992" width="6.125" style="6" customWidth="1"/>
    <col min="9993" max="9995" width="7.125" style="6" customWidth="1"/>
    <col min="9996" max="9998" width="7.25" style="6" customWidth="1"/>
    <col min="9999" max="10216" width="8.125" style="6"/>
    <col min="10217" max="10217" width="18.25" style="6" customWidth="1"/>
    <col min="10218" max="10218" width="10" style="6" customWidth="1"/>
    <col min="10219" max="10219" width="14.75" style="6" customWidth="1"/>
    <col min="10220" max="10220" width="9.25" style="6" bestFit="1" customWidth="1"/>
    <col min="10221" max="10222" width="7.5" style="6" customWidth="1"/>
    <col min="10223" max="10223" width="7.75" style="6" customWidth="1"/>
    <col min="10224" max="10224" width="7.25" style="6" customWidth="1"/>
    <col min="10225" max="10225" width="8.25" style="6" customWidth="1"/>
    <col min="10226" max="10226" width="7.5" style="6" customWidth="1"/>
    <col min="10227" max="10227" width="8.25" style="6" customWidth="1"/>
    <col min="10228" max="10228" width="7.5" style="6" customWidth="1"/>
    <col min="10229" max="10230" width="7.625" style="6" customWidth="1"/>
    <col min="10231" max="10231" width="7.125" style="6" customWidth="1"/>
    <col min="10232" max="10232" width="6.625" style="6" customWidth="1"/>
    <col min="10233" max="10233" width="7.75" style="6" customWidth="1"/>
    <col min="10234" max="10234" width="7.5" style="6" customWidth="1"/>
    <col min="10235" max="10235" width="7.25" style="6" customWidth="1"/>
    <col min="10236" max="10236" width="6.5" style="6" customWidth="1"/>
    <col min="10237" max="10237" width="7.25" style="6" customWidth="1"/>
    <col min="10238" max="10238" width="6.625" style="6" customWidth="1"/>
    <col min="10239" max="10239" width="7.625" style="6" customWidth="1"/>
    <col min="10240" max="10240" width="8.125" style="6" customWidth="1"/>
    <col min="10241" max="10241" width="7.5" style="6" customWidth="1"/>
    <col min="10242" max="10242" width="8.125" style="6" customWidth="1"/>
    <col min="10243" max="10243" width="7.25" style="6" customWidth="1"/>
    <col min="10244" max="10244" width="7.125" style="6" customWidth="1"/>
    <col min="10245" max="10245" width="7" style="6" customWidth="1"/>
    <col min="10246" max="10246" width="6.5" style="6" customWidth="1"/>
    <col min="10247" max="10247" width="6.625" style="6" customWidth="1"/>
    <col min="10248" max="10248" width="6.125" style="6" customWidth="1"/>
    <col min="10249" max="10251" width="7.125" style="6" customWidth="1"/>
    <col min="10252" max="10254" width="7.25" style="6" customWidth="1"/>
    <col min="10255" max="10472" width="8.125" style="6"/>
    <col min="10473" max="10473" width="18.25" style="6" customWidth="1"/>
    <col min="10474" max="10474" width="10" style="6" customWidth="1"/>
    <col min="10475" max="10475" width="14.75" style="6" customWidth="1"/>
    <col min="10476" max="10476" width="9.25" style="6" bestFit="1" customWidth="1"/>
    <col min="10477" max="10478" width="7.5" style="6" customWidth="1"/>
    <col min="10479" max="10479" width="7.75" style="6" customWidth="1"/>
    <col min="10480" max="10480" width="7.25" style="6" customWidth="1"/>
    <col min="10481" max="10481" width="8.25" style="6" customWidth="1"/>
    <col min="10482" max="10482" width="7.5" style="6" customWidth="1"/>
    <col min="10483" max="10483" width="8.25" style="6" customWidth="1"/>
    <col min="10484" max="10484" width="7.5" style="6" customWidth="1"/>
    <col min="10485" max="10486" width="7.625" style="6" customWidth="1"/>
    <col min="10487" max="10487" width="7.125" style="6" customWidth="1"/>
    <col min="10488" max="10488" width="6.625" style="6" customWidth="1"/>
    <col min="10489" max="10489" width="7.75" style="6" customWidth="1"/>
    <col min="10490" max="10490" width="7.5" style="6" customWidth="1"/>
    <col min="10491" max="10491" width="7.25" style="6" customWidth="1"/>
    <col min="10492" max="10492" width="6.5" style="6" customWidth="1"/>
    <col min="10493" max="10493" width="7.25" style="6" customWidth="1"/>
    <col min="10494" max="10494" width="6.625" style="6" customWidth="1"/>
    <col min="10495" max="10495" width="7.625" style="6" customWidth="1"/>
    <col min="10496" max="10496" width="8.125" style="6" customWidth="1"/>
    <col min="10497" max="10497" width="7.5" style="6" customWidth="1"/>
    <col min="10498" max="10498" width="8.125" style="6" customWidth="1"/>
    <col min="10499" max="10499" width="7.25" style="6" customWidth="1"/>
    <col min="10500" max="10500" width="7.125" style="6" customWidth="1"/>
    <col min="10501" max="10501" width="7" style="6" customWidth="1"/>
    <col min="10502" max="10502" width="6.5" style="6" customWidth="1"/>
    <col min="10503" max="10503" width="6.625" style="6" customWidth="1"/>
    <col min="10504" max="10504" width="6.125" style="6" customWidth="1"/>
    <col min="10505" max="10507" width="7.125" style="6" customWidth="1"/>
    <col min="10508" max="10510" width="7.25" style="6" customWidth="1"/>
    <col min="10511" max="10728" width="8.125" style="6"/>
    <col min="10729" max="10729" width="18.25" style="6" customWidth="1"/>
    <col min="10730" max="10730" width="10" style="6" customWidth="1"/>
    <col min="10731" max="10731" width="14.75" style="6" customWidth="1"/>
    <col min="10732" max="10732" width="9.25" style="6" bestFit="1" customWidth="1"/>
    <col min="10733" max="10734" width="7.5" style="6" customWidth="1"/>
    <col min="10735" max="10735" width="7.75" style="6" customWidth="1"/>
    <col min="10736" max="10736" width="7.25" style="6" customWidth="1"/>
    <col min="10737" max="10737" width="8.25" style="6" customWidth="1"/>
    <col min="10738" max="10738" width="7.5" style="6" customWidth="1"/>
    <col min="10739" max="10739" width="8.25" style="6" customWidth="1"/>
    <col min="10740" max="10740" width="7.5" style="6" customWidth="1"/>
    <col min="10741" max="10742" width="7.625" style="6" customWidth="1"/>
    <col min="10743" max="10743" width="7.125" style="6" customWidth="1"/>
    <col min="10744" max="10744" width="6.625" style="6" customWidth="1"/>
    <col min="10745" max="10745" width="7.75" style="6" customWidth="1"/>
    <col min="10746" max="10746" width="7.5" style="6" customWidth="1"/>
    <col min="10747" max="10747" width="7.25" style="6" customWidth="1"/>
    <col min="10748" max="10748" width="6.5" style="6" customWidth="1"/>
    <col min="10749" max="10749" width="7.25" style="6" customWidth="1"/>
    <col min="10750" max="10750" width="6.625" style="6" customWidth="1"/>
    <col min="10751" max="10751" width="7.625" style="6" customWidth="1"/>
    <col min="10752" max="10752" width="8.125" style="6" customWidth="1"/>
    <col min="10753" max="10753" width="7.5" style="6" customWidth="1"/>
    <col min="10754" max="10754" width="8.125" style="6" customWidth="1"/>
    <col min="10755" max="10755" width="7.25" style="6" customWidth="1"/>
    <col min="10756" max="10756" width="7.125" style="6" customWidth="1"/>
    <col min="10757" max="10757" width="7" style="6" customWidth="1"/>
    <col min="10758" max="10758" width="6.5" style="6" customWidth="1"/>
    <col min="10759" max="10759" width="6.625" style="6" customWidth="1"/>
    <col min="10760" max="10760" width="6.125" style="6" customWidth="1"/>
    <col min="10761" max="10763" width="7.125" style="6" customWidth="1"/>
    <col min="10764" max="10766" width="7.25" style="6" customWidth="1"/>
    <col min="10767" max="10984" width="8.125" style="6"/>
    <col min="10985" max="10985" width="18.25" style="6" customWidth="1"/>
    <col min="10986" max="10986" width="10" style="6" customWidth="1"/>
    <col min="10987" max="10987" width="14.75" style="6" customWidth="1"/>
    <col min="10988" max="10988" width="9.25" style="6" bestFit="1" customWidth="1"/>
    <col min="10989" max="10990" width="7.5" style="6" customWidth="1"/>
    <col min="10991" max="10991" width="7.75" style="6" customWidth="1"/>
    <col min="10992" max="10992" width="7.25" style="6" customWidth="1"/>
    <col min="10993" max="10993" width="8.25" style="6" customWidth="1"/>
    <col min="10994" max="10994" width="7.5" style="6" customWidth="1"/>
    <col min="10995" max="10995" width="8.25" style="6" customWidth="1"/>
    <col min="10996" max="10996" width="7.5" style="6" customWidth="1"/>
    <col min="10997" max="10998" width="7.625" style="6" customWidth="1"/>
    <col min="10999" max="10999" width="7.125" style="6" customWidth="1"/>
    <col min="11000" max="11000" width="6.625" style="6" customWidth="1"/>
    <col min="11001" max="11001" width="7.75" style="6" customWidth="1"/>
    <col min="11002" max="11002" width="7.5" style="6" customWidth="1"/>
    <col min="11003" max="11003" width="7.25" style="6" customWidth="1"/>
    <col min="11004" max="11004" width="6.5" style="6" customWidth="1"/>
    <col min="11005" max="11005" width="7.25" style="6" customWidth="1"/>
    <col min="11006" max="11006" width="6.625" style="6" customWidth="1"/>
    <col min="11007" max="11007" width="7.625" style="6" customWidth="1"/>
    <col min="11008" max="11008" width="8.125" style="6" customWidth="1"/>
    <col min="11009" max="11009" width="7.5" style="6" customWidth="1"/>
    <col min="11010" max="11010" width="8.125" style="6" customWidth="1"/>
    <col min="11011" max="11011" width="7.25" style="6" customWidth="1"/>
    <col min="11012" max="11012" width="7.125" style="6" customWidth="1"/>
    <col min="11013" max="11013" width="7" style="6" customWidth="1"/>
    <col min="11014" max="11014" width="6.5" style="6" customWidth="1"/>
    <col min="11015" max="11015" width="6.625" style="6" customWidth="1"/>
    <col min="11016" max="11016" width="6.125" style="6" customWidth="1"/>
    <col min="11017" max="11019" width="7.125" style="6" customWidth="1"/>
    <col min="11020" max="11022" width="7.25" style="6" customWidth="1"/>
    <col min="11023" max="11240" width="8.125" style="6"/>
    <col min="11241" max="11241" width="18.25" style="6" customWidth="1"/>
    <col min="11242" max="11242" width="10" style="6" customWidth="1"/>
    <col min="11243" max="11243" width="14.75" style="6" customWidth="1"/>
    <col min="11244" max="11244" width="9.25" style="6" bestFit="1" customWidth="1"/>
    <col min="11245" max="11246" width="7.5" style="6" customWidth="1"/>
    <col min="11247" max="11247" width="7.75" style="6" customWidth="1"/>
    <col min="11248" max="11248" width="7.25" style="6" customWidth="1"/>
    <col min="11249" max="11249" width="8.25" style="6" customWidth="1"/>
    <col min="11250" max="11250" width="7.5" style="6" customWidth="1"/>
    <col min="11251" max="11251" width="8.25" style="6" customWidth="1"/>
    <col min="11252" max="11252" width="7.5" style="6" customWidth="1"/>
    <col min="11253" max="11254" width="7.625" style="6" customWidth="1"/>
    <col min="11255" max="11255" width="7.125" style="6" customWidth="1"/>
    <col min="11256" max="11256" width="6.625" style="6" customWidth="1"/>
    <col min="11257" max="11257" width="7.75" style="6" customWidth="1"/>
    <col min="11258" max="11258" width="7.5" style="6" customWidth="1"/>
    <col min="11259" max="11259" width="7.25" style="6" customWidth="1"/>
    <col min="11260" max="11260" width="6.5" style="6" customWidth="1"/>
    <col min="11261" max="11261" width="7.25" style="6" customWidth="1"/>
    <col min="11262" max="11262" width="6.625" style="6" customWidth="1"/>
    <col min="11263" max="11263" width="7.625" style="6" customWidth="1"/>
    <col min="11264" max="11264" width="8.125" style="6" customWidth="1"/>
    <col min="11265" max="11265" width="7.5" style="6" customWidth="1"/>
    <col min="11266" max="11266" width="8.125" style="6" customWidth="1"/>
    <col min="11267" max="11267" width="7.25" style="6" customWidth="1"/>
    <col min="11268" max="11268" width="7.125" style="6" customWidth="1"/>
    <col min="11269" max="11269" width="7" style="6" customWidth="1"/>
    <col min="11270" max="11270" width="6.5" style="6" customWidth="1"/>
    <col min="11271" max="11271" width="6.625" style="6" customWidth="1"/>
    <col min="11272" max="11272" width="6.125" style="6" customWidth="1"/>
    <col min="11273" max="11275" width="7.125" style="6" customWidth="1"/>
    <col min="11276" max="11278" width="7.25" style="6" customWidth="1"/>
    <col min="11279" max="11496" width="8.125" style="6"/>
    <col min="11497" max="11497" width="18.25" style="6" customWidth="1"/>
    <col min="11498" max="11498" width="10" style="6" customWidth="1"/>
    <col min="11499" max="11499" width="14.75" style="6" customWidth="1"/>
    <col min="11500" max="11500" width="9.25" style="6" bestFit="1" customWidth="1"/>
    <col min="11501" max="11502" width="7.5" style="6" customWidth="1"/>
    <col min="11503" max="11503" width="7.75" style="6" customWidth="1"/>
    <col min="11504" max="11504" width="7.25" style="6" customWidth="1"/>
    <col min="11505" max="11505" width="8.25" style="6" customWidth="1"/>
    <col min="11506" max="11506" width="7.5" style="6" customWidth="1"/>
    <col min="11507" max="11507" width="8.25" style="6" customWidth="1"/>
    <col min="11508" max="11508" width="7.5" style="6" customWidth="1"/>
    <col min="11509" max="11510" width="7.625" style="6" customWidth="1"/>
    <col min="11511" max="11511" width="7.125" style="6" customWidth="1"/>
    <col min="11512" max="11512" width="6.625" style="6" customWidth="1"/>
    <col min="11513" max="11513" width="7.75" style="6" customWidth="1"/>
    <col min="11514" max="11514" width="7.5" style="6" customWidth="1"/>
    <col min="11515" max="11515" width="7.25" style="6" customWidth="1"/>
    <col min="11516" max="11516" width="6.5" style="6" customWidth="1"/>
    <col min="11517" max="11517" width="7.25" style="6" customWidth="1"/>
    <col min="11518" max="11518" width="6.625" style="6" customWidth="1"/>
    <col min="11519" max="11519" width="7.625" style="6" customWidth="1"/>
    <col min="11520" max="11520" width="8.125" style="6" customWidth="1"/>
    <col min="11521" max="11521" width="7.5" style="6" customWidth="1"/>
    <col min="11522" max="11522" width="8.125" style="6" customWidth="1"/>
    <col min="11523" max="11523" width="7.25" style="6" customWidth="1"/>
    <col min="11524" max="11524" width="7.125" style="6" customWidth="1"/>
    <col min="11525" max="11525" width="7" style="6" customWidth="1"/>
    <col min="11526" max="11526" width="6.5" style="6" customWidth="1"/>
    <col min="11527" max="11527" width="6.625" style="6" customWidth="1"/>
    <col min="11528" max="11528" width="6.125" style="6" customWidth="1"/>
    <col min="11529" max="11531" width="7.125" style="6" customWidth="1"/>
    <col min="11532" max="11534" width="7.25" style="6" customWidth="1"/>
    <col min="11535" max="11752" width="8.125" style="6"/>
    <col min="11753" max="11753" width="18.25" style="6" customWidth="1"/>
    <col min="11754" max="11754" width="10" style="6" customWidth="1"/>
    <col min="11755" max="11755" width="14.75" style="6" customWidth="1"/>
    <col min="11756" max="11756" width="9.25" style="6" bestFit="1" customWidth="1"/>
    <col min="11757" max="11758" width="7.5" style="6" customWidth="1"/>
    <col min="11759" max="11759" width="7.75" style="6" customWidth="1"/>
    <col min="11760" max="11760" width="7.25" style="6" customWidth="1"/>
    <col min="11761" max="11761" width="8.25" style="6" customWidth="1"/>
    <col min="11762" max="11762" width="7.5" style="6" customWidth="1"/>
    <col min="11763" max="11763" width="8.25" style="6" customWidth="1"/>
    <col min="11764" max="11764" width="7.5" style="6" customWidth="1"/>
    <col min="11765" max="11766" width="7.625" style="6" customWidth="1"/>
    <col min="11767" max="11767" width="7.125" style="6" customWidth="1"/>
    <col min="11768" max="11768" width="6.625" style="6" customWidth="1"/>
    <col min="11769" max="11769" width="7.75" style="6" customWidth="1"/>
    <col min="11770" max="11770" width="7.5" style="6" customWidth="1"/>
    <col min="11771" max="11771" width="7.25" style="6" customWidth="1"/>
    <col min="11772" max="11772" width="6.5" style="6" customWidth="1"/>
    <col min="11773" max="11773" width="7.25" style="6" customWidth="1"/>
    <col min="11774" max="11774" width="6.625" style="6" customWidth="1"/>
    <col min="11775" max="11775" width="7.625" style="6" customWidth="1"/>
    <col min="11776" max="11776" width="8.125" style="6" customWidth="1"/>
    <col min="11777" max="11777" width="7.5" style="6" customWidth="1"/>
    <col min="11778" max="11778" width="8.125" style="6" customWidth="1"/>
    <col min="11779" max="11779" width="7.25" style="6" customWidth="1"/>
    <col min="11780" max="11780" width="7.125" style="6" customWidth="1"/>
    <col min="11781" max="11781" width="7" style="6" customWidth="1"/>
    <col min="11782" max="11782" width="6.5" style="6" customWidth="1"/>
    <col min="11783" max="11783" width="6.625" style="6" customWidth="1"/>
    <col min="11784" max="11784" width="6.125" style="6" customWidth="1"/>
    <col min="11785" max="11787" width="7.125" style="6" customWidth="1"/>
    <col min="11788" max="11790" width="7.25" style="6" customWidth="1"/>
    <col min="11791" max="12008" width="8.125" style="6"/>
    <col min="12009" max="12009" width="18.25" style="6" customWidth="1"/>
    <col min="12010" max="12010" width="10" style="6" customWidth="1"/>
    <col min="12011" max="12011" width="14.75" style="6" customWidth="1"/>
    <col min="12012" max="12012" width="9.25" style="6" bestFit="1" customWidth="1"/>
    <col min="12013" max="12014" width="7.5" style="6" customWidth="1"/>
    <col min="12015" max="12015" width="7.75" style="6" customWidth="1"/>
    <col min="12016" max="12016" width="7.25" style="6" customWidth="1"/>
    <col min="12017" max="12017" width="8.25" style="6" customWidth="1"/>
    <col min="12018" max="12018" width="7.5" style="6" customWidth="1"/>
    <col min="12019" max="12019" width="8.25" style="6" customWidth="1"/>
    <col min="12020" max="12020" width="7.5" style="6" customWidth="1"/>
    <col min="12021" max="12022" width="7.625" style="6" customWidth="1"/>
    <col min="12023" max="12023" width="7.125" style="6" customWidth="1"/>
    <col min="12024" max="12024" width="6.625" style="6" customWidth="1"/>
    <col min="12025" max="12025" width="7.75" style="6" customWidth="1"/>
    <col min="12026" max="12026" width="7.5" style="6" customWidth="1"/>
    <col min="12027" max="12027" width="7.25" style="6" customWidth="1"/>
    <col min="12028" max="12028" width="6.5" style="6" customWidth="1"/>
    <col min="12029" max="12029" width="7.25" style="6" customWidth="1"/>
    <col min="12030" max="12030" width="6.625" style="6" customWidth="1"/>
    <col min="12031" max="12031" width="7.625" style="6" customWidth="1"/>
    <col min="12032" max="12032" width="8.125" style="6" customWidth="1"/>
    <col min="12033" max="12033" width="7.5" style="6" customWidth="1"/>
    <col min="12034" max="12034" width="8.125" style="6" customWidth="1"/>
    <col min="12035" max="12035" width="7.25" style="6" customWidth="1"/>
    <col min="12036" max="12036" width="7.125" style="6" customWidth="1"/>
    <col min="12037" max="12037" width="7" style="6" customWidth="1"/>
    <col min="12038" max="12038" width="6.5" style="6" customWidth="1"/>
    <col min="12039" max="12039" width="6.625" style="6" customWidth="1"/>
    <col min="12040" max="12040" width="6.125" style="6" customWidth="1"/>
    <col min="12041" max="12043" width="7.125" style="6" customWidth="1"/>
    <col min="12044" max="12046" width="7.25" style="6" customWidth="1"/>
    <col min="12047" max="12264" width="8.125" style="6"/>
    <col min="12265" max="12265" width="18.25" style="6" customWidth="1"/>
    <col min="12266" max="12266" width="10" style="6" customWidth="1"/>
    <col min="12267" max="12267" width="14.75" style="6" customWidth="1"/>
    <col min="12268" max="12268" width="9.25" style="6" bestFit="1" customWidth="1"/>
    <col min="12269" max="12270" width="7.5" style="6" customWidth="1"/>
    <col min="12271" max="12271" width="7.75" style="6" customWidth="1"/>
    <col min="12272" max="12272" width="7.25" style="6" customWidth="1"/>
    <col min="12273" max="12273" width="8.25" style="6" customWidth="1"/>
    <col min="12274" max="12274" width="7.5" style="6" customWidth="1"/>
    <col min="12275" max="12275" width="8.25" style="6" customWidth="1"/>
    <col min="12276" max="12276" width="7.5" style="6" customWidth="1"/>
    <col min="12277" max="12278" width="7.625" style="6" customWidth="1"/>
    <col min="12279" max="12279" width="7.125" style="6" customWidth="1"/>
    <col min="12280" max="12280" width="6.625" style="6" customWidth="1"/>
    <col min="12281" max="12281" width="7.75" style="6" customWidth="1"/>
    <col min="12282" max="12282" width="7.5" style="6" customWidth="1"/>
    <col min="12283" max="12283" width="7.25" style="6" customWidth="1"/>
    <col min="12284" max="12284" width="6.5" style="6" customWidth="1"/>
    <col min="12285" max="12285" width="7.25" style="6" customWidth="1"/>
    <col min="12286" max="12286" width="6.625" style="6" customWidth="1"/>
    <col min="12287" max="12287" width="7.625" style="6" customWidth="1"/>
    <col min="12288" max="12288" width="8.125" style="6" customWidth="1"/>
    <col min="12289" max="12289" width="7.5" style="6" customWidth="1"/>
    <col min="12290" max="12290" width="8.125" style="6" customWidth="1"/>
    <col min="12291" max="12291" width="7.25" style="6" customWidth="1"/>
    <col min="12292" max="12292" width="7.125" style="6" customWidth="1"/>
    <col min="12293" max="12293" width="7" style="6" customWidth="1"/>
    <col min="12294" max="12294" width="6.5" style="6" customWidth="1"/>
    <col min="12295" max="12295" width="6.625" style="6" customWidth="1"/>
    <col min="12296" max="12296" width="6.125" style="6" customWidth="1"/>
    <col min="12297" max="12299" width="7.125" style="6" customWidth="1"/>
    <col min="12300" max="12302" width="7.25" style="6" customWidth="1"/>
    <col min="12303" max="12520" width="8.125" style="6"/>
    <col min="12521" max="12521" width="18.25" style="6" customWidth="1"/>
    <col min="12522" max="12522" width="10" style="6" customWidth="1"/>
    <col min="12523" max="12523" width="14.75" style="6" customWidth="1"/>
    <col min="12524" max="12524" width="9.25" style="6" bestFit="1" customWidth="1"/>
    <col min="12525" max="12526" width="7.5" style="6" customWidth="1"/>
    <col min="12527" max="12527" width="7.75" style="6" customWidth="1"/>
    <col min="12528" max="12528" width="7.25" style="6" customWidth="1"/>
    <col min="12529" max="12529" width="8.25" style="6" customWidth="1"/>
    <col min="12530" max="12530" width="7.5" style="6" customWidth="1"/>
    <col min="12531" max="12531" width="8.25" style="6" customWidth="1"/>
    <col min="12532" max="12532" width="7.5" style="6" customWidth="1"/>
    <col min="12533" max="12534" width="7.625" style="6" customWidth="1"/>
    <col min="12535" max="12535" width="7.125" style="6" customWidth="1"/>
    <col min="12536" max="12536" width="6.625" style="6" customWidth="1"/>
    <col min="12537" max="12537" width="7.75" style="6" customWidth="1"/>
    <col min="12538" max="12538" width="7.5" style="6" customWidth="1"/>
    <col min="12539" max="12539" width="7.25" style="6" customWidth="1"/>
    <col min="12540" max="12540" width="6.5" style="6" customWidth="1"/>
    <col min="12541" max="12541" width="7.25" style="6" customWidth="1"/>
    <col min="12542" max="12542" width="6.625" style="6" customWidth="1"/>
    <col min="12543" max="12543" width="7.625" style="6" customWidth="1"/>
    <col min="12544" max="12544" width="8.125" style="6" customWidth="1"/>
    <col min="12545" max="12545" width="7.5" style="6" customWidth="1"/>
    <col min="12546" max="12546" width="8.125" style="6" customWidth="1"/>
    <col min="12547" max="12547" width="7.25" style="6" customWidth="1"/>
    <col min="12548" max="12548" width="7.125" style="6" customWidth="1"/>
    <col min="12549" max="12549" width="7" style="6" customWidth="1"/>
    <col min="12550" max="12550" width="6.5" style="6" customWidth="1"/>
    <col min="12551" max="12551" width="6.625" style="6" customWidth="1"/>
    <col min="12552" max="12552" width="6.125" style="6" customWidth="1"/>
    <col min="12553" max="12555" width="7.125" style="6" customWidth="1"/>
    <col min="12556" max="12558" width="7.25" style="6" customWidth="1"/>
    <col min="12559" max="12776" width="8.125" style="6"/>
    <col min="12777" max="12777" width="18.25" style="6" customWidth="1"/>
    <col min="12778" max="12778" width="10" style="6" customWidth="1"/>
    <col min="12779" max="12779" width="14.75" style="6" customWidth="1"/>
    <col min="12780" max="12780" width="9.25" style="6" bestFit="1" customWidth="1"/>
    <col min="12781" max="12782" width="7.5" style="6" customWidth="1"/>
    <col min="12783" max="12783" width="7.75" style="6" customWidth="1"/>
    <col min="12784" max="12784" width="7.25" style="6" customWidth="1"/>
    <col min="12785" max="12785" width="8.25" style="6" customWidth="1"/>
    <col min="12786" max="12786" width="7.5" style="6" customWidth="1"/>
    <col min="12787" max="12787" width="8.25" style="6" customWidth="1"/>
    <col min="12788" max="12788" width="7.5" style="6" customWidth="1"/>
    <col min="12789" max="12790" width="7.625" style="6" customWidth="1"/>
    <col min="12791" max="12791" width="7.125" style="6" customWidth="1"/>
    <col min="12792" max="12792" width="6.625" style="6" customWidth="1"/>
    <col min="12793" max="12793" width="7.75" style="6" customWidth="1"/>
    <col min="12794" max="12794" width="7.5" style="6" customWidth="1"/>
    <col min="12795" max="12795" width="7.25" style="6" customWidth="1"/>
    <col min="12796" max="12796" width="6.5" style="6" customWidth="1"/>
    <col min="12797" max="12797" width="7.25" style="6" customWidth="1"/>
    <col min="12798" max="12798" width="6.625" style="6" customWidth="1"/>
    <col min="12799" max="12799" width="7.625" style="6" customWidth="1"/>
    <col min="12800" max="12800" width="8.125" style="6" customWidth="1"/>
    <col min="12801" max="12801" width="7.5" style="6" customWidth="1"/>
    <col min="12802" max="12802" width="8.125" style="6" customWidth="1"/>
    <col min="12803" max="12803" width="7.25" style="6" customWidth="1"/>
    <col min="12804" max="12804" width="7.125" style="6" customWidth="1"/>
    <col min="12805" max="12805" width="7" style="6" customWidth="1"/>
    <col min="12806" max="12806" width="6.5" style="6" customWidth="1"/>
    <col min="12807" max="12807" width="6.625" style="6" customWidth="1"/>
    <col min="12808" max="12808" width="6.125" style="6" customWidth="1"/>
    <col min="12809" max="12811" width="7.125" style="6" customWidth="1"/>
    <col min="12812" max="12814" width="7.25" style="6" customWidth="1"/>
    <col min="12815" max="13032" width="8.125" style="6"/>
    <col min="13033" max="13033" width="18.25" style="6" customWidth="1"/>
    <col min="13034" max="13034" width="10" style="6" customWidth="1"/>
    <col min="13035" max="13035" width="14.75" style="6" customWidth="1"/>
    <col min="13036" max="13036" width="9.25" style="6" bestFit="1" customWidth="1"/>
    <col min="13037" max="13038" width="7.5" style="6" customWidth="1"/>
    <col min="13039" max="13039" width="7.75" style="6" customWidth="1"/>
    <col min="13040" max="13040" width="7.25" style="6" customWidth="1"/>
    <col min="13041" max="13041" width="8.25" style="6" customWidth="1"/>
    <col min="13042" max="13042" width="7.5" style="6" customWidth="1"/>
    <col min="13043" max="13043" width="8.25" style="6" customWidth="1"/>
    <col min="13044" max="13044" width="7.5" style="6" customWidth="1"/>
    <col min="13045" max="13046" width="7.625" style="6" customWidth="1"/>
    <col min="13047" max="13047" width="7.125" style="6" customWidth="1"/>
    <col min="13048" max="13048" width="6.625" style="6" customWidth="1"/>
    <col min="13049" max="13049" width="7.75" style="6" customWidth="1"/>
    <col min="13050" max="13050" width="7.5" style="6" customWidth="1"/>
    <col min="13051" max="13051" width="7.25" style="6" customWidth="1"/>
    <col min="13052" max="13052" width="6.5" style="6" customWidth="1"/>
    <col min="13053" max="13053" width="7.25" style="6" customWidth="1"/>
    <col min="13054" max="13054" width="6.625" style="6" customWidth="1"/>
    <col min="13055" max="13055" width="7.625" style="6" customWidth="1"/>
    <col min="13056" max="13056" width="8.125" style="6" customWidth="1"/>
    <col min="13057" max="13057" width="7.5" style="6" customWidth="1"/>
    <col min="13058" max="13058" width="8.125" style="6" customWidth="1"/>
    <col min="13059" max="13059" width="7.25" style="6" customWidth="1"/>
    <col min="13060" max="13060" width="7.125" style="6" customWidth="1"/>
    <col min="13061" max="13061" width="7" style="6" customWidth="1"/>
    <col min="13062" max="13062" width="6.5" style="6" customWidth="1"/>
    <col min="13063" max="13063" width="6.625" style="6" customWidth="1"/>
    <col min="13064" max="13064" width="6.125" style="6" customWidth="1"/>
    <col min="13065" max="13067" width="7.125" style="6" customWidth="1"/>
    <col min="13068" max="13070" width="7.25" style="6" customWidth="1"/>
    <col min="13071" max="13288" width="8.125" style="6"/>
    <col min="13289" max="13289" width="18.25" style="6" customWidth="1"/>
    <col min="13290" max="13290" width="10" style="6" customWidth="1"/>
    <col min="13291" max="13291" width="14.75" style="6" customWidth="1"/>
    <col min="13292" max="13292" width="9.25" style="6" bestFit="1" customWidth="1"/>
    <col min="13293" max="13294" width="7.5" style="6" customWidth="1"/>
    <col min="13295" max="13295" width="7.75" style="6" customWidth="1"/>
    <col min="13296" max="13296" width="7.25" style="6" customWidth="1"/>
    <col min="13297" max="13297" width="8.25" style="6" customWidth="1"/>
    <col min="13298" max="13298" width="7.5" style="6" customWidth="1"/>
    <col min="13299" max="13299" width="8.25" style="6" customWidth="1"/>
    <col min="13300" max="13300" width="7.5" style="6" customWidth="1"/>
    <col min="13301" max="13302" width="7.625" style="6" customWidth="1"/>
    <col min="13303" max="13303" width="7.125" style="6" customWidth="1"/>
    <col min="13304" max="13304" width="6.625" style="6" customWidth="1"/>
    <col min="13305" max="13305" width="7.75" style="6" customWidth="1"/>
    <col min="13306" max="13306" width="7.5" style="6" customWidth="1"/>
    <col min="13307" max="13307" width="7.25" style="6" customWidth="1"/>
    <col min="13308" max="13308" width="6.5" style="6" customWidth="1"/>
    <col min="13309" max="13309" width="7.25" style="6" customWidth="1"/>
    <col min="13310" max="13310" width="6.625" style="6" customWidth="1"/>
    <col min="13311" max="13311" width="7.625" style="6" customWidth="1"/>
    <col min="13312" max="13312" width="8.125" style="6" customWidth="1"/>
    <col min="13313" max="13313" width="7.5" style="6" customWidth="1"/>
    <col min="13314" max="13314" width="8.125" style="6" customWidth="1"/>
    <col min="13315" max="13315" width="7.25" style="6" customWidth="1"/>
    <col min="13316" max="13316" width="7.125" style="6" customWidth="1"/>
    <col min="13317" max="13317" width="7" style="6" customWidth="1"/>
    <col min="13318" max="13318" width="6.5" style="6" customWidth="1"/>
    <col min="13319" max="13319" width="6.625" style="6" customWidth="1"/>
    <col min="13320" max="13320" width="6.125" style="6" customWidth="1"/>
    <col min="13321" max="13323" width="7.125" style="6" customWidth="1"/>
    <col min="13324" max="13326" width="7.25" style="6" customWidth="1"/>
    <col min="13327" max="13544" width="8.125" style="6"/>
    <col min="13545" max="13545" width="18.25" style="6" customWidth="1"/>
    <col min="13546" max="13546" width="10" style="6" customWidth="1"/>
    <col min="13547" max="13547" width="14.75" style="6" customWidth="1"/>
    <col min="13548" max="13548" width="9.25" style="6" bestFit="1" customWidth="1"/>
    <col min="13549" max="13550" width="7.5" style="6" customWidth="1"/>
    <col min="13551" max="13551" width="7.75" style="6" customWidth="1"/>
    <col min="13552" max="13552" width="7.25" style="6" customWidth="1"/>
    <col min="13553" max="13553" width="8.25" style="6" customWidth="1"/>
    <col min="13554" max="13554" width="7.5" style="6" customWidth="1"/>
    <col min="13555" max="13555" width="8.25" style="6" customWidth="1"/>
    <col min="13556" max="13556" width="7.5" style="6" customWidth="1"/>
    <col min="13557" max="13558" width="7.625" style="6" customWidth="1"/>
    <col min="13559" max="13559" width="7.125" style="6" customWidth="1"/>
    <col min="13560" max="13560" width="6.625" style="6" customWidth="1"/>
    <col min="13561" max="13561" width="7.75" style="6" customWidth="1"/>
    <col min="13562" max="13562" width="7.5" style="6" customWidth="1"/>
    <col min="13563" max="13563" width="7.25" style="6" customWidth="1"/>
    <col min="13564" max="13564" width="6.5" style="6" customWidth="1"/>
    <col min="13565" max="13565" width="7.25" style="6" customWidth="1"/>
    <col min="13566" max="13566" width="6.625" style="6" customWidth="1"/>
    <col min="13567" max="13567" width="7.625" style="6" customWidth="1"/>
    <col min="13568" max="13568" width="8.125" style="6" customWidth="1"/>
    <col min="13569" max="13569" width="7.5" style="6" customWidth="1"/>
    <col min="13570" max="13570" width="8.125" style="6" customWidth="1"/>
    <col min="13571" max="13571" width="7.25" style="6" customWidth="1"/>
    <col min="13572" max="13572" width="7.125" style="6" customWidth="1"/>
    <col min="13573" max="13573" width="7" style="6" customWidth="1"/>
    <col min="13574" max="13574" width="6.5" style="6" customWidth="1"/>
    <col min="13575" max="13575" width="6.625" style="6" customWidth="1"/>
    <col min="13576" max="13576" width="6.125" style="6" customWidth="1"/>
    <col min="13577" max="13579" width="7.125" style="6" customWidth="1"/>
    <col min="13580" max="13582" width="7.25" style="6" customWidth="1"/>
    <col min="13583" max="13800" width="8.125" style="6"/>
    <col min="13801" max="13801" width="18.25" style="6" customWidth="1"/>
    <col min="13802" max="13802" width="10" style="6" customWidth="1"/>
    <col min="13803" max="13803" width="14.75" style="6" customWidth="1"/>
    <col min="13804" max="13804" width="9.25" style="6" bestFit="1" customWidth="1"/>
    <col min="13805" max="13806" width="7.5" style="6" customWidth="1"/>
    <col min="13807" max="13807" width="7.75" style="6" customWidth="1"/>
    <col min="13808" max="13808" width="7.25" style="6" customWidth="1"/>
    <col min="13809" max="13809" width="8.25" style="6" customWidth="1"/>
    <col min="13810" max="13810" width="7.5" style="6" customWidth="1"/>
    <col min="13811" max="13811" width="8.25" style="6" customWidth="1"/>
    <col min="13812" max="13812" width="7.5" style="6" customWidth="1"/>
    <col min="13813" max="13814" width="7.625" style="6" customWidth="1"/>
    <col min="13815" max="13815" width="7.125" style="6" customWidth="1"/>
    <col min="13816" max="13816" width="6.625" style="6" customWidth="1"/>
    <col min="13817" max="13817" width="7.75" style="6" customWidth="1"/>
    <col min="13818" max="13818" width="7.5" style="6" customWidth="1"/>
    <col min="13819" max="13819" width="7.25" style="6" customWidth="1"/>
    <col min="13820" max="13820" width="6.5" style="6" customWidth="1"/>
    <col min="13821" max="13821" width="7.25" style="6" customWidth="1"/>
    <col min="13822" max="13822" width="6.625" style="6" customWidth="1"/>
    <col min="13823" max="13823" width="7.625" style="6" customWidth="1"/>
    <col min="13824" max="13824" width="8.125" style="6" customWidth="1"/>
    <col min="13825" max="13825" width="7.5" style="6" customWidth="1"/>
    <col min="13826" max="13826" width="8.125" style="6" customWidth="1"/>
    <col min="13827" max="13827" width="7.25" style="6" customWidth="1"/>
    <col min="13828" max="13828" width="7.125" style="6" customWidth="1"/>
    <col min="13829" max="13829" width="7" style="6" customWidth="1"/>
    <col min="13830" max="13830" width="6.5" style="6" customWidth="1"/>
    <col min="13831" max="13831" width="6.625" style="6" customWidth="1"/>
    <col min="13832" max="13832" width="6.125" style="6" customWidth="1"/>
    <col min="13833" max="13835" width="7.125" style="6" customWidth="1"/>
    <col min="13836" max="13838" width="7.25" style="6" customWidth="1"/>
    <col min="13839" max="14056" width="8.125" style="6"/>
    <col min="14057" max="14057" width="18.25" style="6" customWidth="1"/>
    <col min="14058" max="14058" width="10" style="6" customWidth="1"/>
    <col min="14059" max="14059" width="14.75" style="6" customWidth="1"/>
    <col min="14060" max="14060" width="9.25" style="6" bestFit="1" customWidth="1"/>
    <col min="14061" max="14062" width="7.5" style="6" customWidth="1"/>
    <col min="14063" max="14063" width="7.75" style="6" customWidth="1"/>
    <col min="14064" max="14064" width="7.25" style="6" customWidth="1"/>
    <col min="14065" max="14065" width="8.25" style="6" customWidth="1"/>
    <col min="14066" max="14066" width="7.5" style="6" customWidth="1"/>
    <col min="14067" max="14067" width="8.25" style="6" customWidth="1"/>
    <col min="14068" max="14068" width="7.5" style="6" customWidth="1"/>
    <col min="14069" max="14070" width="7.625" style="6" customWidth="1"/>
    <col min="14071" max="14071" width="7.125" style="6" customWidth="1"/>
    <col min="14072" max="14072" width="6.625" style="6" customWidth="1"/>
    <col min="14073" max="14073" width="7.75" style="6" customWidth="1"/>
    <col min="14074" max="14074" width="7.5" style="6" customWidth="1"/>
    <col min="14075" max="14075" width="7.25" style="6" customWidth="1"/>
    <col min="14076" max="14076" width="6.5" style="6" customWidth="1"/>
    <col min="14077" max="14077" width="7.25" style="6" customWidth="1"/>
    <col min="14078" max="14078" width="6.625" style="6" customWidth="1"/>
    <col min="14079" max="14079" width="7.625" style="6" customWidth="1"/>
    <col min="14080" max="14080" width="8.125" style="6" customWidth="1"/>
    <col min="14081" max="14081" width="7.5" style="6" customWidth="1"/>
    <col min="14082" max="14082" width="8.125" style="6" customWidth="1"/>
    <col min="14083" max="14083" width="7.25" style="6" customWidth="1"/>
    <col min="14084" max="14084" width="7.125" style="6" customWidth="1"/>
    <col min="14085" max="14085" width="7" style="6" customWidth="1"/>
    <col min="14086" max="14086" width="6.5" style="6" customWidth="1"/>
    <col min="14087" max="14087" width="6.625" style="6" customWidth="1"/>
    <col min="14088" max="14088" width="6.125" style="6" customWidth="1"/>
    <col min="14089" max="14091" width="7.125" style="6" customWidth="1"/>
    <col min="14092" max="14094" width="7.25" style="6" customWidth="1"/>
    <col min="14095" max="14312" width="8.125" style="6"/>
    <col min="14313" max="14313" width="18.25" style="6" customWidth="1"/>
    <col min="14314" max="14314" width="10" style="6" customWidth="1"/>
    <col min="14315" max="14315" width="14.75" style="6" customWidth="1"/>
    <col min="14316" max="14316" width="9.25" style="6" bestFit="1" customWidth="1"/>
    <col min="14317" max="14318" width="7.5" style="6" customWidth="1"/>
    <col min="14319" max="14319" width="7.75" style="6" customWidth="1"/>
    <col min="14320" max="14320" width="7.25" style="6" customWidth="1"/>
    <col min="14321" max="14321" width="8.25" style="6" customWidth="1"/>
    <col min="14322" max="14322" width="7.5" style="6" customWidth="1"/>
    <col min="14323" max="14323" width="8.25" style="6" customWidth="1"/>
    <col min="14324" max="14324" width="7.5" style="6" customWidth="1"/>
    <col min="14325" max="14326" width="7.625" style="6" customWidth="1"/>
    <col min="14327" max="14327" width="7.125" style="6" customWidth="1"/>
    <col min="14328" max="14328" width="6.625" style="6" customWidth="1"/>
    <col min="14329" max="14329" width="7.75" style="6" customWidth="1"/>
    <col min="14330" max="14330" width="7.5" style="6" customWidth="1"/>
    <col min="14331" max="14331" width="7.25" style="6" customWidth="1"/>
    <col min="14332" max="14332" width="6.5" style="6" customWidth="1"/>
    <col min="14333" max="14333" width="7.25" style="6" customWidth="1"/>
    <col min="14334" max="14334" width="6.625" style="6" customWidth="1"/>
    <col min="14335" max="14335" width="7.625" style="6" customWidth="1"/>
    <col min="14336" max="14336" width="8.125" style="6" customWidth="1"/>
    <col min="14337" max="14337" width="7.5" style="6" customWidth="1"/>
    <col min="14338" max="14338" width="8.125" style="6" customWidth="1"/>
    <col min="14339" max="14339" width="7.25" style="6" customWidth="1"/>
    <col min="14340" max="14340" width="7.125" style="6" customWidth="1"/>
    <col min="14341" max="14341" width="7" style="6" customWidth="1"/>
    <col min="14342" max="14342" width="6.5" style="6" customWidth="1"/>
    <col min="14343" max="14343" width="6.625" style="6" customWidth="1"/>
    <col min="14344" max="14344" width="6.125" style="6" customWidth="1"/>
    <col min="14345" max="14347" width="7.125" style="6" customWidth="1"/>
    <col min="14348" max="14350" width="7.25" style="6" customWidth="1"/>
    <col min="14351" max="14568" width="8.125" style="6"/>
    <col min="14569" max="14569" width="18.25" style="6" customWidth="1"/>
    <col min="14570" max="14570" width="10" style="6" customWidth="1"/>
    <col min="14571" max="14571" width="14.75" style="6" customWidth="1"/>
    <col min="14572" max="14572" width="9.25" style="6" bestFit="1" customWidth="1"/>
    <col min="14573" max="14574" width="7.5" style="6" customWidth="1"/>
    <col min="14575" max="14575" width="7.75" style="6" customWidth="1"/>
    <col min="14576" max="14576" width="7.25" style="6" customWidth="1"/>
    <col min="14577" max="14577" width="8.25" style="6" customWidth="1"/>
    <col min="14578" max="14578" width="7.5" style="6" customWidth="1"/>
    <col min="14579" max="14579" width="8.25" style="6" customWidth="1"/>
    <col min="14580" max="14580" width="7.5" style="6" customWidth="1"/>
    <col min="14581" max="14582" width="7.625" style="6" customWidth="1"/>
    <col min="14583" max="14583" width="7.125" style="6" customWidth="1"/>
    <col min="14584" max="14584" width="6.625" style="6" customWidth="1"/>
    <col min="14585" max="14585" width="7.75" style="6" customWidth="1"/>
    <col min="14586" max="14586" width="7.5" style="6" customWidth="1"/>
    <col min="14587" max="14587" width="7.25" style="6" customWidth="1"/>
    <col min="14588" max="14588" width="6.5" style="6" customWidth="1"/>
    <col min="14589" max="14589" width="7.25" style="6" customWidth="1"/>
    <col min="14590" max="14590" width="6.625" style="6" customWidth="1"/>
    <col min="14591" max="14591" width="7.625" style="6" customWidth="1"/>
    <col min="14592" max="14592" width="8.125" style="6" customWidth="1"/>
    <col min="14593" max="14593" width="7.5" style="6" customWidth="1"/>
    <col min="14594" max="14594" width="8.125" style="6" customWidth="1"/>
    <col min="14595" max="14595" width="7.25" style="6" customWidth="1"/>
    <col min="14596" max="14596" width="7.125" style="6" customWidth="1"/>
    <col min="14597" max="14597" width="7" style="6" customWidth="1"/>
    <col min="14598" max="14598" width="6.5" style="6" customWidth="1"/>
    <col min="14599" max="14599" width="6.625" style="6" customWidth="1"/>
    <col min="14600" max="14600" width="6.125" style="6" customWidth="1"/>
    <col min="14601" max="14603" width="7.125" style="6" customWidth="1"/>
    <col min="14604" max="14606" width="7.25" style="6" customWidth="1"/>
    <col min="14607" max="14824" width="8.125" style="6"/>
    <col min="14825" max="14825" width="18.25" style="6" customWidth="1"/>
    <col min="14826" max="14826" width="10" style="6" customWidth="1"/>
    <col min="14827" max="14827" width="14.75" style="6" customWidth="1"/>
    <col min="14828" max="14828" width="9.25" style="6" bestFit="1" customWidth="1"/>
    <col min="14829" max="14830" width="7.5" style="6" customWidth="1"/>
    <col min="14831" max="14831" width="7.75" style="6" customWidth="1"/>
    <col min="14832" max="14832" width="7.25" style="6" customWidth="1"/>
    <col min="14833" max="14833" width="8.25" style="6" customWidth="1"/>
    <col min="14834" max="14834" width="7.5" style="6" customWidth="1"/>
    <col min="14835" max="14835" width="8.25" style="6" customWidth="1"/>
    <col min="14836" max="14836" width="7.5" style="6" customWidth="1"/>
    <col min="14837" max="14838" width="7.625" style="6" customWidth="1"/>
    <col min="14839" max="14839" width="7.125" style="6" customWidth="1"/>
    <col min="14840" max="14840" width="6.625" style="6" customWidth="1"/>
    <col min="14841" max="14841" width="7.75" style="6" customWidth="1"/>
    <col min="14842" max="14842" width="7.5" style="6" customWidth="1"/>
    <col min="14843" max="14843" width="7.25" style="6" customWidth="1"/>
    <col min="14844" max="14844" width="6.5" style="6" customWidth="1"/>
    <col min="14845" max="14845" width="7.25" style="6" customWidth="1"/>
    <col min="14846" max="14846" width="6.625" style="6" customWidth="1"/>
    <col min="14847" max="14847" width="7.625" style="6" customWidth="1"/>
    <col min="14848" max="14848" width="8.125" style="6" customWidth="1"/>
    <col min="14849" max="14849" width="7.5" style="6" customWidth="1"/>
    <col min="14850" max="14850" width="8.125" style="6" customWidth="1"/>
    <col min="14851" max="14851" width="7.25" style="6" customWidth="1"/>
    <col min="14852" max="14852" width="7.125" style="6" customWidth="1"/>
    <col min="14853" max="14853" width="7" style="6" customWidth="1"/>
    <col min="14854" max="14854" width="6.5" style="6" customWidth="1"/>
    <col min="14855" max="14855" width="6.625" style="6" customWidth="1"/>
    <col min="14856" max="14856" width="6.125" style="6" customWidth="1"/>
    <col min="14857" max="14859" width="7.125" style="6" customWidth="1"/>
    <col min="14860" max="14862" width="7.25" style="6" customWidth="1"/>
    <col min="14863" max="15080" width="8.125" style="6"/>
    <col min="15081" max="15081" width="18.25" style="6" customWidth="1"/>
    <col min="15082" max="15082" width="10" style="6" customWidth="1"/>
    <col min="15083" max="15083" width="14.75" style="6" customWidth="1"/>
    <col min="15084" max="15084" width="9.25" style="6" bestFit="1" customWidth="1"/>
    <col min="15085" max="15086" width="7.5" style="6" customWidth="1"/>
    <col min="15087" max="15087" width="7.75" style="6" customWidth="1"/>
    <col min="15088" max="15088" width="7.25" style="6" customWidth="1"/>
    <col min="15089" max="15089" width="8.25" style="6" customWidth="1"/>
    <col min="15090" max="15090" width="7.5" style="6" customWidth="1"/>
    <col min="15091" max="15091" width="8.25" style="6" customWidth="1"/>
    <col min="15092" max="15092" width="7.5" style="6" customWidth="1"/>
    <col min="15093" max="15094" width="7.625" style="6" customWidth="1"/>
    <col min="15095" max="15095" width="7.125" style="6" customWidth="1"/>
    <col min="15096" max="15096" width="6.625" style="6" customWidth="1"/>
    <col min="15097" max="15097" width="7.75" style="6" customWidth="1"/>
    <col min="15098" max="15098" width="7.5" style="6" customWidth="1"/>
    <col min="15099" max="15099" width="7.25" style="6" customWidth="1"/>
    <col min="15100" max="15100" width="6.5" style="6" customWidth="1"/>
    <col min="15101" max="15101" width="7.25" style="6" customWidth="1"/>
    <col min="15102" max="15102" width="6.625" style="6" customWidth="1"/>
    <col min="15103" max="15103" width="7.625" style="6" customWidth="1"/>
    <col min="15104" max="15104" width="8.125" style="6" customWidth="1"/>
    <col min="15105" max="15105" width="7.5" style="6" customWidth="1"/>
    <col min="15106" max="15106" width="8.125" style="6" customWidth="1"/>
    <col min="15107" max="15107" width="7.25" style="6" customWidth="1"/>
    <col min="15108" max="15108" width="7.125" style="6" customWidth="1"/>
    <col min="15109" max="15109" width="7" style="6" customWidth="1"/>
    <col min="15110" max="15110" width="6.5" style="6" customWidth="1"/>
    <col min="15111" max="15111" width="6.625" style="6" customWidth="1"/>
    <col min="15112" max="15112" width="6.125" style="6" customWidth="1"/>
    <col min="15113" max="15115" width="7.125" style="6" customWidth="1"/>
    <col min="15116" max="15118" width="7.25" style="6" customWidth="1"/>
    <col min="15119" max="15336" width="8.125" style="6"/>
    <col min="15337" max="15337" width="18.25" style="6" customWidth="1"/>
    <col min="15338" max="15338" width="10" style="6" customWidth="1"/>
    <col min="15339" max="15339" width="14.75" style="6" customWidth="1"/>
    <col min="15340" max="15340" width="9.25" style="6" bestFit="1" customWidth="1"/>
    <col min="15341" max="15342" width="7.5" style="6" customWidth="1"/>
    <col min="15343" max="15343" width="7.75" style="6" customWidth="1"/>
    <col min="15344" max="15344" width="7.25" style="6" customWidth="1"/>
    <col min="15345" max="15345" width="8.25" style="6" customWidth="1"/>
    <col min="15346" max="15346" width="7.5" style="6" customWidth="1"/>
    <col min="15347" max="15347" width="8.25" style="6" customWidth="1"/>
    <col min="15348" max="15348" width="7.5" style="6" customWidth="1"/>
    <col min="15349" max="15350" width="7.625" style="6" customWidth="1"/>
    <col min="15351" max="15351" width="7.125" style="6" customWidth="1"/>
    <col min="15352" max="15352" width="6.625" style="6" customWidth="1"/>
    <col min="15353" max="15353" width="7.75" style="6" customWidth="1"/>
    <col min="15354" max="15354" width="7.5" style="6" customWidth="1"/>
    <col min="15355" max="15355" width="7.25" style="6" customWidth="1"/>
    <col min="15356" max="15356" width="6.5" style="6" customWidth="1"/>
    <col min="15357" max="15357" width="7.25" style="6" customWidth="1"/>
    <col min="15358" max="15358" width="6.625" style="6" customWidth="1"/>
    <col min="15359" max="15359" width="7.625" style="6" customWidth="1"/>
    <col min="15360" max="15360" width="8.125" style="6" customWidth="1"/>
    <col min="15361" max="15361" width="7.5" style="6" customWidth="1"/>
    <col min="15362" max="15362" width="8.125" style="6" customWidth="1"/>
    <col min="15363" max="15363" width="7.25" style="6" customWidth="1"/>
    <col min="15364" max="15364" width="7.125" style="6" customWidth="1"/>
    <col min="15365" max="15365" width="7" style="6" customWidth="1"/>
    <col min="15366" max="15366" width="6.5" style="6" customWidth="1"/>
    <col min="15367" max="15367" width="6.625" style="6" customWidth="1"/>
    <col min="15368" max="15368" width="6.125" style="6" customWidth="1"/>
    <col min="15369" max="15371" width="7.125" style="6" customWidth="1"/>
    <col min="15372" max="15374" width="7.25" style="6" customWidth="1"/>
    <col min="15375" max="15592" width="8.125" style="6"/>
    <col min="15593" max="15593" width="18.25" style="6" customWidth="1"/>
    <col min="15594" max="15594" width="10" style="6" customWidth="1"/>
    <col min="15595" max="15595" width="14.75" style="6" customWidth="1"/>
    <col min="15596" max="15596" width="9.25" style="6" bestFit="1" customWidth="1"/>
    <col min="15597" max="15598" width="7.5" style="6" customWidth="1"/>
    <col min="15599" max="15599" width="7.75" style="6" customWidth="1"/>
    <col min="15600" max="15600" width="7.25" style="6" customWidth="1"/>
    <col min="15601" max="15601" width="8.25" style="6" customWidth="1"/>
    <col min="15602" max="15602" width="7.5" style="6" customWidth="1"/>
    <col min="15603" max="15603" width="8.25" style="6" customWidth="1"/>
    <col min="15604" max="15604" width="7.5" style="6" customWidth="1"/>
    <col min="15605" max="15606" width="7.625" style="6" customWidth="1"/>
    <col min="15607" max="15607" width="7.125" style="6" customWidth="1"/>
    <col min="15608" max="15608" width="6.625" style="6" customWidth="1"/>
    <col min="15609" max="15609" width="7.75" style="6" customWidth="1"/>
    <col min="15610" max="15610" width="7.5" style="6" customWidth="1"/>
    <col min="15611" max="15611" width="7.25" style="6" customWidth="1"/>
    <col min="15612" max="15612" width="6.5" style="6" customWidth="1"/>
    <col min="15613" max="15613" width="7.25" style="6" customWidth="1"/>
    <col min="15614" max="15614" width="6.625" style="6" customWidth="1"/>
    <col min="15615" max="15615" width="7.625" style="6" customWidth="1"/>
    <col min="15616" max="15616" width="8.125" style="6" customWidth="1"/>
    <col min="15617" max="15617" width="7.5" style="6" customWidth="1"/>
    <col min="15618" max="15618" width="8.125" style="6" customWidth="1"/>
    <col min="15619" max="15619" width="7.25" style="6" customWidth="1"/>
    <col min="15620" max="15620" width="7.125" style="6" customWidth="1"/>
    <col min="15621" max="15621" width="7" style="6" customWidth="1"/>
    <col min="15622" max="15622" width="6.5" style="6" customWidth="1"/>
    <col min="15623" max="15623" width="6.625" style="6" customWidth="1"/>
    <col min="15624" max="15624" width="6.125" style="6" customWidth="1"/>
    <col min="15625" max="15627" width="7.125" style="6" customWidth="1"/>
    <col min="15628" max="15630" width="7.25" style="6" customWidth="1"/>
    <col min="15631" max="15848" width="8.125" style="6"/>
    <col min="15849" max="15849" width="18.25" style="6" customWidth="1"/>
    <col min="15850" max="15850" width="10" style="6" customWidth="1"/>
    <col min="15851" max="15851" width="14.75" style="6" customWidth="1"/>
    <col min="15852" max="15852" width="9.25" style="6" bestFit="1" customWidth="1"/>
    <col min="15853" max="15854" width="7.5" style="6" customWidth="1"/>
    <col min="15855" max="15855" width="7.75" style="6" customWidth="1"/>
    <col min="15856" max="15856" width="7.25" style="6" customWidth="1"/>
    <col min="15857" max="15857" width="8.25" style="6" customWidth="1"/>
    <col min="15858" max="15858" width="7.5" style="6" customWidth="1"/>
    <col min="15859" max="15859" width="8.25" style="6" customWidth="1"/>
    <col min="15860" max="15860" width="7.5" style="6" customWidth="1"/>
    <col min="15861" max="15862" width="7.625" style="6" customWidth="1"/>
    <col min="15863" max="15863" width="7.125" style="6" customWidth="1"/>
    <col min="15864" max="15864" width="6.625" style="6" customWidth="1"/>
    <col min="15865" max="15865" width="7.75" style="6" customWidth="1"/>
    <col min="15866" max="15866" width="7.5" style="6" customWidth="1"/>
    <col min="15867" max="15867" width="7.25" style="6" customWidth="1"/>
    <col min="15868" max="15868" width="6.5" style="6" customWidth="1"/>
    <col min="15869" max="15869" width="7.25" style="6" customWidth="1"/>
    <col min="15870" max="15870" width="6.625" style="6" customWidth="1"/>
    <col min="15871" max="15871" width="7.625" style="6" customWidth="1"/>
    <col min="15872" max="15872" width="8.125" style="6" customWidth="1"/>
    <col min="15873" max="15873" width="7.5" style="6" customWidth="1"/>
    <col min="15874" max="15874" width="8.125" style="6" customWidth="1"/>
    <col min="15875" max="15875" width="7.25" style="6" customWidth="1"/>
    <col min="15876" max="15876" width="7.125" style="6" customWidth="1"/>
    <col min="15877" max="15877" width="7" style="6" customWidth="1"/>
    <col min="15878" max="15878" width="6.5" style="6" customWidth="1"/>
    <col min="15879" max="15879" width="6.625" style="6" customWidth="1"/>
    <col min="15880" max="15880" width="6.125" style="6" customWidth="1"/>
    <col min="15881" max="15883" width="7.125" style="6" customWidth="1"/>
    <col min="15884" max="15886" width="7.25" style="6" customWidth="1"/>
    <col min="15887" max="16104" width="8.125" style="6"/>
    <col min="16105" max="16105" width="18.25" style="6" customWidth="1"/>
    <col min="16106" max="16106" width="10" style="6" customWidth="1"/>
    <col min="16107" max="16107" width="14.75" style="6" customWidth="1"/>
    <col min="16108" max="16108" width="9.25" style="6" bestFit="1" customWidth="1"/>
    <col min="16109" max="16110" width="7.5" style="6" customWidth="1"/>
    <col min="16111" max="16111" width="7.75" style="6" customWidth="1"/>
    <col min="16112" max="16112" width="7.25" style="6" customWidth="1"/>
    <col min="16113" max="16113" width="8.25" style="6" customWidth="1"/>
    <col min="16114" max="16114" width="7.5" style="6" customWidth="1"/>
    <col min="16115" max="16115" width="8.25" style="6" customWidth="1"/>
    <col min="16116" max="16116" width="7.5" style="6" customWidth="1"/>
    <col min="16117" max="16118" width="7.625" style="6" customWidth="1"/>
    <col min="16119" max="16119" width="7.125" style="6" customWidth="1"/>
    <col min="16120" max="16120" width="6.625" style="6" customWidth="1"/>
    <col min="16121" max="16121" width="7.75" style="6" customWidth="1"/>
    <col min="16122" max="16122" width="7.5" style="6" customWidth="1"/>
    <col min="16123" max="16123" width="7.25" style="6" customWidth="1"/>
    <col min="16124" max="16124" width="6.5" style="6" customWidth="1"/>
    <col min="16125" max="16125" width="7.25" style="6" customWidth="1"/>
    <col min="16126" max="16126" width="6.625" style="6" customWidth="1"/>
    <col min="16127" max="16127" width="7.625" style="6" customWidth="1"/>
    <col min="16128" max="16128" width="8.125" style="6" customWidth="1"/>
    <col min="16129" max="16129" width="7.5" style="6" customWidth="1"/>
    <col min="16130" max="16130" width="8.125" style="6" customWidth="1"/>
    <col min="16131" max="16131" width="7.25" style="6" customWidth="1"/>
    <col min="16132" max="16132" width="7.125" style="6" customWidth="1"/>
    <col min="16133" max="16133" width="7" style="6" customWidth="1"/>
    <col min="16134" max="16134" width="6.5" style="6" customWidth="1"/>
    <col min="16135" max="16135" width="6.625" style="6" customWidth="1"/>
    <col min="16136" max="16136" width="6.125" style="6" customWidth="1"/>
    <col min="16137" max="16139" width="7.125" style="6" customWidth="1"/>
    <col min="16140" max="16142" width="7.25" style="6" customWidth="1"/>
    <col min="16143" max="16384" width="8.125" style="6"/>
  </cols>
  <sheetData>
    <row r="1" spans="1:19" s="4" customFormat="1" ht="26.25" thickBot="1" x14ac:dyDescent="0.3">
      <c r="A1" s="1"/>
      <c r="B1" s="2" t="s">
        <v>113</v>
      </c>
      <c r="C1" s="2" t="s">
        <v>114</v>
      </c>
      <c r="D1" s="3" t="s">
        <v>115</v>
      </c>
      <c r="E1" s="12" t="s">
        <v>0</v>
      </c>
      <c r="F1" s="12" t="s">
        <v>189</v>
      </c>
      <c r="G1" s="12" t="s">
        <v>117</v>
      </c>
      <c r="H1" s="12" t="s">
        <v>116</v>
      </c>
      <c r="I1" s="36" t="s">
        <v>402</v>
      </c>
      <c r="J1" s="36" t="s">
        <v>403</v>
      </c>
      <c r="K1" s="36" t="s">
        <v>404</v>
      </c>
      <c r="L1" s="37" t="s">
        <v>405</v>
      </c>
      <c r="M1" s="36" t="s">
        <v>406</v>
      </c>
      <c r="N1" s="36" t="s">
        <v>407</v>
      </c>
      <c r="O1" s="36" t="s">
        <v>408</v>
      </c>
      <c r="P1" s="36" t="s">
        <v>409</v>
      </c>
      <c r="Q1" s="36" t="s">
        <v>410</v>
      </c>
      <c r="R1" s="36" t="s">
        <v>411</v>
      </c>
      <c r="S1" s="37" t="s">
        <v>412</v>
      </c>
    </row>
    <row r="2" spans="1:19" s="11" customFormat="1" x14ac:dyDescent="0.2">
      <c r="A2" s="40" t="s">
        <v>132</v>
      </c>
      <c r="B2" s="41" t="s">
        <v>4</v>
      </c>
      <c r="C2" s="63" t="s">
        <v>129</v>
      </c>
      <c r="D2" s="43">
        <f>SUM(I2:S2)</f>
        <v>3540</v>
      </c>
      <c r="E2" s="44">
        <f>SUM(E7,E15,E27,E31,E54,E70,E86,E92,E104,E110,E119,E126)</f>
        <v>250446445000</v>
      </c>
      <c r="F2" s="44">
        <f>E2/24000</f>
        <v>10435268.541666666</v>
      </c>
      <c r="G2" s="45"/>
      <c r="H2" s="45"/>
      <c r="I2" s="64">
        <f>SUM(I3:I6)</f>
        <v>1025</v>
      </c>
      <c r="J2" s="64">
        <f t="shared" ref="J2:S2" si="0">SUM(J3:J6)</f>
        <v>230</v>
      </c>
      <c r="K2" s="64">
        <f t="shared" si="0"/>
        <v>155</v>
      </c>
      <c r="L2" s="64">
        <f t="shared" si="0"/>
        <v>1235</v>
      </c>
      <c r="M2" s="64">
        <f t="shared" si="0"/>
        <v>85</v>
      </c>
      <c r="N2" s="64">
        <f t="shared" si="0"/>
        <v>80</v>
      </c>
      <c r="O2" s="64">
        <f t="shared" si="0"/>
        <v>390</v>
      </c>
      <c r="P2" s="64">
        <f t="shared" si="0"/>
        <v>77</v>
      </c>
      <c r="Q2" s="64">
        <f t="shared" si="0"/>
        <v>73</v>
      </c>
      <c r="R2" s="64">
        <f t="shared" si="0"/>
        <v>95</v>
      </c>
      <c r="S2" s="64">
        <f t="shared" si="0"/>
        <v>95</v>
      </c>
    </row>
    <row r="3" spans="1:19" s="11" customFormat="1" x14ac:dyDescent="0.2">
      <c r="A3" s="47"/>
      <c r="B3" s="41"/>
      <c r="C3" s="42" t="s">
        <v>135</v>
      </c>
      <c r="D3" s="48">
        <f>SUM(I3:S3)</f>
        <v>1355</v>
      </c>
      <c r="E3" s="45"/>
      <c r="F3" s="45">
        <f t="shared" ref="F3:F6" si="1">E3/27860</f>
        <v>0</v>
      </c>
      <c r="G3" s="45"/>
      <c r="H3" s="45"/>
      <c r="I3" s="46">
        <v>750</v>
      </c>
      <c r="J3" s="46">
        <v>100</v>
      </c>
      <c r="K3" s="46">
        <v>40</v>
      </c>
      <c r="L3" s="46">
        <v>150</v>
      </c>
      <c r="M3" s="49">
        <v>20</v>
      </c>
      <c r="N3" s="49">
        <v>30</v>
      </c>
      <c r="O3" s="49">
        <v>150</v>
      </c>
      <c r="P3" s="49">
        <v>30</v>
      </c>
      <c r="Q3" s="49">
        <v>25</v>
      </c>
      <c r="R3" s="49">
        <v>20</v>
      </c>
      <c r="S3" s="49">
        <v>40</v>
      </c>
    </row>
    <row r="4" spans="1:19" s="11" customFormat="1" x14ac:dyDescent="0.2">
      <c r="A4" s="47"/>
      <c r="B4" s="41"/>
      <c r="C4" s="42" t="s">
        <v>130</v>
      </c>
      <c r="D4" s="48">
        <f>SUM(I4:S4)</f>
        <v>1750</v>
      </c>
      <c r="E4" s="45"/>
      <c r="F4" s="45">
        <f t="shared" si="1"/>
        <v>0</v>
      </c>
      <c r="G4" s="45"/>
      <c r="H4" s="45"/>
      <c r="I4" s="46">
        <v>200</v>
      </c>
      <c r="J4" s="46">
        <v>50</v>
      </c>
      <c r="K4" s="46">
        <v>60</v>
      </c>
      <c r="L4" s="46">
        <v>1000</v>
      </c>
      <c r="M4" s="49">
        <v>60</v>
      </c>
      <c r="N4" s="49">
        <v>40</v>
      </c>
      <c r="O4" s="49">
        <v>150</v>
      </c>
      <c r="P4" s="49">
        <v>40</v>
      </c>
      <c r="Q4" s="49">
        <v>40</v>
      </c>
      <c r="R4" s="49">
        <v>60</v>
      </c>
      <c r="S4" s="49">
        <v>50</v>
      </c>
    </row>
    <row r="5" spans="1:19" s="11" customFormat="1" x14ac:dyDescent="0.2">
      <c r="A5" s="47"/>
      <c r="B5" s="41"/>
      <c r="C5" s="42" t="s">
        <v>131</v>
      </c>
      <c r="D5" s="48">
        <f>SUM(I5:S5)</f>
        <v>208</v>
      </c>
      <c r="E5" s="45"/>
      <c r="F5" s="45">
        <f t="shared" si="1"/>
        <v>0</v>
      </c>
      <c r="G5" s="45"/>
      <c r="H5" s="45"/>
      <c r="I5" s="46">
        <v>40</v>
      </c>
      <c r="J5" s="46">
        <v>10</v>
      </c>
      <c r="K5" s="46">
        <v>5</v>
      </c>
      <c r="L5" s="46">
        <v>65</v>
      </c>
      <c r="M5" s="49">
        <v>0</v>
      </c>
      <c r="N5" s="49">
        <v>5</v>
      </c>
      <c r="O5" s="49">
        <v>60</v>
      </c>
      <c r="P5" s="49">
        <v>5</v>
      </c>
      <c r="Q5" s="49">
        <v>3</v>
      </c>
      <c r="R5" s="49">
        <v>10</v>
      </c>
      <c r="S5" s="49">
        <v>5</v>
      </c>
    </row>
    <row r="6" spans="1:19" s="11" customFormat="1" x14ac:dyDescent="0.2">
      <c r="A6" s="50"/>
      <c r="B6" s="41"/>
      <c r="C6" s="42" t="s">
        <v>15</v>
      </c>
      <c r="D6" s="48">
        <f>SUM(I6:S6)</f>
        <v>227</v>
      </c>
      <c r="E6" s="45"/>
      <c r="F6" s="45">
        <f t="shared" si="1"/>
        <v>0</v>
      </c>
      <c r="G6" s="45"/>
      <c r="H6" s="45"/>
      <c r="I6" s="46">
        <v>35</v>
      </c>
      <c r="J6" s="46">
        <v>70</v>
      </c>
      <c r="K6" s="46">
        <v>50</v>
      </c>
      <c r="L6" s="46">
        <v>20</v>
      </c>
      <c r="M6" s="49">
        <v>5</v>
      </c>
      <c r="N6" s="49">
        <v>5</v>
      </c>
      <c r="O6" s="49">
        <v>30</v>
      </c>
      <c r="P6" s="49">
        <v>2</v>
      </c>
      <c r="Q6" s="49">
        <v>5</v>
      </c>
      <c r="R6" s="49">
        <v>5</v>
      </c>
      <c r="S6" s="49">
        <v>0</v>
      </c>
    </row>
    <row r="7" spans="1:19" s="39" customFormat="1" x14ac:dyDescent="0.2">
      <c r="A7" s="51" t="s">
        <v>16</v>
      </c>
      <c r="B7" s="52" t="s">
        <v>4</v>
      </c>
      <c r="C7" s="53">
        <f>SUM(I7:S7)</f>
        <v>2888</v>
      </c>
      <c r="D7" s="54"/>
      <c r="E7" s="55">
        <f>SUM(E8:E14)</f>
        <v>18052400000</v>
      </c>
      <c r="F7" s="55">
        <f>E7/24000</f>
        <v>752183.33333333337</v>
      </c>
      <c r="G7" s="55"/>
      <c r="H7" s="55"/>
      <c r="I7" s="56">
        <f>SUM(I8:I14)</f>
        <v>850</v>
      </c>
      <c r="J7" s="56">
        <f t="shared" ref="J7:K7" si="2">SUM(J8:J14)</f>
        <v>154</v>
      </c>
      <c r="K7" s="56">
        <f t="shared" si="2"/>
        <v>141</v>
      </c>
      <c r="L7" s="56">
        <f>SUM(L8:L14)</f>
        <v>450</v>
      </c>
      <c r="M7" s="56">
        <f t="shared" ref="M7:P7" si="3">SUM(M8:M14)</f>
        <v>205</v>
      </c>
      <c r="N7" s="56">
        <f t="shared" si="3"/>
        <v>120</v>
      </c>
      <c r="O7" s="56">
        <f t="shared" si="3"/>
        <v>600</v>
      </c>
      <c r="P7" s="56">
        <f t="shared" si="3"/>
        <v>40</v>
      </c>
      <c r="Q7" s="56">
        <f t="shared" ref="Q7:S7" si="4">SUM(Q8:Q14)</f>
        <v>86</v>
      </c>
      <c r="R7" s="56">
        <f t="shared" si="4"/>
        <v>179</v>
      </c>
      <c r="S7" s="56">
        <f t="shared" si="4"/>
        <v>63</v>
      </c>
    </row>
    <row r="8" spans="1:19" x14ac:dyDescent="0.2">
      <c r="A8" s="103" t="s">
        <v>247</v>
      </c>
      <c r="B8" s="103" t="s">
        <v>269</v>
      </c>
      <c r="C8" s="7" t="s">
        <v>286</v>
      </c>
      <c r="D8" s="18">
        <v>6000000</v>
      </c>
      <c r="E8" s="19">
        <f t="shared" ref="E8:E14" si="5">G8*D8</f>
        <v>10104000000</v>
      </c>
      <c r="F8" s="19">
        <f>E8/24000</f>
        <v>421000</v>
      </c>
      <c r="G8" s="19">
        <f t="shared" ref="G8:G14" si="6">SUM(I8:S8)</f>
        <v>1684</v>
      </c>
      <c r="H8" s="33">
        <f t="shared" ref="H8:H14" si="7">E8/$E$7</f>
        <v>0.55970397287895235</v>
      </c>
      <c r="I8" s="31">
        <v>700</v>
      </c>
      <c r="J8" s="28">
        <v>104</v>
      </c>
      <c r="K8" s="28">
        <v>60</v>
      </c>
      <c r="L8" s="27">
        <v>150</v>
      </c>
      <c r="M8" s="28">
        <v>190</v>
      </c>
      <c r="N8" s="28">
        <v>45</v>
      </c>
      <c r="O8" s="28">
        <v>250</v>
      </c>
      <c r="P8" s="27">
        <v>20</v>
      </c>
      <c r="Q8" s="27">
        <v>60</v>
      </c>
      <c r="R8" s="27">
        <v>55</v>
      </c>
      <c r="S8" s="27">
        <v>50</v>
      </c>
    </row>
    <row r="9" spans="1:19" x14ac:dyDescent="0.2">
      <c r="A9" s="104"/>
      <c r="B9" s="104"/>
      <c r="C9" s="7" t="s">
        <v>287</v>
      </c>
      <c r="D9" s="18">
        <v>6000000</v>
      </c>
      <c r="E9" s="19">
        <f t="shared" si="5"/>
        <v>126000000</v>
      </c>
      <c r="F9" s="19">
        <f>E9/24000</f>
        <v>5250</v>
      </c>
      <c r="G9" s="19">
        <f t="shared" si="6"/>
        <v>21</v>
      </c>
      <c r="H9" s="33">
        <f t="shared" si="7"/>
        <v>6.9796813720059379E-3</v>
      </c>
      <c r="I9" s="31"/>
      <c r="J9" s="28"/>
      <c r="K9" s="28">
        <v>6</v>
      </c>
      <c r="L9" s="27"/>
      <c r="M9" s="28"/>
      <c r="N9" s="28">
        <v>10</v>
      </c>
      <c r="O9" s="28"/>
      <c r="P9" s="27"/>
      <c r="Q9" s="27">
        <v>5</v>
      </c>
      <c r="R9" s="27"/>
      <c r="S9" s="27"/>
    </row>
    <row r="10" spans="1:19" x14ac:dyDescent="0.2">
      <c r="A10" s="7" t="s">
        <v>248</v>
      </c>
      <c r="B10" s="7" t="s">
        <v>270</v>
      </c>
      <c r="C10" s="7" t="s">
        <v>290</v>
      </c>
      <c r="D10" s="18">
        <v>6500000</v>
      </c>
      <c r="E10" s="19">
        <f t="shared" si="5"/>
        <v>0</v>
      </c>
      <c r="F10" s="19">
        <f>E10/24000</f>
        <v>0</v>
      </c>
      <c r="G10" s="19">
        <f t="shared" si="6"/>
        <v>0</v>
      </c>
      <c r="H10" s="33">
        <f t="shared" si="7"/>
        <v>0</v>
      </c>
      <c r="I10" s="31"/>
      <c r="J10" s="28"/>
      <c r="K10" s="28"/>
      <c r="L10" s="27"/>
      <c r="M10" s="28"/>
      <c r="N10" s="28"/>
      <c r="O10" s="28"/>
      <c r="P10" s="27"/>
      <c r="Q10" s="27"/>
      <c r="R10" s="27"/>
      <c r="S10" s="27"/>
    </row>
    <row r="11" spans="1:19" x14ac:dyDescent="0.2">
      <c r="A11" s="103" t="s">
        <v>249</v>
      </c>
      <c r="B11" s="103" t="s">
        <v>271</v>
      </c>
      <c r="C11" s="7" t="s">
        <v>294</v>
      </c>
      <c r="D11" s="18">
        <v>5200000</v>
      </c>
      <c r="E11" s="19">
        <f t="shared" si="5"/>
        <v>280800000</v>
      </c>
      <c r="F11" s="19">
        <f t="shared" ref="F11:F14" si="8">E11/24000</f>
        <v>11700</v>
      </c>
      <c r="G11" s="19">
        <f t="shared" si="6"/>
        <v>54</v>
      </c>
      <c r="H11" s="33">
        <f t="shared" si="7"/>
        <v>1.5554718486184662E-2</v>
      </c>
      <c r="I11" s="31">
        <v>50</v>
      </c>
      <c r="J11" s="28"/>
      <c r="K11" s="28"/>
      <c r="L11" s="27"/>
      <c r="M11" s="28"/>
      <c r="N11" s="28"/>
      <c r="O11" s="28"/>
      <c r="P11" s="27"/>
      <c r="Q11" s="27">
        <v>1</v>
      </c>
      <c r="R11" s="27"/>
      <c r="S11" s="27">
        <v>3</v>
      </c>
    </row>
    <row r="12" spans="1:19" x14ac:dyDescent="0.2">
      <c r="A12" s="104"/>
      <c r="B12" s="104"/>
      <c r="C12" s="7" t="s">
        <v>295</v>
      </c>
      <c r="D12" s="18">
        <v>6000000</v>
      </c>
      <c r="E12" s="19">
        <f t="shared" si="5"/>
        <v>1890000000</v>
      </c>
      <c r="F12" s="19">
        <f t="shared" si="8"/>
        <v>78750</v>
      </c>
      <c r="G12" s="19">
        <f t="shared" si="6"/>
        <v>315</v>
      </c>
      <c r="H12" s="33">
        <f t="shared" si="7"/>
        <v>0.10469522058008908</v>
      </c>
      <c r="I12" s="31"/>
      <c r="J12" s="28">
        <v>50</v>
      </c>
      <c r="K12" s="28">
        <v>30</v>
      </c>
      <c r="L12" s="27">
        <v>100</v>
      </c>
      <c r="M12" s="28"/>
      <c r="N12" s="28">
        <v>35</v>
      </c>
      <c r="O12" s="28"/>
      <c r="P12" s="27"/>
      <c r="Q12" s="27"/>
      <c r="R12" s="27">
        <v>100</v>
      </c>
      <c r="S12" s="27"/>
    </row>
    <row r="13" spans="1:19" x14ac:dyDescent="0.2">
      <c r="A13" s="7" t="s">
        <v>250</v>
      </c>
      <c r="B13" s="7" t="s">
        <v>272</v>
      </c>
      <c r="C13" s="7" t="s">
        <v>297</v>
      </c>
      <c r="D13" s="18">
        <v>6000000</v>
      </c>
      <c r="E13" s="19">
        <f t="shared" si="5"/>
        <v>2460000000</v>
      </c>
      <c r="F13" s="19">
        <f t="shared" si="8"/>
        <v>102500</v>
      </c>
      <c r="G13" s="19">
        <f t="shared" si="6"/>
        <v>410</v>
      </c>
      <c r="H13" s="33">
        <f t="shared" si="7"/>
        <v>0.13626996964392546</v>
      </c>
      <c r="I13" s="31">
        <v>100</v>
      </c>
      <c r="J13" s="28"/>
      <c r="K13" s="28">
        <v>45</v>
      </c>
      <c r="L13" s="27">
        <v>200</v>
      </c>
      <c r="M13" s="28">
        <v>15</v>
      </c>
      <c r="N13" s="28">
        <v>30</v>
      </c>
      <c r="O13" s="28"/>
      <c r="P13" s="27"/>
      <c r="Q13" s="27">
        <v>20</v>
      </c>
      <c r="R13" s="27"/>
      <c r="S13" s="27"/>
    </row>
    <row r="14" spans="1:19" x14ac:dyDescent="0.2">
      <c r="A14" s="7" t="s">
        <v>251</v>
      </c>
      <c r="B14" s="7" t="s">
        <v>273</v>
      </c>
      <c r="C14" s="7" t="s">
        <v>299</v>
      </c>
      <c r="D14" s="18">
        <v>7900000</v>
      </c>
      <c r="E14" s="19">
        <f t="shared" si="5"/>
        <v>3191600000</v>
      </c>
      <c r="F14" s="19">
        <f t="shared" si="8"/>
        <v>132983.33333333334</v>
      </c>
      <c r="G14" s="19">
        <f t="shared" si="6"/>
        <v>404</v>
      </c>
      <c r="H14" s="33">
        <f t="shared" si="7"/>
        <v>0.17679643703884249</v>
      </c>
      <c r="I14" s="31"/>
      <c r="J14" s="28"/>
      <c r="K14" s="28"/>
      <c r="L14" s="27"/>
      <c r="M14" s="28"/>
      <c r="N14" s="28"/>
      <c r="O14" s="28">
        <v>350</v>
      </c>
      <c r="P14" s="27">
        <v>20</v>
      </c>
      <c r="Q14" s="27"/>
      <c r="R14" s="27">
        <v>24</v>
      </c>
      <c r="S14" s="27">
        <v>10</v>
      </c>
    </row>
    <row r="15" spans="1:19" s="39" customFormat="1" x14ac:dyDescent="0.2">
      <c r="A15" s="51" t="s">
        <v>27</v>
      </c>
      <c r="B15" s="51"/>
      <c r="C15" s="53">
        <v>2027</v>
      </c>
      <c r="D15" s="54"/>
      <c r="E15" s="55">
        <f>SUM(E16:E26)</f>
        <v>17934100000</v>
      </c>
      <c r="F15" s="55">
        <f>E15/24000</f>
        <v>747254.16666666663</v>
      </c>
      <c r="G15" s="55"/>
      <c r="H15" s="55"/>
      <c r="I15" s="56">
        <f>SUM(I16:I26)</f>
        <v>755</v>
      </c>
      <c r="J15" s="57">
        <f t="shared" ref="J15:L15" si="9">SUM(J16:J26)</f>
        <v>98</v>
      </c>
      <c r="K15" s="57">
        <f>SUM(K16:K26)</f>
        <v>75</v>
      </c>
      <c r="L15" s="57">
        <f t="shared" si="9"/>
        <v>410</v>
      </c>
      <c r="M15" s="57">
        <f t="shared" ref="M15:S15" si="10">SUM(M16:M26)</f>
        <v>130</v>
      </c>
      <c r="N15" s="57">
        <f t="shared" si="10"/>
        <v>24</v>
      </c>
      <c r="O15" s="57">
        <f t="shared" si="10"/>
        <v>215</v>
      </c>
      <c r="P15" s="57">
        <f t="shared" si="10"/>
        <v>30</v>
      </c>
      <c r="Q15" s="57">
        <f t="shared" si="10"/>
        <v>70</v>
      </c>
      <c r="R15" s="57">
        <f t="shared" si="10"/>
        <v>190</v>
      </c>
      <c r="S15" s="57">
        <f t="shared" si="10"/>
        <v>30</v>
      </c>
    </row>
    <row r="16" spans="1:19" x14ac:dyDescent="0.2">
      <c r="A16" s="103" t="s">
        <v>248</v>
      </c>
      <c r="B16" s="103" t="s">
        <v>270</v>
      </c>
      <c r="C16" s="7" t="s">
        <v>291</v>
      </c>
      <c r="D16" s="18">
        <v>4500000</v>
      </c>
      <c r="E16" s="19">
        <f t="shared" ref="E16:E26" si="11">G16*D16</f>
        <v>0</v>
      </c>
      <c r="F16" s="19">
        <f>E16/24000</f>
        <v>0</v>
      </c>
      <c r="G16" s="19">
        <f t="shared" ref="G16:G26" si="12">SUM(I16:S16)</f>
        <v>0</v>
      </c>
      <c r="H16" s="33">
        <f t="shared" ref="H16:H26" si="13">E16/$E$15</f>
        <v>0</v>
      </c>
      <c r="I16" s="31"/>
      <c r="J16" s="28"/>
      <c r="K16" s="28"/>
      <c r="L16" s="27"/>
      <c r="M16" s="28"/>
      <c r="N16" s="28"/>
      <c r="O16" s="28"/>
      <c r="P16" s="27"/>
      <c r="Q16" s="27"/>
      <c r="R16" s="27"/>
      <c r="S16" s="27"/>
    </row>
    <row r="17" spans="1:19" x14ac:dyDescent="0.2">
      <c r="A17" s="104"/>
      <c r="B17" s="104"/>
      <c r="C17" s="7" t="s">
        <v>292</v>
      </c>
      <c r="D17" s="18"/>
      <c r="E17" s="19">
        <f t="shared" si="11"/>
        <v>0</v>
      </c>
      <c r="F17" s="19">
        <f t="shared" ref="F17:F26" si="14">E17/24000</f>
        <v>0</v>
      </c>
      <c r="G17" s="19">
        <f t="shared" si="12"/>
        <v>0</v>
      </c>
      <c r="H17" s="33">
        <f t="shared" si="13"/>
        <v>0</v>
      </c>
      <c r="I17" s="31"/>
      <c r="J17" s="28"/>
      <c r="K17" s="28"/>
      <c r="L17" s="27"/>
      <c r="M17" s="28"/>
      <c r="N17" s="28"/>
      <c r="O17" s="28"/>
      <c r="P17" s="27"/>
      <c r="Q17" s="27"/>
      <c r="R17" s="27"/>
      <c r="S17" s="27"/>
    </row>
    <row r="18" spans="1:19" x14ac:dyDescent="0.2">
      <c r="A18" s="103" t="s">
        <v>247</v>
      </c>
      <c r="B18" s="103" t="s">
        <v>269</v>
      </c>
      <c r="C18" s="7" t="s">
        <v>288</v>
      </c>
      <c r="D18" s="18">
        <v>6000000</v>
      </c>
      <c r="E18" s="19">
        <f t="shared" si="11"/>
        <v>3192000000</v>
      </c>
      <c r="F18" s="19">
        <f t="shared" si="14"/>
        <v>133000</v>
      </c>
      <c r="G18" s="19">
        <f t="shared" si="12"/>
        <v>532</v>
      </c>
      <c r="H18" s="33">
        <f t="shared" si="13"/>
        <v>0.17798495603347811</v>
      </c>
      <c r="I18" s="31"/>
      <c r="J18" s="28">
        <v>60</v>
      </c>
      <c r="K18" s="28"/>
      <c r="L18" s="27">
        <v>360</v>
      </c>
      <c r="M18" s="28"/>
      <c r="N18" s="28">
        <v>24</v>
      </c>
      <c r="O18" s="28">
        <v>30</v>
      </c>
      <c r="P18" s="27">
        <v>15</v>
      </c>
      <c r="Q18" s="27">
        <v>30</v>
      </c>
      <c r="R18" s="27">
        <v>1</v>
      </c>
      <c r="S18" s="27">
        <v>12</v>
      </c>
    </row>
    <row r="19" spans="1:19" x14ac:dyDescent="0.2">
      <c r="A19" s="104"/>
      <c r="B19" s="104"/>
      <c r="C19" s="7" t="s">
        <v>289</v>
      </c>
      <c r="D19" s="18">
        <v>12000000</v>
      </c>
      <c r="E19" s="19">
        <f t="shared" ref="E19" si="15">G19*D19</f>
        <v>180000000</v>
      </c>
      <c r="F19" s="19">
        <f t="shared" si="14"/>
        <v>7500</v>
      </c>
      <c r="G19" s="19">
        <f t="shared" si="12"/>
        <v>15</v>
      </c>
      <c r="H19" s="33">
        <f t="shared" ref="H19" si="16">E19/$E$15</f>
        <v>1.0036745640985608E-2</v>
      </c>
      <c r="I19" s="31"/>
      <c r="J19" s="28"/>
      <c r="K19" s="28">
        <v>15</v>
      </c>
      <c r="L19" s="27"/>
      <c r="M19" s="28"/>
      <c r="N19" s="28"/>
      <c r="O19" s="28"/>
      <c r="P19" s="27"/>
      <c r="Q19" s="27"/>
      <c r="R19" s="27"/>
      <c r="S19" s="27"/>
    </row>
    <row r="20" spans="1:19" x14ac:dyDescent="0.2">
      <c r="A20" s="103" t="s">
        <v>251</v>
      </c>
      <c r="B20" s="103" t="s">
        <v>273</v>
      </c>
      <c r="C20" s="7" t="s">
        <v>300</v>
      </c>
      <c r="D20" s="18">
        <v>9900000</v>
      </c>
      <c r="E20" s="19">
        <f t="shared" si="11"/>
        <v>2217600000</v>
      </c>
      <c r="F20" s="19">
        <f t="shared" si="14"/>
        <v>92400</v>
      </c>
      <c r="G20" s="19">
        <f t="shared" si="12"/>
        <v>224</v>
      </c>
      <c r="H20" s="33">
        <f t="shared" si="13"/>
        <v>0.12365270629694269</v>
      </c>
      <c r="I20" s="31">
        <v>50</v>
      </c>
      <c r="J20" s="28"/>
      <c r="K20" s="28"/>
      <c r="L20" s="27"/>
      <c r="M20" s="28"/>
      <c r="N20" s="28"/>
      <c r="O20" s="28">
        <v>150</v>
      </c>
      <c r="P20" s="27">
        <v>10</v>
      </c>
      <c r="Q20" s="27"/>
      <c r="R20" s="27">
        <v>9</v>
      </c>
      <c r="S20" s="27">
        <v>5</v>
      </c>
    </row>
    <row r="21" spans="1:19" x14ac:dyDescent="0.2">
      <c r="A21" s="104"/>
      <c r="B21" s="104"/>
      <c r="C21" s="7" t="s">
        <v>301</v>
      </c>
      <c r="D21" s="18">
        <v>16500000</v>
      </c>
      <c r="E21" s="19">
        <f t="shared" si="11"/>
        <v>247500000</v>
      </c>
      <c r="F21" s="19">
        <f t="shared" si="14"/>
        <v>10312.5</v>
      </c>
      <c r="G21" s="19">
        <f t="shared" si="12"/>
        <v>15</v>
      </c>
      <c r="H21" s="33">
        <f t="shared" si="13"/>
        <v>1.3800525256355212E-2</v>
      </c>
      <c r="I21" s="31"/>
      <c r="J21" s="28"/>
      <c r="K21" s="28"/>
      <c r="L21" s="27"/>
      <c r="M21" s="28"/>
      <c r="N21" s="28"/>
      <c r="O21" s="28">
        <v>5</v>
      </c>
      <c r="P21" s="27"/>
      <c r="Q21" s="27">
        <v>10</v>
      </c>
      <c r="R21" s="27"/>
      <c r="S21" s="27"/>
    </row>
    <row r="22" spans="1:19" x14ac:dyDescent="0.2">
      <c r="A22" s="7" t="s">
        <v>250</v>
      </c>
      <c r="B22" s="7" t="s">
        <v>272</v>
      </c>
      <c r="C22" s="7" t="s">
        <v>298</v>
      </c>
      <c r="D22" s="18">
        <v>6000000</v>
      </c>
      <c r="E22" s="19">
        <f t="shared" si="11"/>
        <v>1500000000</v>
      </c>
      <c r="F22" s="19">
        <f t="shared" si="14"/>
        <v>62500</v>
      </c>
      <c r="G22" s="19">
        <f t="shared" si="12"/>
        <v>250</v>
      </c>
      <c r="H22" s="33">
        <f t="shared" si="13"/>
        <v>8.3639547008213397E-2</v>
      </c>
      <c r="I22" s="31">
        <v>250</v>
      </c>
      <c r="J22" s="28"/>
      <c r="K22" s="28"/>
      <c r="L22" s="27"/>
      <c r="M22" s="28"/>
      <c r="N22" s="28"/>
      <c r="O22" s="28"/>
      <c r="P22" s="27"/>
      <c r="Q22" s="27"/>
      <c r="R22" s="27"/>
      <c r="S22" s="27"/>
    </row>
    <row r="23" spans="1:19" x14ac:dyDescent="0.2">
      <c r="A23" s="103" t="s">
        <v>252</v>
      </c>
      <c r="B23" s="103" t="s">
        <v>274</v>
      </c>
      <c r="C23" s="7" t="s">
        <v>302</v>
      </c>
      <c r="D23" s="38"/>
      <c r="E23" s="21">
        <f t="shared" si="11"/>
        <v>0</v>
      </c>
      <c r="F23" s="21">
        <f t="shared" si="14"/>
        <v>0</v>
      </c>
      <c r="G23" s="21">
        <f t="shared" si="12"/>
        <v>0</v>
      </c>
      <c r="H23" s="34">
        <f t="shared" si="13"/>
        <v>0</v>
      </c>
      <c r="I23" s="32"/>
      <c r="J23" s="28"/>
      <c r="K23" s="28"/>
      <c r="L23" s="28"/>
      <c r="M23" s="28"/>
      <c r="N23" s="28"/>
      <c r="O23" s="28"/>
      <c r="P23" s="28"/>
      <c r="Q23" s="28"/>
      <c r="R23" s="28"/>
      <c r="S23" s="28"/>
    </row>
    <row r="24" spans="1:19" x14ac:dyDescent="0.2">
      <c r="A24" s="105"/>
      <c r="B24" s="105"/>
      <c r="C24" s="7" t="s">
        <v>303</v>
      </c>
      <c r="D24" s="20">
        <v>16000000</v>
      </c>
      <c r="E24" s="21">
        <f t="shared" si="11"/>
        <v>2848000000</v>
      </c>
      <c r="F24" s="21">
        <f t="shared" si="14"/>
        <v>118666.66666666667</v>
      </c>
      <c r="G24" s="21">
        <f t="shared" si="12"/>
        <v>178</v>
      </c>
      <c r="H24" s="34">
        <f>E24/$E$31</f>
        <v>0.12793847453134896</v>
      </c>
      <c r="I24" s="32">
        <v>5</v>
      </c>
      <c r="J24" s="28">
        <v>3</v>
      </c>
      <c r="K24" s="28">
        <v>40</v>
      </c>
      <c r="L24" s="28"/>
      <c r="M24" s="28">
        <v>130</v>
      </c>
      <c r="N24" s="28"/>
      <c r="O24" s="28"/>
      <c r="P24" s="28"/>
      <c r="Q24" s="28"/>
      <c r="R24" s="28"/>
      <c r="S24" s="28"/>
    </row>
    <row r="25" spans="1:19" x14ac:dyDescent="0.2">
      <c r="A25" s="104"/>
      <c r="B25" s="104"/>
      <c r="C25" s="7" t="s">
        <v>304</v>
      </c>
      <c r="D25" s="20">
        <v>8400000</v>
      </c>
      <c r="E25" s="21">
        <f t="shared" si="11"/>
        <v>6216000000</v>
      </c>
      <c r="F25" s="21">
        <f t="shared" si="14"/>
        <v>259000</v>
      </c>
      <c r="G25" s="21">
        <f t="shared" si="12"/>
        <v>740</v>
      </c>
      <c r="H25" s="34">
        <f t="shared" si="13"/>
        <v>0.34660228280203637</v>
      </c>
      <c r="I25" s="32">
        <f>100+350</f>
        <v>450</v>
      </c>
      <c r="J25" s="28">
        <v>35</v>
      </c>
      <c r="K25" s="28"/>
      <c r="L25" s="28">
        <v>50</v>
      </c>
      <c r="M25" s="28"/>
      <c r="N25" s="28"/>
      <c r="O25" s="28">
        <v>30</v>
      </c>
      <c r="P25" s="28">
        <v>5</v>
      </c>
      <c r="Q25" s="28">
        <v>20</v>
      </c>
      <c r="R25" s="28">
        <v>140</v>
      </c>
      <c r="S25" s="28">
        <v>10</v>
      </c>
    </row>
    <row r="26" spans="1:19" x14ac:dyDescent="0.2">
      <c r="A26" s="7" t="s">
        <v>249</v>
      </c>
      <c r="B26" s="7"/>
      <c r="C26" s="7" t="s">
        <v>296</v>
      </c>
      <c r="D26" s="20">
        <v>21000000</v>
      </c>
      <c r="E26" s="21">
        <f t="shared" si="11"/>
        <v>1533000000</v>
      </c>
      <c r="F26" s="21">
        <f t="shared" si="14"/>
        <v>63875</v>
      </c>
      <c r="G26" s="21">
        <f t="shared" si="12"/>
        <v>73</v>
      </c>
      <c r="H26" s="34">
        <f t="shared" si="13"/>
        <v>8.5479617042394096E-2</v>
      </c>
      <c r="I26" s="32"/>
      <c r="J26" s="28"/>
      <c r="K26" s="28">
        <v>20</v>
      </c>
      <c r="L26" s="28"/>
      <c r="M26" s="28"/>
      <c r="N26" s="28"/>
      <c r="O26" s="28"/>
      <c r="P26" s="28"/>
      <c r="Q26" s="28">
        <v>10</v>
      </c>
      <c r="R26" s="28">
        <v>40</v>
      </c>
      <c r="S26" s="28">
        <v>3</v>
      </c>
    </row>
    <row r="27" spans="1:19" s="11" customFormat="1" x14ac:dyDescent="0.2">
      <c r="A27" s="51" t="s">
        <v>37</v>
      </c>
      <c r="B27" s="51"/>
      <c r="C27" s="53">
        <v>22</v>
      </c>
      <c r="D27" s="65"/>
      <c r="E27" s="55">
        <f>SUM(E28:E30)</f>
        <v>442500000</v>
      </c>
      <c r="F27" s="66">
        <f>E27/24000</f>
        <v>18437.5</v>
      </c>
      <c r="G27" s="66"/>
      <c r="H27" s="66"/>
      <c r="I27" s="56">
        <f>SUM(I28:I30)</f>
        <v>5</v>
      </c>
      <c r="J27" s="57">
        <f t="shared" ref="J27:L27" si="17">SUM(J28:J30)</f>
        <v>5</v>
      </c>
      <c r="K27" s="57">
        <f t="shared" si="17"/>
        <v>0</v>
      </c>
      <c r="L27" s="57">
        <f t="shared" si="17"/>
        <v>0</v>
      </c>
      <c r="M27" s="57">
        <f t="shared" ref="M27:S27" si="18">SUM(M28:M30)</f>
        <v>12</v>
      </c>
      <c r="N27" s="57">
        <f t="shared" si="18"/>
        <v>0</v>
      </c>
      <c r="O27" s="57">
        <f t="shared" si="18"/>
        <v>0</v>
      </c>
      <c r="P27" s="57">
        <f t="shared" si="18"/>
        <v>0</v>
      </c>
      <c r="Q27" s="57">
        <f t="shared" si="18"/>
        <v>0</v>
      </c>
      <c r="R27" s="57">
        <f t="shared" si="18"/>
        <v>0</v>
      </c>
      <c r="S27" s="57">
        <f t="shared" si="18"/>
        <v>0</v>
      </c>
    </row>
    <row r="28" spans="1:19" x14ac:dyDescent="0.2">
      <c r="A28" s="7" t="s">
        <v>248</v>
      </c>
      <c r="B28" s="7"/>
      <c r="C28" s="7" t="s">
        <v>293</v>
      </c>
      <c r="D28" s="18">
        <v>38500000</v>
      </c>
      <c r="E28" s="19">
        <f t="shared" ref="E28:E29" si="19">G28*D28</f>
        <v>0</v>
      </c>
      <c r="F28" s="19">
        <f>E28/24000</f>
        <v>0</v>
      </c>
      <c r="G28" s="19">
        <f>SUM(I28:S28)</f>
        <v>0</v>
      </c>
      <c r="H28" s="33">
        <f t="shared" ref="H28:H29" si="20">E28/$E$31</f>
        <v>0</v>
      </c>
      <c r="I28" s="32"/>
      <c r="J28" s="28"/>
      <c r="K28" s="28"/>
      <c r="L28" s="28"/>
      <c r="M28" s="28"/>
      <c r="N28" s="28"/>
      <c r="O28" s="28"/>
      <c r="P28" s="28"/>
      <c r="Q28" s="28"/>
      <c r="R28" s="28"/>
      <c r="S28" s="28"/>
    </row>
    <row r="29" spans="1:19" x14ac:dyDescent="0.2">
      <c r="A29" s="7" t="s">
        <v>253</v>
      </c>
      <c r="B29" s="7" t="s">
        <v>275</v>
      </c>
      <c r="C29" s="7" t="s">
        <v>305</v>
      </c>
      <c r="D29" s="20">
        <v>22500000</v>
      </c>
      <c r="E29" s="21">
        <f t="shared" si="19"/>
        <v>382500000</v>
      </c>
      <c r="F29" s="19">
        <f t="shared" ref="F29:F30" si="21">E29/24000</f>
        <v>15937.5</v>
      </c>
      <c r="G29" s="21">
        <f>SUM(I29:S29)</f>
        <v>17</v>
      </c>
      <c r="H29" s="34">
        <f t="shared" si="20"/>
        <v>1.7182748071713827E-2</v>
      </c>
      <c r="I29" s="31">
        <v>5</v>
      </c>
      <c r="J29" s="27"/>
      <c r="K29" s="27"/>
      <c r="L29" s="28"/>
      <c r="M29" s="27">
        <v>12</v>
      </c>
      <c r="N29" s="27"/>
      <c r="O29" s="27"/>
      <c r="P29" s="28"/>
      <c r="Q29" s="28"/>
      <c r="R29" s="28"/>
      <c r="S29" s="28"/>
    </row>
    <row r="30" spans="1:19" x14ac:dyDescent="0.2">
      <c r="A30" s="7" t="s">
        <v>247</v>
      </c>
      <c r="B30" s="7" t="s">
        <v>269</v>
      </c>
      <c r="C30" s="7" t="s">
        <v>289</v>
      </c>
      <c r="D30" s="18">
        <v>12000000</v>
      </c>
      <c r="E30" s="19">
        <f t="shared" ref="E30" si="22">G30*D30</f>
        <v>60000000</v>
      </c>
      <c r="F30" s="19">
        <f t="shared" si="21"/>
        <v>2500</v>
      </c>
      <c r="G30" s="19">
        <f>SUM(I30:S30)</f>
        <v>5</v>
      </c>
      <c r="H30" s="33">
        <f t="shared" ref="H30" si="23">E30/$E$31</f>
        <v>2.6953330308570711E-3</v>
      </c>
      <c r="I30" s="32"/>
      <c r="J30" s="28">
        <v>5</v>
      </c>
      <c r="K30" s="28"/>
      <c r="L30" s="28"/>
      <c r="M30" s="28"/>
      <c r="N30" s="28"/>
      <c r="O30" s="28"/>
      <c r="P30" s="28"/>
      <c r="Q30" s="28"/>
      <c r="R30" s="28"/>
      <c r="S30" s="28"/>
    </row>
    <row r="31" spans="1:19" s="39" customFormat="1" x14ac:dyDescent="0.2">
      <c r="A31" s="51" t="s">
        <v>41</v>
      </c>
      <c r="B31" s="51"/>
      <c r="C31" s="53">
        <v>1989</v>
      </c>
      <c r="D31" s="54"/>
      <c r="E31" s="55">
        <f>SUM(E32:E53)</f>
        <v>22260700000</v>
      </c>
      <c r="F31" s="55">
        <f>E31/24000</f>
        <v>927529.16666666663</v>
      </c>
      <c r="G31" s="55"/>
      <c r="H31" s="55"/>
      <c r="I31" s="56">
        <f>SUM(I32:I53)</f>
        <v>625</v>
      </c>
      <c r="J31" s="57">
        <f t="shared" ref="J31:L31" si="24">SUM(J32:J53)</f>
        <v>172</v>
      </c>
      <c r="K31" s="57">
        <f t="shared" si="24"/>
        <v>45</v>
      </c>
      <c r="L31" s="57">
        <f t="shared" si="24"/>
        <v>230</v>
      </c>
      <c r="M31" s="57">
        <f t="shared" ref="M31:S31" si="25">SUM(M32:M53)</f>
        <v>180</v>
      </c>
      <c r="N31" s="57">
        <f t="shared" si="25"/>
        <v>30</v>
      </c>
      <c r="O31" s="57">
        <f t="shared" si="25"/>
        <v>370</v>
      </c>
      <c r="P31" s="57">
        <f t="shared" si="25"/>
        <v>77</v>
      </c>
      <c r="Q31" s="57">
        <f t="shared" si="25"/>
        <v>104</v>
      </c>
      <c r="R31" s="57">
        <f t="shared" si="25"/>
        <v>77</v>
      </c>
      <c r="S31" s="57">
        <f t="shared" si="25"/>
        <v>79</v>
      </c>
    </row>
    <row r="32" spans="1:19" x14ac:dyDescent="0.2">
      <c r="A32" s="103" t="s">
        <v>248</v>
      </c>
      <c r="B32" s="103" t="s">
        <v>270</v>
      </c>
      <c r="C32" s="7" t="s">
        <v>306</v>
      </c>
      <c r="D32" s="18">
        <v>13900000</v>
      </c>
      <c r="E32" s="19">
        <f t="shared" ref="E32:E52" si="26">G32*D32</f>
        <v>69500000</v>
      </c>
      <c r="F32" s="19">
        <f>E32/24000</f>
        <v>2895.8333333333335</v>
      </c>
      <c r="G32" s="19">
        <f t="shared" ref="G32:G53" si="27">SUM(I32:S32)</f>
        <v>5</v>
      </c>
      <c r="H32" s="33">
        <f t="shared" ref="H32:H38" si="28">E32/$E$31</f>
        <v>3.1220940940761073E-3</v>
      </c>
      <c r="I32" s="32"/>
      <c r="J32" s="28"/>
      <c r="K32" s="28"/>
      <c r="L32" s="28"/>
      <c r="M32" s="28"/>
      <c r="N32" s="28"/>
      <c r="O32" s="28">
        <v>5</v>
      </c>
      <c r="P32" s="28"/>
      <c r="Q32" s="28"/>
      <c r="R32" s="28"/>
      <c r="S32" s="28"/>
    </row>
    <row r="33" spans="1:19" x14ac:dyDescent="0.2">
      <c r="A33" s="105"/>
      <c r="B33" s="105"/>
      <c r="C33" s="7" t="s">
        <v>307</v>
      </c>
      <c r="D33" s="18">
        <v>14000000</v>
      </c>
      <c r="E33" s="19">
        <f t="shared" si="26"/>
        <v>0</v>
      </c>
      <c r="F33" s="19">
        <f t="shared" ref="F33:F69" si="29">E33/24000</f>
        <v>0</v>
      </c>
      <c r="G33" s="19">
        <f t="shared" si="27"/>
        <v>0</v>
      </c>
      <c r="H33" s="33">
        <f t="shared" si="28"/>
        <v>0</v>
      </c>
      <c r="I33" s="32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1:19" x14ac:dyDescent="0.2">
      <c r="A34" s="104"/>
      <c r="B34" s="104"/>
      <c r="C34" s="7" t="s">
        <v>308</v>
      </c>
      <c r="D34" s="18">
        <v>14200000</v>
      </c>
      <c r="E34" s="19">
        <f t="shared" si="26"/>
        <v>0</v>
      </c>
      <c r="F34" s="19">
        <f t="shared" si="29"/>
        <v>0</v>
      </c>
      <c r="G34" s="19">
        <f t="shared" si="27"/>
        <v>0</v>
      </c>
      <c r="H34" s="33">
        <f t="shared" si="28"/>
        <v>0</v>
      </c>
      <c r="I34" s="31"/>
      <c r="J34" s="28"/>
      <c r="K34" s="28"/>
      <c r="L34" s="27"/>
      <c r="M34" s="28"/>
      <c r="N34" s="28"/>
      <c r="O34" s="28"/>
      <c r="P34" s="27"/>
      <c r="Q34" s="28"/>
      <c r="R34" s="27"/>
      <c r="S34" s="27"/>
    </row>
    <row r="35" spans="1:19" x14ac:dyDescent="0.2">
      <c r="A35" s="103" t="s">
        <v>252</v>
      </c>
      <c r="B35" s="103" t="s">
        <v>274</v>
      </c>
      <c r="C35" s="7" t="s">
        <v>309</v>
      </c>
      <c r="D35" s="20">
        <v>8400000</v>
      </c>
      <c r="E35" s="21">
        <f t="shared" si="26"/>
        <v>0</v>
      </c>
      <c r="F35" s="21">
        <f t="shared" si="29"/>
        <v>0</v>
      </c>
      <c r="G35" s="21">
        <f t="shared" si="27"/>
        <v>0</v>
      </c>
      <c r="H35" s="34">
        <f t="shared" si="28"/>
        <v>0</v>
      </c>
      <c r="I35" s="32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1:19" x14ac:dyDescent="0.2">
      <c r="A36" s="104"/>
      <c r="B36" s="104"/>
      <c r="C36" s="7" t="s">
        <v>310</v>
      </c>
      <c r="D36" s="20">
        <v>12500000</v>
      </c>
      <c r="E36" s="21">
        <f t="shared" si="26"/>
        <v>862500000</v>
      </c>
      <c r="F36" s="21">
        <f t="shared" si="29"/>
        <v>35937.5</v>
      </c>
      <c r="G36" s="21">
        <f t="shared" si="27"/>
        <v>69</v>
      </c>
      <c r="H36" s="34">
        <f t="shared" si="28"/>
        <v>3.8745412318570392E-2</v>
      </c>
      <c r="I36" s="32">
        <f>20+25</f>
        <v>45</v>
      </c>
      <c r="J36" s="28"/>
      <c r="K36" s="28">
        <v>20</v>
      </c>
      <c r="L36" s="28"/>
      <c r="M36" s="28"/>
      <c r="N36" s="28"/>
      <c r="O36" s="28"/>
      <c r="P36" s="28"/>
      <c r="Q36" s="28"/>
      <c r="R36" s="28"/>
      <c r="S36" s="28">
        <f>3+1</f>
        <v>4</v>
      </c>
    </row>
    <row r="37" spans="1:19" x14ac:dyDescent="0.2">
      <c r="A37" s="103" t="s">
        <v>251</v>
      </c>
      <c r="B37" s="103" t="s">
        <v>273</v>
      </c>
      <c r="C37" s="7" t="s">
        <v>311</v>
      </c>
      <c r="D37" s="18">
        <v>10000000</v>
      </c>
      <c r="E37" s="19">
        <f t="shared" si="26"/>
        <v>100000000</v>
      </c>
      <c r="F37" s="19">
        <f t="shared" si="29"/>
        <v>4166.666666666667</v>
      </c>
      <c r="G37" s="19">
        <f t="shared" si="27"/>
        <v>10</v>
      </c>
      <c r="H37" s="33">
        <f t="shared" si="28"/>
        <v>4.4922217180951183E-3</v>
      </c>
      <c r="I37" s="31"/>
      <c r="J37" s="28"/>
      <c r="K37" s="28"/>
      <c r="L37" s="27"/>
      <c r="M37" s="28"/>
      <c r="N37" s="28"/>
      <c r="O37" s="28">
        <v>10</v>
      </c>
      <c r="P37" s="27"/>
      <c r="Q37" s="28"/>
      <c r="R37" s="27"/>
      <c r="S37" s="27"/>
    </row>
    <row r="38" spans="1:19" x14ac:dyDescent="0.2">
      <c r="A38" s="105"/>
      <c r="B38" s="105"/>
      <c r="C38" s="7" t="s">
        <v>312</v>
      </c>
      <c r="D38" s="18">
        <v>13500000</v>
      </c>
      <c r="E38" s="19">
        <f t="shared" si="26"/>
        <v>2659500000</v>
      </c>
      <c r="F38" s="19">
        <f t="shared" si="29"/>
        <v>110812.5</v>
      </c>
      <c r="G38" s="19">
        <f t="shared" si="27"/>
        <v>197</v>
      </c>
      <c r="H38" s="33">
        <f t="shared" si="28"/>
        <v>0.11947063659273967</v>
      </c>
      <c r="I38" s="32"/>
      <c r="J38" s="28"/>
      <c r="K38" s="28"/>
      <c r="L38" s="28">
        <v>10</v>
      </c>
      <c r="M38" s="28">
        <v>15</v>
      </c>
      <c r="N38" s="28"/>
      <c r="O38" s="28">
        <v>150</v>
      </c>
      <c r="P38" s="28"/>
      <c r="Q38" s="28">
        <v>5</v>
      </c>
      <c r="R38" s="27">
        <v>17</v>
      </c>
      <c r="S38" s="28"/>
    </row>
    <row r="39" spans="1:19" x14ac:dyDescent="0.2">
      <c r="A39" s="105"/>
      <c r="B39" s="105"/>
      <c r="C39" s="7" t="s">
        <v>313</v>
      </c>
      <c r="D39" s="18">
        <v>14000000</v>
      </c>
      <c r="E39" s="19">
        <f t="shared" ref="E39" si="30">G39*D39</f>
        <v>252000000</v>
      </c>
      <c r="F39" s="19">
        <f t="shared" si="29"/>
        <v>10500</v>
      </c>
      <c r="G39" s="19">
        <f t="shared" si="27"/>
        <v>18</v>
      </c>
      <c r="H39" s="33">
        <f t="shared" ref="H39" si="31">E39/$E$31</f>
        <v>1.1320398729599699E-2</v>
      </c>
      <c r="I39" s="32"/>
      <c r="J39" s="28"/>
      <c r="K39" s="28"/>
      <c r="L39" s="28">
        <v>15</v>
      </c>
      <c r="M39" s="28"/>
      <c r="N39" s="28"/>
      <c r="O39" s="28"/>
      <c r="P39" s="28"/>
      <c r="Q39" s="28"/>
      <c r="R39" s="27">
        <v>1</v>
      </c>
      <c r="S39" s="28">
        <v>2</v>
      </c>
    </row>
    <row r="40" spans="1:19" x14ac:dyDescent="0.2">
      <c r="A40" s="105"/>
      <c r="B40" s="105"/>
      <c r="C40" s="7" t="s">
        <v>314</v>
      </c>
      <c r="D40" s="18">
        <v>14000000</v>
      </c>
      <c r="E40" s="19">
        <f t="shared" si="26"/>
        <v>0</v>
      </c>
      <c r="F40" s="19">
        <f t="shared" si="29"/>
        <v>0</v>
      </c>
      <c r="G40" s="19">
        <f t="shared" si="27"/>
        <v>0</v>
      </c>
      <c r="H40" s="33">
        <f>E40/$E$31</f>
        <v>0</v>
      </c>
      <c r="I40" s="32"/>
      <c r="J40" s="28"/>
      <c r="K40" s="28"/>
      <c r="L40" s="28"/>
      <c r="M40" s="28"/>
      <c r="N40" s="28"/>
      <c r="O40" s="28"/>
      <c r="P40" s="28"/>
      <c r="Q40" s="28"/>
      <c r="R40" s="27"/>
      <c r="S40" s="28"/>
    </row>
    <row r="41" spans="1:19" x14ac:dyDescent="0.2">
      <c r="A41" s="104"/>
      <c r="B41" s="104"/>
      <c r="C41" s="7" t="s">
        <v>315</v>
      </c>
      <c r="D41" s="18">
        <v>23800000</v>
      </c>
      <c r="E41" s="19">
        <f t="shared" si="26"/>
        <v>0</v>
      </c>
      <c r="F41" s="19">
        <f t="shared" si="29"/>
        <v>0</v>
      </c>
      <c r="G41" s="19">
        <f t="shared" si="27"/>
        <v>0</v>
      </c>
      <c r="H41" s="33">
        <f>E41/$E$31</f>
        <v>0</v>
      </c>
      <c r="I41" s="31"/>
      <c r="J41" s="28"/>
      <c r="K41" s="28"/>
      <c r="L41" s="27"/>
      <c r="M41" s="28"/>
      <c r="N41" s="28"/>
      <c r="O41" s="28"/>
      <c r="P41" s="27"/>
      <c r="Q41" s="27"/>
      <c r="R41" s="27"/>
      <c r="S41" s="27"/>
    </row>
    <row r="42" spans="1:19" x14ac:dyDescent="0.2">
      <c r="A42" s="103" t="s">
        <v>254</v>
      </c>
      <c r="B42" s="106" t="s">
        <v>276</v>
      </c>
      <c r="C42" s="7" t="s">
        <v>316</v>
      </c>
      <c r="D42" s="18">
        <v>8500000</v>
      </c>
      <c r="E42" s="19">
        <f t="shared" si="26"/>
        <v>3332000000</v>
      </c>
      <c r="F42" s="19">
        <f t="shared" si="29"/>
        <v>138833.33333333334</v>
      </c>
      <c r="G42" s="19">
        <f t="shared" si="27"/>
        <v>392</v>
      </c>
      <c r="H42" s="33">
        <f>E42/$E$31</f>
        <v>0.14968082764692933</v>
      </c>
      <c r="I42" s="31">
        <v>70</v>
      </c>
      <c r="J42" s="28">
        <v>26</v>
      </c>
      <c r="K42" s="28"/>
      <c r="L42" s="27">
        <f>70+30</f>
        <v>100</v>
      </c>
      <c r="M42" s="28">
        <v>100</v>
      </c>
      <c r="N42" s="28"/>
      <c r="O42" s="28">
        <v>5</v>
      </c>
      <c r="P42" s="27">
        <f>20+5+20</f>
        <v>45</v>
      </c>
      <c r="Q42" s="27">
        <v>8</v>
      </c>
      <c r="R42" s="27">
        <v>28</v>
      </c>
      <c r="S42" s="27">
        <v>10</v>
      </c>
    </row>
    <row r="43" spans="1:19" x14ac:dyDescent="0.2">
      <c r="A43" s="105"/>
      <c r="B43" s="107"/>
      <c r="C43" s="7" t="s">
        <v>317</v>
      </c>
      <c r="D43" s="18">
        <v>18500000</v>
      </c>
      <c r="E43" s="19">
        <f t="shared" si="26"/>
        <v>92500000</v>
      </c>
      <c r="F43" s="19">
        <f t="shared" si="29"/>
        <v>3854.1666666666665</v>
      </c>
      <c r="G43" s="19">
        <f t="shared" si="27"/>
        <v>5</v>
      </c>
      <c r="H43" s="33">
        <f>E43/$E$31</f>
        <v>4.1553050892379848E-3</v>
      </c>
      <c r="I43" s="31"/>
      <c r="J43" s="28"/>
      <c r="K43" s="28"/>
      <c r="L43" s="27"/>
      <c r="M43" s="28"/>
      <c r="N43" s="28"/>
      <c r="O43" s="28"/>
      <c r="P43" s="27"/>
      <c r="Q43" s="27"/>
      <c r="R43" s="27">
        <v>5</v>
      </c>
      <c r="S43" s="27"/>
    </row>
    <row r="44" spans="1:19" x14ac:dyDescent="0.2">
      <c r="A44" s="104"/>
      <c r="B44" s="108"/>
      <c r="C44" s="7" t="s">
        <v>318</v>
      </c>
      <c r="D44" s="18">
        <v>20000000</v>
      </c>
      <c r="E44" s="19">
        <f t="shared" si="26"/>
        <v>900000000</v>
      </c>
      <c r="F44" s="19">
        <f t="shared" si="29"/>
        <v>37500</v>
      </c>
      <c r="G44" s="19">
        <f t="shared" si="27"/>
        <v>45</v>
      </c>
      <c r="H44" s="33">
        <f>E44/$E$31</f>
        <v>4.0429995462856062E-2</v>
      </c>
      <c r="I44" s="31"/>
      <c r="J44" s="28">
        <v>23</v>
      </c>
      <c r="K44" s="28"/>
      <c r="L44" s="27">
        <v>10</v>
      </c>
      <c r="M44" s="28"/>
      <c r="N44" s="28"/>
      <c r="O44" s="28">
        <v>5</v>
      </c>
      <c r="P44" s="27">
        <v>2</v>
      </c>
      <c r="Q44" s="27">
        <v>2</v>
      </c>
      <c r="R44" s="27"/>
      <c r="S44" s="27">
        <v>3</v>
      </c>
    </row>
    <row r="45" spans="1:19" x14ac:dyDescent="0.2">
      <c r="A45" s="103" t="s">
        <v>249</v>
      </c>
      <c r="B45" s="106" t="s">
        <v>271</v>
      </c>
      <c r="C45" s="7" t="s">
        <v>319</v>
      </c>
      <c r="D45" s="18">
        <v>21500000</v>
      </c>
      <c r="E45" s="19">
        <f t="shared" ref="E45" si="32">G45*D45</f>
        <v>64500000</v>
      </c>
      <c r="F45" s="19">
        <f t="shared" si="29"/>
        <v>2687.5</v>
      </c>
      <c r="G45" s="19">
        <f t="shared" si="27"/>
        <v>3</v>
      </c>
      <c r="H45" s="33">
        <f t="shared" ref="H45" si="33">E45/$E$31</f>
        <v>2.8974830081713514E-3</v>
      </c>
      <c r="I45" s="31"/>
      <c r="J45" s="28"/>
      <c r="K45" s="28"/>
      <c r="L45" s="27"/>
      <c r="M45" s="28"/>
      <c r="N45" s="28"/>
      <c r="O45" s="28"/>
      <c r="P45" s="27"/>
      <c r="Q45" s="27"/>
      <c r="R45" s="27">
        <v>1</v>
      </c>
      <c r="S45" s="27">
        <v>2</v>
      </c>
    </row>
    <row r="46" spans="1:19" x14ac:dyDescent="0.2">
      <c r="A46" s="105"/>
      <c r="B46" s="107"/>
      <c r="C46" s="7" t="s">
        <v>320</v>
      </c>
      <c r="D46" s="18">
        <v>10000000</v>
      </c>
      <c r="E46" s="19">
        <f t="shared" si="26"/>
        <v>1030000000</v>
      </c>
      <c r="F46" s="19">
        <f t="shared" si="29"/>
        <v>42916.666666666664</v>
      </c>
      <c r="G46" s="19">
        <f t="shared" si="27"/>
        <v>103</v>
      </c>
      <c r="H46" s="33">
        <f t="shared" ref="H46:H52" si="34">E46/$E$31</f>
        <v>4.6269883696379716E-2</v>
      </c>
      <c r="I46" s="31">
        <f>20+40</f>
        <v>60</v>
      </c>
      <c r="J46" s="28">
        <v>20</v>
      </c>
      <c r="K46" s="28">
        <v>10</v>
      </c>
      <c r="L46" s="27"/>
      <c r="M46" s="28"/>
      <c r="N46" s="28"/>
      <c r="O46" s="28">
        <v>5</v>
      </c>
      <c r="P46" s="27"/>
      <c r="Q46" s="27"/>
      <c r="R46" s="27"/>
      <c r="S46" s="27">
        <v>8</v>
      </c>
    </row>
    <row r="47" spans="1:19" x14ac:dyDescent="0.2">
      <c r="A47" s="104"/>
      <c r="B47" s="108"/>
      <c r="C47" s="22" t="s">
        <v>321</v>
      </c>
      <c r="D47" s="18">
        <v>10000000</v>
      </c>
      <c r="E47" s="19">
        <f t="shared" si="26"/>
        <v>800000000</v>
      </c>
      <c r="F47" s="19">
        <f t="shared" si="29"/>
        <v>33333.333333333336</v>
      </c>
      <c r="G47" s="19">
        <f t="shared" si="27"/>
        <v>80</v>
      </c>
      <c r="H47" s="33">
        <f t="shared" si="34"/>
        <v>3.5937773744760947E-2</v>
      </c>
      <c r="I47" s="31"/>
      <c r="J47" s="28"/>
      <c r="K47" s="28">
        <v>10</v>
      </c>
      <c r="L47" s="27">
        <v>15</v>
      </c>
      <c r="M47" s="28"/>
      <c r="N47" s="28"/>
      <c r="O47" s="28"/>
      <c r="P47" s="27">
        <v>10</v>
      </c>
      <c r="Q47" s="27"/>
      <c r="R47" s="27">
        <v>25</v>
      </c>
      <c r="S47" s="27">
        <v>20</v>
      </c>
    </row>
    <row r="48" spans="1:19" x14ac:dyDescent="0.2">
      <c r="A48" s="103" t="s">
        <v>250</v>
      </c>
      <c r="B48" s="103" t="s">
        <v>272</v>
      </c>
      <c r="C48" s="7" t="s">
        <v>322</v>
      </c>
      <c r="D48" s="18">
        <v>10000000</v>
      </c>
      <c r="E48" s="19">
        <f t="shared" si="26"/>
        <v>6610000000</v>
      </c>
      <c r="F48" s="19">
        <f t="shared" si="29"/>
        <v>275416.66666666669</v>
      </c>
      <c r="G48" s="19">
        <f t="shared" si="27"/>
        <v>661</v>
      </c>
      <c r="H48" s="33">
        <f t="shared" si="34"/>
        <v>0.29693585556608731</v>
      </c>
      <c r="I48" s="31">
        <v>350</v>
      </c>
      <c r="J48" s="28">
        <v>61</v>
      </c>
      <c r="K48" s="28"/>
      <c r="L48" s="27">
        <v>80</v>
      </c>
      <c r="M48" s="28"/>
      <c r="N48" s="28">
        <v>30</v>
      </c>
      <c r="O48" s="28">
        <v>70</v>
      </c>
      <c r="P48" s="27">
        <v>20</v>
      </c>
      <c r="Q48" s="27">
        <v>40</v>
      </c>
      <c r="R48" s="27"/>
      <c r="S48" s="27">
        <v>10</v>
      </c>
    </row>
    <row r="49" spans="1:19" x14ac:dyDescent="0.2">
      <c r="A49" s="105"/>
      <c r="B49" s="105"/>
      <c r="C49" s="7" t="s">
        <v>323</v>
      </c>
      <c r="D49" s="18">
        <v>12000000</v>
      </c>
      <c r="E49" s="19">
        <f>G49*D49</f>
        <v>1500000000</v>
      </c>
      <c r="F49" s="19">
        <f t="shared" si="29"/>
        <v>62500</v>
      </c>
      <c r="G49" s="19">
        <f t="shared" si="27"/>
        <v>125</v>
      </c>
      <c r="H49" s="33">
        <f t="shared" si="34"/>
        <v>6.7383325771426777E-2</v>
      </c>
      <c r="I49" s="31">
        <v>50</v>
      </c>
      <c r="J49" s="28">
        <v>15</v>
      </c>
      <c r="K49" s="28"/>
      <c r="L49" s="27"/>
      <c r="M49" s="28">
        <v>40</v>
      </c>
      <c r="N49" s="28"/>
      <c r="O49" s="28"/>
      <c r="P49" s="27"/>
      <c r="Q49" s="27">
        <v>20</v>
      </c>
      <c r="R49" s="27"/>
      <c r="S49" s="27"/>
    </row>
    <row r="50" spans="1:19" x14ac:dyDescent="0.2">
      <c r="A50" s="104"/>
      <c r="B50" s="104"/>
      <c r="C50" s="7" t="s">
        <v>324</v>
      </c>
      <c r="D50" s="18">
        <v>15000000</v>
      </c>
      <c r="E50" s="19">
        <f>G50*D50</f>
        <v>0</v>
      </c>
      <c r="F50" s="19">
        <f t="shared" si="29"/>
        <v>0</v>
      </c>
      <c r="G50" s="19">
        <f t="shared" si="27"/>
        <v>0</v>
      </c>
      <c r="H50" s="33">
        <f t="shared" si="34"/>
        <v>0</v>
      </c>
      <c r="I50" s="31"/>
      <c r="J50" s="28"/>
      <c r="K50" s="28"/>
      <c r="L50" s="27"/>
      <c r="M50" s="28"/>
      <c r="N50" s="28"/>
      <c r="O50" s="28"/>
      <c r="P50" s="27"/>
      <c r="Q50" s="27"/>
      <c r="R50" s="27"/>
      <c r="S50" s="27"/>
    </row>
    <row r="51" spans="1:19" x14ac:dyDescent="0.2">
      <c r="A51" s="7" t="s">
        <v>253</v>
      </c>
      <c r="B51" s="7" t="s">
        <v>275</v>
      </c>
      <c r="C51" s="7" t="s">
        <v>325</v>
      </c>
      <c r="D51" s="20">
        <v>14450000</v>
      </c>
      <c r="E51" s="21">
        <f t="shared" si="26"/>
        <v>3988200000</v>
      </c>
      <c r="F51" s="19">
        <f t="shared" si="29"/>
        <v>166175</v>
      </c>
      <c r="G51" s="21">
        <f t="shared" si="27"/>
        <v>276</v>
      </c>
      <c r="H51" s="34">
        <f t="shared" si="34"/>
        <v>0.17915878656106951</v>
      </c>
      <c r="I51" s="31">
        <f>50</f>
        <v>50</v>
      </c>
      <c r="J51" s="27">
        <v>27</v>
      </c>
      <c r="K51" s="27">
        <v>5</v>
      </c>
      <c r="L51" s="27"/>
      <c r="M51" s="27">
        <v>25</v>
      </c>
      <c r="N51" s="27"/>
      <c r="O51" s="27">
        <v>120</v>
      </c>
      <c r="P51" s="27"/>
      <c r="Q51" s="27">
        <v>29</v>
      </c>
      <c r="R51" s="27"/>
      <c r="S51" s="27">
        <v>20</v>
      </c>
    </row>
    <row r="52" spans="1:19" x14ac:dyDescent="0.2">
      <c r="A52" s="7" t="s">
        <v>255</v>
      </c>
      <c r="B52" s="17" t="s">
        <v>277</v>
      </c>
      <c r="C52" s="7" t="s">
        <v>326</v>
      </c>
      <c r="D52" s="18">
        <v>10800000</v>
      </c>
      <c r="E52" s="19">
        <f t="shared" si="26"/>
        <v>0</v>
      </c>
      <c r="F52" s="19">
        <f t="shared" si="29"/>
        <v>0</v>
      </c>
      <c r="G52" s="19">
        <f t="shared" si="27"/>
        <v>0</v>
      </c>
      <c r="H52" s="33">
        <f t="shared" si="34"/>
        <v>0</v>
      </c>
      <c r="I52" s="31"/>
      <c r="J52" s="28"/>
      <c r="K52" s="28"/>
      <c r="L52" s="27"/>
      <c r="M52" s="28"/>
      <c r="N52" s="28"/>
      <c r="O52" s="28"/>
      <c r="P52" s="27"/>
      <c r="Q52" s="27"/>
      <c r="R52" s="27"/>
      <c r="S52" s="27"/>
    </row>
    <row r="53" spans="1:19" x14ac:dyDescent="0.2">
      <c r="A53" s="7" t="s">
        <v>256</v>
      </c>
      <c r="B53" s="7" t="s">
        <v>269</v>
      </c>
      <c r="C53" s="7" t="s">
        <v>327</v>
      </c>
      <c r="D53" s="18">
        <v>13500000</v>
      </c>
      <c r="E53" s="19">
        <f t="shared" ref="E53" si="35">G53*D53</f>
        <v>0</v>
      </c>
      <c r="F53" s="19">
        <f t="shared" si="29"/>
        <v>0</v>
      </c>
      <c r="G53" s="19">
        <f t="shared" si="27"/>
        <v>0</v>
      </c>
      <c r="H53" s="33">
        <f t="shared" ref="H53" si="36">E53/$E$31</f>
        <v>0</v>
      </c>
      <c r="I53" s="31"/>
      <c r="J53" s="28"/>
      <c r="K53" s="28"/>
      <c r="L53" s="27"/>
      <c r="M53" s="28"/>
      <c r="N53" s="28"/>
      <c r="O53" s="28"/>
      <c r="P53" s="27"/>
      <c r="Q53" s="27"/>
      <c r="R53" s="27"/>
      <c r="S53" s="27"/>
    </row>
    <row r="54" spans="1:19" s="39" customFormat="1" x14ac:dyDescent="0.2">
      <c r="A54" s="58" t="s">
        <v>58</v>
      </c>
      <c r="B54" s="58" t="s">
        <v>4</v>
      </c>
      <c r="C54" s="59">
        <v>433</v>
      </c>
      <c r="D54" s="60"/>
      <c r="E54" s="61">
        <f>SUM(E55:E69)</f>
        <v>7315810000</v>
      </c>
      <c r="F54" s="61">
        <f>E54/24000</f>
        <v>304825.41666666669</v>
      </c>
      <c r="G54" s="61"/>
      <c r="H54" s="62"/>
      <c r="I54" s="56">
        <f>SUM(I55:I69)</f>
        <v>110</v>
      </c>
      <c r="J54" s="57">
        <f t="shared" ref="J54:L54" si="37">SUM(J55:J69)</f>
        <v>38</v>
      </c>
      <c r="K54" s="57">
        <f t="shared" si="37"/>
        <v>17</v>
      </c>
      <c r="L54" s="57">
        <f t="shared" si="37"/>
        <v>50</v>
      </c>
      <c r="M54" s="57">
        <f t="shared" ref="M54:Q54" si="38">SUM(M55:M69)</f>
        <v>7</v>
      </c>
      <c r="N54" s="57">
        <f t="shared" si="38"/>
        <v>10</v>
      </c>
      <c r="O54" s="57">
        <f t="shared" si="38"/>
        <v>110</v>
      </c>
      <c r="P54" s="57">
        <f t="shared" si="38"/>
        <v>26</v>
      </c>
      <c r="Q54" s="57">
        <f t="shared" si="38"/>
        <v>32</v>
      </c>
      <c r="R54" s="57"/>
      <c r="S54" s="57">
        <f t="shared" ref="S54" si="39">SUM(S55:S69)</f>
        <v>33</v>
      </c>
    </row>
    <row r="55" spans="1:19" x14ac:dyDescent="0.2">
      <c r="A55" s="103" t="s">
        <v>251</v>
      </c>
      <c r="B55" s="103" t="s">
        <v>273</v>
      </c>
      <c r="C55" s="7" t="s">
        <v>328</v>
      </c>
      <c r="D55" s="18">
        <v>5500000</v>
      </c>
      <c r="E55" s="19">
        <f t="shared" ref="E55:E69" si="40">G55*D55</f>
        <v>16500000</v>
      </c>
      <c r="F55" s="19">
        <f>E55/24000</f>
        <v>687.5</v>
      </c>
      <c r="G55" s="19">
        <f t="shared" ref="G55:G69" si="41">SUM(I55:S55)</f>
        <v>3</v>
      </c>
      <c r="H55" s="33">
        <f t="shared" ref="H55:H65" si="42">E55/$E$54</f>
        <v>2.2553893553823841E-3</v>
      </c>
      <c r="I55" s="31"/>
      <c r="J55" s="28"/>
      <c r="K55" s="28"/>
      <c r="L55" s="27"/>
      <c r="M55" s="28"/>
      <c r="N55" s="28"/>
      <c r="O55" s="28"/>
      <c r="P55" s="27"/>
      <c r="Q55" s="27"/>
      <c r="R55" s="27">
        <v>1</v>
      </c>
      <c r="S55" s="27">
        <v>2</v>
      </c>
    </row>
    <row r="56" spans="1:19" x14ac:dyDescent="0.2">
      <c r="A56" s="105"/>
      <c r="B56" s="105"/>
      <c r="C56" s="7" t="s">
        <v>329</v>
      </c>
      <c r="D56" s="18"/>
      <c r="E56" s="19">
        <f t="shared" si="40"/>
        <v>0</v>
      </c>
      <c r="F56" s="19">
        <f t="shared" si="29"/>
        <v>0</v>
      </c>
      <c r="G56" s="19">
        <f t="shared" si="41"/>
        <v>0</v>
      </c>
      <c r="H56" s="33">
        <f t="shared" si="42"/>
        <v>0</v>
      </c>
      <c r="I56" s="31"/>
      <c r="J56" s="28"/>
      <c r="K56" s="28"/>
      <c r="L56" s="27"/>
      <c r="M56" s="28"/>
      <c r="N56" s="28"/>
      <c r="O56" s="28"/>
      <c r="P56" s="27"/>
      <c r="Q56" s="27"/>
      <c r="R56" s="27"/>
      <c r="S56" s="27"/>
    </row>
    <row r="57" spans="1:19" x14ac:dyDescent="0.2">
      <c r="A57" s="105"/>
      <c r="B57" s="105"/>
      <c r="C57" s="7" t="s">
        <v>330</v>
      </c>
      <c r="D57" s="18">
        <v>21500000</v>
      </c>
      <c r="E57" s="19">
        <f t="shared" si="40"/>
        <v>0</v>
      </c>
      <c r="F57" s="19">
        <f t="shared" si="29"/>
        <v>0</v>
      </c>
      <c r="G57" s="19">
        <f t="shared" si="41"/>
        <v>0</v>
      </c>
      <c r="H57" s="33">
        <f t="shared" si="42"/>
        <v>0</v>
      </c>
      <c r="I57" s="31"/>
      <c r="J57" s="28"/>
      <c r="K57" s="28"/>
      <c r="L57" s="27"/>
      <c r="M57" s="28"/>
      <c r="N57" s="28"/>
      <c r="O57" s="28"/>
      <c r="P57" s="27"/>
      <c r="Q57" s="27"/>
      <c r="R57" s="27"/>
      <c r="S57" s="27"/>
    </row>
    <row r="58" spans="1:19" x14ac:dyDescent="0.2">
      <c r="A58" s="105"/>
      <c r="B58" s="105"/>
      <c r="C58" s="7" t="s">
        <v>331</v>
      </c>
      <c r="D58" s="18">
        <v>24000000</v>
      </c>
      <c r="E58" s="19">
        <f t="shared" si="40"/>
        <v>0</v>
      </c>
      <c r="F58" s="19">
        <f t="shared" si="29"/>
        <v>0</v>
      </c>
      <c r="G58" s="19">
        <f t="shared" si="41"/>
        <v>0</v>
      </c>
      <c r="H58" s="33">
        <f t="shared" si="42"/>
        <v>0</v>
      </c>
      <c r="I58" s="31"/>
      <c r="J58" s="28"/>
      <c r="K58" s="28"/>
      <c r="L58" s="27"/>
      <c r="M58" s="28"/>
      <c r="N58" s="28"/>
      <c r="O58" s="28"/>
      <c r="P58" s="27"/>
      <c r="Q58" s="27"/>
      <c r="R58" s="27"/>
      <c r="S58" s="27"/>
    </row>
    <row r="59" spans="1:19" x14ac:dyDescent="0.2">
      <c r="A59" s="104"/>
      <c r="B59" s="104"/>
      <c r="C59" s="7" t="s">
        <v>332</v>
      </c>
      <c r="D59" s="18"/>
      <c r="E59" s="19">
        <f t="shared" si="40"/>
        <v>0</v>
      </c>
      <c r="F59" s="19">
        <f t="shared" si="29"/>
        <v>0</v>
      </c>
      <c r="G59" s="19">
        <f t="shared" si="41"/>
        <v>13</v>
      </c>
      <c r="H59" s="33">
        <f t="shared" si="42"/>
        <v>0</v>
      </c>
      <c r="I59" s="31"/>
      <c r="J59" s="28"/>
      <c r="K59" s="28"/>
      <c r="L59" s="27">
        <v>10</v>
      </c>
      <c r="M59" s="28"/>
      <c r="N59" s="28"/>
      <c r="O59" s="28"/>
      <c r="P59" s="27">
        <v>3</v>
      </c>
      <c r="Q59" s="27"/>
      <c r="R59" s="27"/>
      <c r="S59" s="27"/>
    </row>
    <row r="60" spans="1:19" x14ac:dyDescent="0.2">
      <c r="A60" s="103" t="s">
        <v>257</v>
      </c>
      <c r="B60" s="103" t="s">
        <v>278</v>
      </c>
      <c r="C60" s="7" t="s">
        <v>333</v>
      </c>
      <c r="D60" s="18">
        <v>8400000</v>
      </c>
      <c r="E60" s="19">
        <f t="shared" si="40"/>
        <v>672000000</v>
      </c>
      <c r="F60" s="19">
        <f t="shared" si="29"/>
        <v>28000</v>
      </c>
      <c r="G60" s="19">
        <f t="shared" si="41"/>
        <v>80</v>
      </c>
      <c r="H60" s="33">
        <f t="shared" si="42"/>
        <v>9.1855857382846198E-2</v>
      </c>
      <c r="I60" s="31">
        <v>60</v>
      </c>
      <c r="J60" s="28"/>
      <c r="K60" s="28"/>
      <c r="L60" s="27"/>
      <c r="M60" s="28"/>
      <c r="N60" s="28"/>
      <c r="O60" s="28"/>
      <c r="P60" s="27"/>
      <c r="Q60" s="27">
        <v>20</v>
      </c>
      <c r="R60" s="27"/>
      <c r="S60" s="27"/>
    </row>
    <row r="61" spans="1:19" x14ac:dyDescent="0.2">
      <c r="A61" s="105"/>
      <c r="B61" s="105"/>
      <c r="C61" s="7" t="s">
        <v>334</v>
      </c>
      <c r="D61" s="18">
        <v>9000000</v>
      </c>
      <c r="E61" s="19">
        <f t="shared" si="40"/>
        <v>9000000</v>
      </c>
      <c r="F61" s="19">
        <f t="shared" si="29"/>
        <v>375</v>
      </c>
      <c r="G61" s="19">
        <f t="shared" si="41"/>
        <v>1</v>
      </c>
      <c r="H61" s="33">
        <f t="shared" si="42"/>
        <v>1.2302123756631187E-3</v>
      </c>
      <c r="I61" s="31"/>
      <c r="J61" s="28"/>
      <c r="K61" s="28"/>
      <c r="L61" s="27"/>
      <c r="M61" s="28"/>
      <c r="N61" s="28"/>
      <c r="O61" s="28"/>
      <c r="P61" s="27"/>
      <c r="Q61" s="27"/>
      <c r="R61" s="27">
        <v>1</v>
      </c>
      <c r="S61" s="27"/>
    </row>
    <row r="62" spans="1:19" x14ac:dyDescent="0.2">
      <c r="A62" s="104"/>
      <c r="B62" s="104"/>
      <c r="C62" s="7" t="s">
        <v>335</v>
      </c>
      <c r="D62" s="18">
        <v>15320000</v>
      </c>
      <c r="E62" s="19">
        <f t="shared" ref="E62" si="43">G62*D62</f>
        <v>45960000</v>
      </c>
      <c r="F62" s="19">
        <f t="shared" si="29"/>
        <v>1915</v>
      </c>
      <c r="G62" s="19">
        <f t="shared" si="41"/>
        <v>3</v>
      </c>
      <c r="H62" s="33">
        <f t="shared" ref="H62" si="44">E62/$E$54</f>
        <v>6.2822845317196596E-3</v>
      </c>
      <c r="I62" s="31"/>
      <c r="J62" s="28">
        <v>3</v>
      </c>
      <c r="K62" s="28"/>
      <c r="L62" s="27"/>
      <c r="M62" s="28"/>
      <c r="N62" s="28"/>
      <c r="O62" s="28"/>
      <c r="P62" s="27"/>
      <c r="Q62" s="27"/>
      <c r="R62" s="27"/>
      <c r="S62" s="27"/>
    </row>
    <row r="63" spans="1:19" x14ac:dyDescent="0.2">
      <c r="A63" s="7" t="s">
        <v>250</v>
      </c>
      <c r="B63" s="7" t="s">
        <v>272</v>
      </c>
      <c r="C63" s="7" t="s">
        <v>336</v>
      </c>
      <c r="D63" s="18">
        <v>25000000</v>
      </c>
      <c r="E63" s="19">
        <f t="shared" si="40"/>
        <v>1025000000</v>
      </c>
      <c r="F63" s="19">
        <f t="shared" si="29"/>
        <v>42708.333333333336</v>
      </c>
      <c r="G63" s="19">
        <f t="shared" si="41"/>
        <v>41</v>
      </c>
      <c r="H63" s="33">
        <f t="shared" si="42"/>
        <v>0.14010752056163295</v>
      </c>
      <c r="I63" s="31">
        <v>15</v>
      </c>
      <c r="J63" s="28">
        <v>10</v>
      </c>
      <c r="K63" s="28">
        <v>10</v>
      </c>
      <c r="L63" s="27"/>
      <c r="M63" s="28"/>
      <c r="N63" s="28"/>
      <c r="O63" s="28"/>
      <c r="P63" s="27">
        <v>3</v>
      </c>
      <c r="Q63" s="27"/>
      <c r="R63" s="27"/>
      <c r="S63" s="27">
        <v>3</v>
      </c>
    </row>
    <row r="64" spans="1:19" x14ac:dyDescent="0.2">
      <c r="A64" s="103" t="s">
        <v>249</v>
      </c>
      <c r="B64" s="103" t="s">
        <v>271</v>
      </c>
      <c r="C64" s="7" t="s">
        <v>337</v>
      </c>
      <c r="D64" s="18">
        <v>26000000</v>
      </c>
      <c r="E64" s="19">
        <f t="shared" si="40"/>
        <v>0</v>
      </c>
      <c r="F64" s="19">
        <f t="shared" si="29"/>
        <v>0</v>
      </c>
      <c r="G64" s="19">
        <f t="shared" si="41"/>
        <v>0</v>
      </c>
      <c r="H64" s="33">
        <f t="shared" si="42"/>
        <v>0</v>
      </c>
      <c r="I64" s="31"/>
      <c r="J64" s="28"/>
      <c r="K64" s="28"/>
      <c r="L64" s="27"/>
      <c r="M64" s="28"/>
      <c r="N64" s="28"/>
      <c r="O64" s="28"/>
      <c r="P64" s="27"/>
      <c r="Q64" s="27"/>
      <c r="R64" s="27"/>
      <c r="S64" s="27"/>
    </row>
    <row r="65" spans="1:19" x14ac:dyDescent="0.2">
      <c r="A65" s="104"/>
      <c r="B65" s="104"/>
      <c r="C65" s="7" t="s">
        <v>338</v>
      </c>
      <c r="D65" s="18">
        <v>17000000</v>
      </c>
      <c r="E65" s="19">
        <f t="shared" si="40"/>
        <v>1020000000</v>
      </c>
      <c r="F65" s="19">
        <f t="shared" si="29"/>
        <v>42500</v>
      </c>
      <c r="G65" s="19">
        <f t="shared" si="41"/>
        <v>60</v>
      </c>
      <c r="H65" s="33">
        <f t="shared" si="42"/>
        <v>0.1394240692418201</v>
      </c>
      <c r="I65" s="31">
        <f>15+15</f>
        <v>30</v>
      </c>
      <c r="J65" s="28">
        <v>10</v>
      </c>
      <c r="K65" s="28"/>
      <c r="L65" s="27">
        <f>5+5</f>
        <v>10</v>
      </c>
      <c r="M65" s="28"/>
      <c r="N65" s="28"/>
      <c r="O65" s="28"/>
      <c r="P65" s="27">
        <v>5</v>
      </c>
      <c r="Q65" s="27"/>
      <c r="R65" s="27">
        <v>5</v>
      </c>
      <c r="S65" s="27"/>
    </row>
    <row r="66" spans="1:19" x14ac:dyDescent="0.2">
      <c r="A66" s="7" t="s">
        <v>253</v>
      </c>
      <c r="B66" s="26" t="s">
        <v>275</v>
      </c>
      <c r="C66" s="7" t="s">
        <v>339</v>
      </c>
      <c r="D66" s="20">
        <v>23690000</v>
      </c>
      <c r="E66" s="21">
        <f t="shared" ref="E66" si="45">G66*D66</f>
        <v>2724350000</v>
      </c>
      <c r="F66" s="19">
        <f t="shared" si="29"/>
        <v>113514.58333333333</v>
      </c>
      <c r="G66" s="21">
        <f t="shared" si="41"/>
        <v>115</v>
      </c>
      <c r="H66" s="34">
        <f t="shared" ref="H66" si="46">E66/$E$54</f>
        <v>0.37239212062642413</v>
      </c>
      <c r="I66" s="31"/>
      <c r="J66" s="27">
        <v>10</v>
      </c>
      <c r="K66" s="27">
        <v>5</v>
      </c>
      <c r="L66" s="27">
        <f>20+10</f>
        <v>30</v>
      </c>
      <c r="M66" s="27"/>
      <c r="N66" s="27"/>
      <c r="O66" s="27">
        <v>10</v>
      </c>
      <c r="P66" s="27">
        <v>5</v>
      </c>
      <c r="Q66" s="27">
        <v>7</v>
      </c>
      <c r="R66" s="27">
        <v>38</v>
      </c>
      <c r="S66" s="27">
        <v>10</v>
      </c>
    </row>
    <row r="67" spans="1:19" x14ac:dyDescent="0.2">
      <c r="A67" s="7" t="s">
        <v>248</v>
      </c>
      <c r="B67" s="102"/>
      <c r="C67" s="7" t="s">
        <v>340</v>
      </c>
      <c r="D67" s="18">
        <v>16500000</v>
      </c>
      <c r="E67" s="19">
        <f t="shared" si="40"/>
        <v>0</v>
      </c>
      <c r="F67" s="19">
        <f t="shared" si="29"/>
        <v>0</v>
      </c>
      <c r="G67" s="19">
        <f t="shared" si="41"/>
        <v>0</v>
      </c>
      <c r="H67" s="33">
        <f>E67/$E$54</f>
        <v>0</v>
      </c>
      <c r="I67" s="31"/>
      <c r="J67" s="28"/>
      <c r="K67" s="28"/>
      <c r="L67" s="27"/>
      <c r="M67" s="28"/>
      <c r="N67" s="28"/>
      <c r="O67" s="28"/>
      <c r="P67" s="27"/>
      <c r="Q67" s="27"/>
      <c r="R67" s="27"/>
      <c r="S67" s="27"/>
    </row>
    <row r="68" spans="1:19" x14ac:dyDescent="0.2">
      <c r="A68" s="7" t="s">
        <v>256</v>
      </c>
      <c r="B68" s="103" t="s">
        <v>269</v>
      </c>
      <c r="C68" s="7" t="s">
        <v>341</v>
      </c>
      <c r="D68" s="18">
        <v>11500000</v>
      </c>
      <c r="E68" s="19">
        <f t="shared" si="40"/>
        <v>1633000000</v>
      </c>
      <c r="F68" s="19">
        <f t="shared" si="29"/>
        <v>68041.666666666672</v>
      </c>
      <c r="G68" s="19">
        <f t="shared" si="41"/>
        <v>142</v>
      </c>
      <c r="H68" s="33">
        <f>E68/$E$54</f>
        <v>0.22321520105087475</v>
      </c>
      <c r="I68" s="31"/>
      <c r="J68" s="28">
        <v>5</v>
      </c>
      <c r="K68" s="28">
        <v>2</v>
      </c>
      <c r="L68" s="27"/>
      <c r="M68" s="28">
        <v>7</v>
      </c>
      <c r="N68" s="28">
        <v>10</v>
      </c>
      <c r="O68" s="28">
        <v>100</v>
      </c>
      <c r="P68" s="27">
        <v>10</v>
      </c>
      <c r="Q68" s="27"/>
      <c r="R68" s="27"/>
      <c r="S68" s="27">
        <f>3+5</f>
        <v>8</v>
      </c>
    </row>
    <row r="69" spans="1:19" x14ac:dyDescent="0.2">
      <c r="A69" s="7" t="s">
        <v>258</v>
      </c>
      <c r="B69" s="104"/>
      <c r="C69" s="7" t="s">
        <v>342</v>
      </c>
      <c r="D69" s="18">
        <v>8500000</v>
      </c>
      <c r="E69" s="19">
        <f t="shared" si="40"/>
        <v>170000000</v>
      </c>
      <c r="F69" s="19">
        <f t="shared" si="29"/>
        <v>7083.333333333333</v>
      </c>
      <c r="G69" s="19">
        <f t="shared" si="41"/>
        <v>20</v>
      </c>
      <c r="H69" s="33">
        <f>E69/$E$54</f>
        <v>2.3237344873636684E-2</v>
      </c>
      <c r="I69" s="31">
        <v>5</v>
      </c>
      <c r="J69" s="28"/>
      <c r="K69" s="28"/>
      <c r="L69" s="27"/>
      <c r="M69" s="28"/>
      <c r="N69" s="28"/>
      <c r="O69" s="28"/>
      <c r="P69" s="27"/>
      <c r="Q69" s="27">
        <v>5</v>
      </c>
      <c r="R69" s="27"/>
      <c r="S69" s="27">
        <f>10</f>
        <v>10</v>
      </c>
    </row>
    <row r="70" spans="1:19" s="39" customFormat="1" x14ac:dyDescent="0.2">
      <c r="A70" s="58" t="s">
        <v>73</v>
      </c>
      <c r="B70" s="58" t="s">
        <v>4</v>
      </c>
      <c r="C70" s="59">
        <v>3916</v>
      </c>
      <c r="D70" s="60"/>
      <c r="E70" s="61">
        <f>SUM(E71:E85)</f>
        <v>54091985000</v>
      </c>
      <c r="F70" s="61">
        <f>E70/24000</f>
        <v>2253832.7083333335</v>
      </c>
      <c r="G70" s="61"/>
      <c r="H70" s="62"/>
      <c r="I70" s="56">
        <f>SUM(I71:I85)</f>
        <v>2040</v>
      </c>
      <c r="J70" s="57">
        <f t="shared" ref="J70:L70" si="47">SUM(J71:J85)</f>
        <v>378</v>
      </c>
      <c r="K70" s="57">
        <f t="shared" si="47"/>
        <v>175</v>
      </c>
      <c r="L70" s="57">
        <f t="shared" si="47"/>
        <v>520</v>
      </c>
      <c r="M70" s="57">
        <f t="shared" ref="M70:S70" si="48">SUM(M71:M85)</f>
        <v>97</v>
      </c>
      <c r="N70" s="57">
        <f t="shared" si="48"/>
        <v>110</v>
      </c>
      <c r="O70" s="57">
        <f t="shared" si="48"/>
        <v>305</v>
      </c>
      <c r="P70" s="57">
        <f t="shared" si="48"/>
        <v>41</v>
      </c>
      <c r="Q70" s="57">
        <f t="shared" si="48"/>
        <v>95</v>
      </c>
      <c r="R70" s="57">
        <f t="shared" si="48"/>
        <v>55</v>
      </c>
      <c r="S70" s="57">
        <f t="shared" si="48"/>
        <v>100</v>
      </c>
    </row>
    <row r="71" spans="1:19" x14ac:dyDescent="0.2">
      <c r="A71" s="7" t="s">
        <v>249</v>
      </c>
      <c r="B71" s="7" t="s">
        <v>271</v>
      </c>
      <c r="C71" s="7" t="s">
        <v>343</v>
      </c>
      <c r="D71" s="18">
        <v>13405000</v>
      </c>
      <c r="E71" s="19">
        <f t="shared" ref="E71:E85" si="49">G71*D71</f>
        <v>17118185000</v>
      </c>
      <c r="F71" s="19">
        <f>E71/24000</f>
        <v>713257.70833333337</v>
      </c>
      <c r="G71" s="19">
        <f t="shared" ref="G71:G83" si="50">SUM(I71:S71)</f>
        <v>1277</v>
      </c>
      <c r="H71" s="33">
        <f>E71/$E$70</f>
        <v>0.31646435234351261</v>
      </c>
      <c r="I71" s="31">
        <v>800</v>
      </c>
      <c r="J71" s="28">
        <v>82</v>
      </c>
      <c r="K71" s="28">
        <v>30</v>
      </c>
      <c r="L71" s="27">
        <v>220</v>
      </c>
      <c r="M71" s="28">
        <v>20</v>
      </c>
      <c r="N71" s="28"/>
      <c r="O71" s="28"/>
      <c r="P71" s="27">
        <v>10</v>
      </c>
      <c r="Q71" s="27">
        <v>50</v>
      </c>
      <c r="R71" s="27">
        <v>35</v>
      </c>
      <c r="S71" s="27">
        <v>30</v>
      </c>
    </row>
    <row r="72" spans="1:19" x14ac:dyDescent="0.2">
      <c r="A72" s="7" t="s">
        <v>252</v>
      </c>
      <c r="B72" s="7" t="s">
        <v>274</v>
      </c>
      <c r="C72" s="7" t="s">
        <v>344</v>
      </c>
      <c r="D72" s="20">
        <v>19000000</v>
      </c>
      <c r="E72" s="21">
        <f t="shared" si="49"/>
        <v>6270000000</v>
      </c>
      <c r="F72" s="21">
        <f>E72/24000</f>
        <v>261250</v>
      </c>
      <c r="G72" s="21">
        <f t="shared" si="50"/>
        <v>330</v>
      </c>
      <c r="H72" s="34">
        <f>E72/$E$70</f>
        <v>0.11591366077617599</v>
      </c>
      <c r="I72" s="32">
        <v>230</v>
      </c>
      <c r="J72" s="28">
        <v>10</v>
      </c>
      <c r="K72" s="28">
        <v>25</v>
      </c>
      <c r="L72" s="28"/>
      <c r="M72" s="28">
        <v>20</v>
      </c>
      <c r="N72" s="28">
        <v>30</v>
      </c>
      <c r="O72" s="28"/>
      <c r="P72" s="28">
        <v>5</v>
      </c>
      <c r="Q72" s="28"/>
      <c r="R72" s="28"/>
      <c r="S72" s="28">
        <v>10</v>
      </c>
    </row>
    <row r="73" spans="1:19" x14ac:dyDescent="0.2">
      <c r="A73" s="103" t="s">
        <v>259</v>
      </c>
      <c r="B73" s="103" t="s">
        <v>279</v>
      </c>
      <c r="C73" s="7" t="s">
        <v>345</v>
      </c>
      <c r="D73" s="18">
        <v>15500000</v>
      </c>
      <c r="E73" s="19">
        <f t="shared" si="49"/>
        <v>790500000</v>
      </c>
      <c r="F73" s="19">
        <f>E73/24000</f>
        <v>32937.5</v>
      </c>
      <c r="G73" s="19">
        <f t="shared" si="50"/>
        <v>51</v>
      </c>
      <c r="H73" s="33">
        <f>E73/$E$70</f>
        <v>1.4613995030871949E-2</v>
      </c>
      <c r="I73" s="31"/>
      <c r="J73" s="28">
        <v>39</v>
      </c>
      <c r="K73" s="28"/>
      <c r="L73" s="27"/>
      <c r="M73" s="28">
        <v>2</v>
      </c>
      <c r="N73" s="28"/>
      <c r="O73" s="28"/>
      <c r="P73" s="27"/>
      <c r="Q73" s="27"/>
      <c r="R73" s="27"/>
      <c r="S73" s="27">
        <v>10</v>
      </c>
    </row>
    <row r="74" spans="1:19" x14ac:dyDescent="0.2">
      <c r="A74" s="104"/>
      <c r="B74" s="104"/>
      <c r="C74" s="17" t="s">
        <v>346</v>
      </c>
      <c r="D74" s="18">
        <v>6200000</v>
      </c>
      <c r="E74" s="19">
        <f>G74*D74</f>
        <v>620000000</v>
      </c>
      <c r="F74" s="19">
        <f t="shared" ref="F74:F85" si="51">E74/24000</f>
        <v>25833.333333333332</v>
      </c>
      <c r="G74" s="19">
        <f t="shared" si="50"/>
        <v>100</v>
      </c>
      <c r="H74" s="33">
        <f>E74/$E$70</f>
        <v>1.1461956886958391E-2</v>
      </c>
      <c r="I74" s="31"/>
      <c r="J74" s="28"/>
      <c r="K74" s="28">
        <v>60</v>
      </c>
      <c r="L74" s="27"/>
      <c r="M74" s="28">
        <v>20</v>
      </c>
      <c r="N74" s="28"/>
      <c r="O74" s="28">
        <v>5</v>
      </c>
      <c r="P74" s="27"/>
      <c r="Q74" s="27">
        <v>5</v>
      </c>
      <c r="R74" s="27"/>
      <c r="S74" s="27">
        <v>10</v>
      </c>
    </row>
    <row r="75" spans="1:19" x14ac:dyDescent="0.2">
      <c r="A75" s="103" t="s">
        <v>251</v>
      </c>
      <c r="B75" s="103" t="s">
        <v>273</v>
      </c>
      <c r="C75" s="7" t="s">
        <v>347</v>
      </c>
      <c r="D75" s="18">
        <v>6000000</v>
      </c>
      <c r="E75" s="19">
        <f>G75*D75</f>
        <v>0</v>
      </c>
      <c r="F75" s="19">
        <f t="shared" si="51"/>
        <v>0</v>
      </c>
      <c r="G75" s="19">
        <f t="shared" si="50"/>
        <v>0</v>
      </c>
      <c r="H75" s="33">
        <f t="shared" ref="H75:H85" si="52">E75/$E$70</f>
        <v>0</v>
      </c>
      <c r="I75" s="31"/>
      <c r="J75" s="28"/>
      <c r="K75" s="28"/>
      <c r="L75" s="27"/>
      <c r="M75" s="28"/>
      <c r="N75" s="28"/>
      <c r="O75" s="28"/>
      <c r="P75" s="27"/>
      <c r="Q75" s="27"/>
      <c r="R75" s="27"/>
      <c r="S75" s="27"/>
    </row>
    <row r="76" spans="1:19" x14ac:dyDescent="0.2">
      <c r="A76" s="105"/>
      <c r="B76" s="105"/>
      <c r="C76" s="7" t="s">
        <v>348</v>
      </c>
      <c r="D76" s="18">
        <v>14000000</v>
      </c>
      <c r="E76" s="19">
        <f>G76*D76</f>
        <v>3640000000</v>
      </c>
      <c r="F76" s="19">
        <f t="shared" si="51"/>
        <v>151666.66666666666</v>
      </c>
      <c r="G76" s="19">
        <f t="shared" si="50"/>
        <v>260</v>
      </c>
      <c r="H76" s="33">
        <f t="shared" si="52"/>
        <v>6.7292779142787973E-2</v>
      </c>
      <c r="I76" s="31"/>
      <c r="J76" s="28"/>
      <c r="K76" s="28"/>
      <c r="L76" s="27"/>
      <c r="M76" s="28"/>
      <c r="N76" s="28">
        <v>30</v>
      </c>
      <c r="O76" s="28">
        <v>200</v>
      </c>
      <c r="P76" s="27">
        <v>10</v>
      </c>
      <c r="Q76" s="27"/>
      <c r="R76" s="27">
        <v>20</v>
      </c>
      <c r="S76" s="27"/>
    </row>
    <row r="77" spans="1:19" x14ac:dyDescent="0.2">
      <c r="A77" s="104"/>
      <c r="B77" s="104"/>
      <c r="C77" s="7" t="s">
        <v>349</v>
      </c>
      <c r="D77" s="18">
        <v>15000000</v>
      </c>
      <c r="E77" s="19">
        <f>G77*D77</f>
        <v>75000000</v>
      </c>
      <c r="F77" s="19">
        <f t="shared" si="51"/>
        <v>3125</v>
      </c>
      <c r="G77" s="19">
        <f t="shared" si="50"/>
        <v>5</v>
      </c>
      <c r="H77" s="33">
        <f t="shared" ref="H77" si="53">E77/$E$70</f>
        <v>1.3865270427772247E-3</v>
      </c>
      <c r="I77" s="31"/>
      <c r="J77" s="28"/>
      <c r="K77" s="28"/>
      <c r="L77" s="27"/>
      <c r="M77" s="28"/>
      <c r="N77" s="28"/>
      <c r="O77" s="28"/>
      <c r="P77" s="27">
        <v>5</v>
      </c>
      <c r="Q77" s="27"/>
      <c r="R77" s="27"/>
      <c r="S77" s="27"/>
    </row>
    <row r="78" spans="1:19" x14ac:dyDescent="0.2">
      <c r="A78" s="103" t="s">
        <v>250</v>
      </c>
      <c r="B78" s="106" t="s">
        <v>272</v>
      </c>
      <c r="C78" s="7" t="s">
        <v>350</v>
      </c>
      <c r="D78" s="18">
        <v>13500000</v>
      </c>
      <c r="E78" s="19">
        <f t="shared" si="49"/>
        <v>16645500000</v>
      </c>
      <c r="F78" s="19">
        <f t="shared" si="51"/>
        <v>693562.5</v>
      </c>
      <c r="G78" s="19">
        <f>SUM(I78:S78)</f>
        <v>1233</v>
      </c>
      <c r="H78" s="33">
        <f t="shared" si="52"/>
        <v>0.30772581187397724</v>
      </c>
      <c r="I78" s="31">
        <v>1000</v>
      </c>
      <c r="J78" s="28">
        <v>173</v>
      </c>
      <c r="K78" s="28"/>
      <c r="L78" s="27"/>
      <c r="M78" s="28">
        <v>10</v>
      </c>
      <c r="N78" s="28"/>
      <c r="O78" s="28">
        <v>50</v>
      </c>
      <c r="P78" s="27"/>
      <c r="Q78" s="27"/>
      <c r="R78" s="27"/>
      <c r="S78" s="27"/>
    </row>
    <row r="79" spans="1:19" x14ac:dyDescent="0.2">
      <c r="A79" s="105"/>
      <c r="B79" s="107"/>
      <c r="C79" s="23" t="s">
        <v>351</v>
      </c>
      <c r="D79" s="18">
        <v>14000000</v>
      </c>
      <c r="E79" s="19">
        <f>G79*D79</f>
        <v>1470000000</v>
      </c>
      <c r="F79" s="19">
        <f t="shared" si="51"/>
        <v>61250</v>
      </c>
      <c r="G79" s="19">
        <f t="shared" si="50"/>
        <v>105</v>
      </c>
      <c r="H79" s="33">
        <f t="shared" ref="H79" si="54">E79/$E$70</f>
        <v>2.7175930038433604E-2</v>
      </c>
      <c r="I79" s="31"/>
      <c r="J79" s="28"/>
      <c r="K79" s="28"/>
      <c r="L79" s="27">
        <v>100</v>
      </c>
      <c r="M79" s="28"/>
      <c r="N79" s="28"/>
      <c r="O79" s="28"/>
      <c r="P79" s="27">
        <v>5</v>
      </c>
      <c r="Q79" s="27"/>
      <c r="R79" s="27"/>
      <c r="S79" s="27"/>
    </row>
    <row r="80" spans="1:19" x14ac:dyDescent="0.2">
      <c r="A80" s="104"/>
      <c r="B80" s="108"/>
      <c r="C80" s="7" t="s">
        <v>352</v>
      </c>
      <c r="D80" s="18">
        <v>14000000</v>
      </c>
      <c r="E80" s="19">
        <f t="shared" si="49"/>
        <v>0</v>
      </c>
      <c r="F80" s="19">
        <f t="shared" si="51"/>
        <v>0</v>
      </c>
      <c r="G80" s="19">
        <f t="shared" si="50"/>
        <v>0</v>
      </c>
      <c r="H80" s="33">
        <f t="shared" si="52"/>
        <v>0</v>
      </c>
      <c r="I80" s="31"/>
      <c r="J80" s="28"/>
      <c r="K80" s="28"/>
      <c r="L80" s="27"/>
      <c r="M80" s="28"/>
      <c r="N80" s="28"/>
      <c r="O80" s="28"/>
      <c r="P80" s="27"/>
      <c r="Q80" s="27"/>
      <c r="R80" s="27"/>
      <c r="S80" s="27"/>
    </row>
    <row r="81" spans="1:20" x14ac:dyDescent="0.2">
      <c r="A81" s="103" t="s">
        <v>260</v>
      </c>
      <c r="B81" s="103" t="s">
        <v>269</v>
      </c>
      <c r="C81" s="7" t="s">
        <v>353</v>
      </c>
      <c r="D81" s="18">
        <v>12800000</v>
      </c>
      <c r="E81" s="19">
        <f t="shared" si="49"/>
        <v>5004800000</v>
      </c>
      <c r="F81" s="19">
        <f t="shared" si="51"/>
        <v>208533.33333333334</v>
      </c>
      <c r="G81" s="19">
        <f t="shared" si="50"/>
        <v>391</v>
      </c>
      <c r="H81" s="33">
        <f t="shared" si="52"/>
        <v>9.2523873915886054E-2</v>
      </c>
      <c r="I81" s="31"/>
      <c r="J81" s="28">
        <v>74</v>
      </c>
      <c r="K81" s="28">
        <v>30</v>
      </c>
      <c r="L81" s="27">
        <v>200</v>
      </c>
      <c r="M81" s="28">
        <v>25</v>
      </c>
      <c r="N81" s="28"/>
      <c r="O81" s="28"/>
      <c r="P81" s="27">
        <v>2</v>
      </c>
      <c r="Q81" s="27">
        <v>40</v>
      </c>
      <c r="R81" s="27"/>
      <c r="S81" s="27">
        <f>20</f>
        <v>20</v>
      </c>
    </row>
    <row r="82" spans="1:20" x14ac:dyDescent="0.2">
      <c r="A82" s="105"/>
      <c r="B82" s="105"/>
      <c r="C82" s="7" t="s">
        <v>354</v>
      </c>
      <c r="D82" s="18">
        <v>15500000</v>
      </c>
      <c r="E82" s="19">
        <f>G82*D82</f>
        <v>1240000000</v>
      </c>
      <c r="F82" s="19">
        <f t="shared" si="51"/>
        <v>51666.666666666664</v>
      </c>
      <c r="G82" s="19">
        <f t="shared" si="50"/>
        <v>80</v>
      </c>
      <c r="H82" s="33">
        <f t="shared" ref="H82:H83" si="55">E82/$E$70</f>
        <v>2.2923913773916782E-2</v>
      </c>
      <c r="I82" s="31"/>
      <c r="J82" s="28"/>
      <c r="K82" s="28">
        <v>30</v>
      </c>
      <c r="L82" s="27"/>
      <c r="M82" s="28"/>
      <c r="N82" s="28"/>
      <c r="O82" s="28">
        <v>50</v>
      </c>
      <c r="P82" s="27"/>
      <c r="Q82" s="27"/>
      <c r="R82" s="27"/>
      <c r="S82" s="27"/>
    </row>
    <row r="83" spans="1:20" x14ac:dyDescent="0.2">
      <c r="A83" s="104"/>
      <c r="B83" s="104"/>
      <c r="C83" s="7" t="s">
        <v>355</v>
      </c>
      <c r="D83" s="18">
        <v>14500000</v>
      </c>
      <c r="E83" s="19">
        <f>G83*D83</f>
        <v>1218000000</v>
      </c>
      <c r="F83" s="19">
        <f t="shared" si="51"/>
        <v>50750</v>
      </c>
      <c r="G83" s="19">
        <f t="shared" si="50"/>
        <v>84</v>
      </c>
      <c r="H83" s="33">
        <f t="shared" si="55"/>
        <v>2.2517199174702129E-2</v>
      </c>
      <c r="I83" s="31">
        <v>10</v>
      </c>
      <c r="J83" s="28"/>
      <c r="K83" s="28"/>
      <c r="L83" s="27"/>
      <c r="M83" s="28"/>
      <c r="N83" s="28">
        <v>50</v>
      </c>
      <c r="O83" s="28"/>
      <c r="P83" s="27">
        <v>4</v>
      </c>
      <c r="Q83" s="27"/>
      <c r="R83" s="27"/>
      <c r="S83" s="27">
        <v>20</v>
      </c>
    </row>
    <row r="84" spans="1:20" x14ac:dyDescent="0.2">
      <c r="A84" s="103" t="s">
        <v>248</v>
      </c>
      <c r="B84" s="103" t="s">
        <v>270</v>
      </c>
      <c r="C84" s="7" t="s">
        <v>356</v>
      </c>
      <c r="D84" s="18">
        <v>14200000</v>
      </c>
      <c r="E84" s="19">
        <f t="shared" si="49"/>
        <v>0</v>
      </c>
      <c r="F84" s="19">
        <f t="shared" si="51"/>
        <v>0</v>
      </c>
      <c r="G84" s="19">
        <f>SUM(I84:S84)</f>
        <v>0</v>
      </c>
      <c r="H84" s="33">
        <f t="shared" si="52"/>
        <v>0</v>
      </c>
      <c r="I84" s="31"/>
      <c r="J84" s="28"/>
      <c r="K84" s="28"/>
      <c r="L84" s="27"/>
      <c r="M84" s="28"/>
      <c r="N84" s="28"/>
      <c r="O84" s="28"/>
      <c r="P84" s="27"/>
      <c r="Q84" s="27"/>
      <c r="R84" s="27"/>
      <c r="S84" s="27"/>
    </row>
    <row r="85" spans="1:20" x14ac:dyDescent="0.2">
      <c r="A85" s="104"/>
      <c r="B85" s="104"/>
      <c r="C85" s="7" t="s">
        <v>357</v>
      </c>
      <c r="D85" s="18">
        <v>15950000</v>
      </c>
      <c r="E85" s="19">
        <f t="shared" si="49"/>
        <v>0</v>
      </c>
      <c r="F85" s="19">
        <f t="shared" si="51"/>
        <v>0</v>
      </c>
      <c r="G85" s="19">
        <f>SUM(I85:S85)</f>
        <v>0</v>
      </c>
      <c r="H85" s="33">
        <f t="shared" si="52"/>
        <v>0</v>
      </c>
      <c r="I85" s="31"/>
      <c r="J85" s="28"/>
      <c r="K85" s="28"/>
      <c r="L85" s="27"/>
      <c r="M85" s="28"/>
      <c r="N85" s="28"/>
      <c r="O85" s="28"/>
      <c r="P85" s="27"/>
      <c r="Q85" s="27"/>
      <c r="R85" s="27"/>
      <c r="S85" s="27"/>
    </row>
    <row r="86" spans="1:20" s="11" customFormat="1" x14ac:dyDescent="0.2">
      <c r="A86" s="58" t="s">
        <v>81</v>
      </c>
      <c r="B86" s="58"/>
      <c r="C86" s="59">
        <v>295</v>
      </c>
      <c r="D86" s="60"/>
      <c r="E86" s="61">
        <f>SUM(E87:E91)</f>
        <v>5036500000</v>
      </c>
      <c r="F86" s="61">
        <f>E86/24000</f>
        <v>209854.16666666666</v>
      </c>
      <c r="G86" s="61"/>
      <c r="H86" s="62"/>
      <c r="I86" s="56">
        <f>SUM(I87:I91)</f>
        <v>85</v>
      </c>
      <c r="J86" s="57">
        <f t="shared" ref="J86:L86" si="56">SUM(J87:J91)</f>
        <v>86</v>
      </c>
      <c r="K86" s="57">
        <f t="shared" si="56"/>
        <v>13</v>
      </c>
      <c r="L86" s="57">
        <f t="shared" si="56"/>
        <v>100</v>
      </c>
      <c r="M86" s="57">
        <f t="shared" ref="M86:S86" si="57">SUM(M87:M91)</f>
        <v>0</v>
      </c>
      <c r="N86" s="57">
        <f t="shared" si="57"/>
        <v>5</v>
      </c>
      <c r="O86" s="57">
        <f t="shared" si="57"/>
        <v>0</v>
      </c>
      <c r="P86" s="57">
        <f t="shared" si="57"/>
        <v>0</v>
      </c>
      <c r="Q86" s="57">
        <f t="shared" si="57"/>
        <v>2</v>
      </c>
      <c r="R86" s="57">
        <f t="shared" si="57"/>
        <v>4</v>
      </c>
      <c r="S86" s="57">
        <f t="shared" si="57"/>
        <v>0</v>
      </c>
    </row>
    <row r="87" spans="1:20" x14ac:dyDescent="0.2">
      <c r="A87" s="7" t="s">
        <v>249</v>
      </c>
      <c r="B87" s="26" t="s">
        <v>276</v>
      </c>
      <c r="C87" s="7" t="s">
        <v>358</v>
      </c>
      <c r="D87" s="18">
        <v>17500000</v>
      </c>
      <c r="E87" s="19">
        <f>G87*D87</f>
        <v>4672500000</v>
      </c>
      <c r="F87" s="19">
        <f>E87/24000</f>
        <v>194687.5</v>
      </c>
      <c r="G87" s="19">
        <f>SUM(I87:S87)</f>
        <v>267</v>
      </c>
      <c r="H87" s="33">
        <f>E87/$E$86</f>
        <v>0.92772758860319671</v>
      </c>
      <c r="I87" s="31">
        <f>30+55</f>
        <v>85</v>
      </c>
      <c r="J87" s="28">
        <v>61</v>
      </c>
      <c r="K87" s="28">
        <v>10</v>
      </c>
      <c r="L87" s="27">
        <v>100</v>
      </c>
      <c r="M87" s="28"/>
      <c r="N87" s="28">
        <v>5</v>
      </c>
      <c r="O87" s="28"/>
      <c r="P87" s="27"/>
      <c r="Q87" s="27">
        <v>2</v>
      </c>
      <c r="R87" s="27">
        <v>4</v>
      </c>
      <c r="S87" s="27"/>
      <c r="T87" s="11"/>
    </row>
    <row r="88" spans="1:20" x14ac:dyDescent="0.2">
      <c r="A88" s="7" t="s">
        <v>261</v>
      </c>
      <c r="B88" s="102"/>
      <c r="C88" s="7" t="s">
        <v>359</v>
      </c>
      <c r="D88" s="18"/>
      <c r="E88" s="19">
        <f>G88*D88</f>
        <v>0</v>
      </c>
      <c r="F88" s="19">
        <f t="shared" ref="F88:F91" si="58">E88/24000</f>
        <v>0</v>
      </c>
      <c r="G88" s="19">
        <f>SUM(I88:S88)</f>
        <v>0</v>
      </c>
      <c r="H88" s="33">
        <f>E88/$E$86</f>
        <v>0</v>
      </c>
      <c r="I88" s="31"/>
      <c r="J88" s="28"/>
      <c r="K88" s="28"/>
      <c r="L88" s="27"/>
      <c r="M88" s="28"/>
      <c r="N88" s="28"/>
      <c r="O88" s="28"/>
      <c r="P88" s="27"/>
      <c r="Q88" s="27"/>
      <c r="R88" s="27"/>
      <c r="S88" s="27"/>
      <c r="T88" s="11"/>
    </row>
    <row r="89" spans="1:20" x14ac:dyDescent="0.2">
      <c r="A89" s="7" t="s">
        <v>251</v>
      </c>
      <c r="B89" s="7" t="s">
        <v>273</v>
      </c>
      <c r="C89" s="7" t="s">
        <v>360</v>
      </c>
      <c r="D89" s="18"/>
      <c r="E89" s="19">
        <f>G89*D89</f>
        <v>0</v>
      </c>
      <c r="F89" s="19">
        <f t="shared" si="58"/>
        <v>0</v>
      </c>
      <c r="G89" s="19">
        <f>SUM(I89:S89)</f>
        <v>0</v>
      </c>
      <c r="H89" s="33">
        <f>E89/$E$86</f>
        <v>0</v>
      </c>
      <c r="I89" s="31"/>
      <c r="J89" s="28"/>
      <c r="K89" s="28"/>
      <c r="L89" s="27"/>
      <c r="M89" s="28"/>
      <c r="N89" s="28"/>
      <c r="O89" s="28"/>
      <c r="P89" s="27"/>
      <c r="Q89" s="27"/>
      <c r="R89" s="27"/>
      <c r="S89" s="27"/>
      <c r="T89" s="11"/>
    </row>
    <row r="90" spans="1:20" x14ac:dyDescent="0.2">
      <c r="A90" s="7" t="s">
        <v>250</v>
      </c>
      <c r="B90" s="26" t="s">
        <v>272</v>
      </c>
      <c r="C90" s="7" t="s">
        <v>361</v>
      </c>
      <c r="D90" s="18">
        <v>13000000</v>
      </c>
      <c r="E90" s="19">
        <f>G90*D90</f>
        <v>364000000</v>
      </c>
      <c r="F90" s="19">
        <f t="shared" si="58"/>
        <v>15166.666666666666</v>
      </c>
      <c r="G90" s="19">
        <f>SUM(I90:S90)</f>
        <v>28</v>
      </c>
      <c r="H90" s="33">
        <f>E90/$E$86</f>
        <v>7.2272411396803335E-2</v>
      </c>
      <c r="I90" s="31"/>
      <c r="J90" s="28">
        <v>25</v>
      </c>
      <c r="K90" s="28">
        <v>3</v>
      </c>
      <c r="L90" s="27"/>
      <c r="M90" s="28"/>
      <c r="N90" s="28"/>
      <c r="O90" s="28"/>
      <c r="P90" s="27"/>
      <c r="Q90" s="27"/>
      <c r="R90" s="27"/>
      <c r="S90" s="27"/>
      <c r="T90" s="11"/>
    </row>
    <row r="91" spans="1:20" x14ac:dyDescent="0.2">
      <c r="A91" s="7" t="s">
        <v>262</v>
      </c>
      <c r="B91" s="102"/>
      <c r="C91" s="7" t="s">
        <v>362</v>
      </c>
      <c r="D91" s="18">
        <v>1190000</v>
      </c>
      <c r="E91" s="19">
        <f>G91*D91</f>
        <v>0</v>
      </c>
      <c r="F91" s="19">
        <f t="shared" si="58"/>
        <v>0</v>
      </c>
      <c r="G91" s="19">
        <f>SUM(I91:S91)</f>
        <v>0</v>
      </c>
      <c r="H91" s="33">
        <f>E91/$E$86</f>
        <v>0</v>
      </c>
      <c r="I91" s="31"/>
      <c r="J91" s="28"/>
      <c r="K91" s="28"/>
      <c r="L91" s="27"/>
      <c r="M91" s="28"/>
      <c r="N91" s="28"/>
      <c r="O91" s="28"/>
      <c r="P91" s="27"/>
      <c r="Q91" s="27"/>
      <c r="R91" s="27"/>
      <c r="S91" s="27"/>
      <c r="T91" s="11"/>
    </row>
    <row r="92" spans="1:20" s="39" customFormat="1" x14ac:dyDescent="0.2">
      <c r="A92" s="58" t="s">
        <v>134</v>
      </c>
      <c r="B92" s="58" t="s">
        <v>4</v>
      </c>
      <c r="C92" s="59">
        <v>256</v>
      </c>
      <c r="D92" s="60"/>
      <c r="E92" s="61">
        <f>SUM(E93:E103)</f>
        <v>16915850000</v>
      </c>
      <c r="F92" s="61">
        <f>E92/24000</f>
        <v>704827.08333333337</v>
      </c>
      <c r="G92" s="61"/>
      <c r="H92" s="62"/>
      <c r="I92" s="56">
        <f>SUM(I93:I103)</f>
        <v>30</v>
      </c>
      <c r="J92" s="57">
        <f t="shared" ref="J92:L92" si="59">SUM(J93:J103)</f>
        <v>2</v>
      </c>
      <c r="K92" s="57">
        <f t="shared" si="59"/>
        <v>5</v>
      </c>
      <c r="L92" s="57">
        <f t="shared" si="59"/>
        <v>30</v>
      </c>
      <c r="M92" s="57">
        <f t="shared" ref="M92:S92" si="60">SUM(M93:M103)</f>
        <v>0</v>
      </c>
      <c r="N92" s="57">
        <f t="shared" si="60"/>
        <v>0</v>
      </c>
      <c r="O92" s="57">
        <f t="shared" si="60"/>
        <v>161</v>
      </c>
      <c r="P92" s="57">
        <f t="shared" si="60"/>
        <v>2</v>
      </c>
      <c r="Q92" s="57">
        <f t="shared" si="60"/>
        <v>6</v>
      </c>
      <c r="R92" s="57">
        <f t="shared" si="60"/>
        <v>15</v>
      </c>
      <c r="S92" s="57">
        <f t="shared" si="60"/>
        <v>5</v>
      </c>
    </row>
    <row r="93" spans="1:20" x14ac:dyDescent="0.2">
      <c r="A93" s="103" t="s">
        <v>248</v>
      </c>
      <c r="B93" s="103" t="s">
        <v>270</v>
      </c>
      <c r="C93" s="7" t="s">
        <v>363</v>
      </c>
      <c r="D93" s="18">
        <v>65000000</v>
      </c>
      <c r="E93" s="19">
        <f t="shared" ref="E93:E98" si="61">G93*D93</f>
        <v>0</v>
      </c>
      <c r="F93" s="19">
        <f>E93/24000</f>
        <v>0</v>
      </c>
      <c r="G93" s="19">
        <f t="shared" ref="G93:G98" si="62">SUM(I93:S93)</f>
        <v>0</v>
      </c>
      <c r="H93" s="33">
        <f t="shared" ref="H93:H98" si="63">E93/$E$92</f>
        <v>0</v>
      </c>
      <c r="I93" s="31"/>
      <c r="J93" s="28"/>
      <c r="K93" s="28"/>
      <c r="L93" s="27"/>
      <c r="M93" s="28"/>
      <c r="N93" s="28"/>
      <c r="O93" s="28"/>
      <c r="P93" s="27"/>
      <c r="Q93" s="27"/>
      <c r="R93" s="27"/>
      <c r="S93" s="27"/>
    </row>
    <row r="94" spans="1:20" x14ac:dyDescent="0.2">
      <c r="A94" s="104"/>
      <c r="B94" s="104"/>
      <c r="C94" s="7" t="s">
        <v>364</v>
      </c>
      <c r="D94" s="18">
        <v>65000000</v>
      </c>
      <c r="E94" s="19">
        <f t="shared" si="61"/>
        <v>0</v>
      </c>
      <c r="F94" s="19">
        <f t="shared" ref="F94:F103" si="64">E94/24000</f>
        <v>0</v>
      </c>
      <c r="G94" s="19">
        <f t="shared" si="62"/>
        <v>0</v>
      </c>
      <c r="H94" s="33">
        <f t="shared" si="63"/>
        <v>0</v>
      </c>
      <c r="I94" s="31"/>
      <c r="J94" s="28"/>
      <c r="K94" s="28"/>
      <c r="L94" s="27"/>
      <c r="M94" s="28"/>
      <c r="N94" s="28"/>
      <c r="O94" s="28"/>
      <c r="P94" s="27"/>
      <c r="Q94" s="27"/>
      <c r="R94" s="27"/>
      <c r="S94" s="27"/>
    </row>
    <row r="95" spans="1:20" x14ac:dyDescent="0.2">
      <c r="A95" s="103" t="s">
        <v>251</v>
      </c>
      <c r="B95" s="103" t="s">
        <v>273</v>
      </c>
      <c r="C95" s="7" t="s">
        <v>365</v>
      </c>
      <c r="D95" s="18">
        <v>80000000</v>
      </c>
      <c r="E95" s="19">
        <f t="shared" si="61"/>
        <v>0</v>
      </c>
      <c r="F95" s="19">
        <f t="shared" si="64"/>
        <v>0</v>
      </c>
      <c r="G95" s="19">
        <f t="shared" si="62"/>
        <v>0</v>
      </c>
      <c r="H95" s="33">
        <f t="shared" si="63"/>
        <v>0</v>
      </c>
      <c r="I95" s="31"/>
      <c r="J95" s="28"/>
      <c r="K95" s="28"/>
      <c r="L95" s="27"/>
      <c r="M95" s="28"/>
      <c r="N95" s="28"/>
      <c r="O95" s="28"/>
      <c r="P95" s="27"/>
      <c r="Q95" s="27"/>
      <c r="R95" s="27"/>
      <c r="S95" s="27"/>
    </row>
    <row r="96" spans="1:20" x14ac:dyDescent="0.2">
      <c r="A96" s="104"/>
      <c r="B96" s="104"/>
      <c r="C96" s="7" t="s">
        <v>366</v>
      </c>
      <c r="D96" s="18">
        <v>80000000</v>
      </c>
      <c r="E96" s="19">
        <f t="shared" si="61"/>
        <v>0</v>
      </c>
      <c r="F96" s="19">
        <f t="shared" si="64"/>
        <v>0</v>
      </c>
      <c r="G96" s="19">
        <f t="shared" si="62"/>
        <v>0</v>
      </c>
      <c r="H96" s="33">
        <f t="shared" si="63"/>
        <v>0</v>
      </c>
      <c r="I96" s="31"/>
      <c r="J96" s="28"/>
      <c r="K96" s="28"/>
      <c r="L96" s="27"/>
      <c r="M96" s="28"/>
      <c r="N96" s="28"/>
      <c r="O96" s="28"/>
      <c r="P96" s="27"/>
      <c r="Q96" s="27"/>
      <c r="R96" s="27"/>
      <c r="S96" s="27"/>
    </row>
    <row r="97" spans="1:19" x14ac:dyDescent="0.2">
      <c r="A97" s="103" t="s">
        <v>253</v>
      </c>
      <c r="B97" s="103" t="s">
        <v>275</v>
      </c>
      <c r="C97" s="7" t="s">
        <v>367</v>
      </c>
      <c r="D97" s="20">
        <v>71500000</v>
      </c>
      <c r="E97" s="21">
        <f t="shared" si="61"/>
        <v>12584000000</v>
      </c>
      <c r="F97" s="19">
        <f t="shared" si="64"/>
        <v>524333.33333333337</v>
      </c>
      <c r="G97" s="21">
        <f t="shared" si="62"/>
        <v>176</v>
      </c>
      <c r="H97" s="34">
        <f t="shared" si="63"/>
        <v>0.74391768666664693</v>
      </c>
      <c r="I97" s="31"/>
      <c r="J97" s="27"/>
      <c r="K97" s="27">
        <v>2</v>
      </c>
      <c r="L97" s="27"/>
      <c r="M97" s="27"/>
      <c r="N97" s="27"/>
      <c r="O97" s="27">
        <v>155</v>
      </c>
      <c r="P97" s="27"/>
      <c r="Q97" s="27">
        <v>3</v>
      </c>
      <c r="R97" s="27">
        <v>12</v>
      </c>
      <c r="S97" s="27">
        <v>4</v>
      </c>
    </row>
    <row r="98" spans="1:19" x14ac:dyDescent="0.2">
      <c r="A98" s="104"/>
      <c r="B98" s="104"/>
      <c r="C98" s="7" t="s">
        <v>368</v>
      </c>
      <c r="D98" s="20">
        <v>54450000</v>
      </c>
      <c r="E98" s="21">
        <f t="shared" si="61"/>
        <v>2885850000</v>
      </c>
      <c r="F98" s="19">
        <f t="shared" si="64"/>
        <v>120243.75</v>
      </c>
      <c r="G98" s="21">
        <f t="shared" si="62"/>
        <v>53</v>
      </c>
      <c r="H98" s="34">
        <f t="shared" si="63"/>
        <v>0.17060035410576471</v>
      </c>
      <c r="I98" s="31">
        <f>10+10</f>
        <v>20</v>
      </c>
      <c r="J98" s="27">
        <v>1</v>
      </c>
      <c r="K98" s="27"/>
      <c r="L98" s="27">
        <v>30</v>
      </c>
      <c r="M98" s="27"/>
      <c r="N98" s="27"/>
      <c r="O98" s="27">
        <v>1</v>
      </c>
      <c r="P98" s="27"/>
      <c r="Q98" s="27"/>
      <c r="R98" s="27"/>
      <c r="S98" s="27">
        <v>1</v>
      </c>
    </row>
    <row r="99" spans="1:19" s="11" customFormat="1" x14ac:dyDescent="0.2">
      <c r="A99" s="10" t="s">
        <v>256</v>
      </c>
      <c r="B99" s="10" t="s">
        <v>269</v>
      </c>
      <c r="C99" s="10" t="s">
        <v>369</v>
      </c>
      <c r="D99" s="24">
        <v>140000000</v>
      </c>
      <c r="E99" s="25"/>
      <c r="F99" s="19">
        <f t="shared" si="64"/>
        <v>0</v>
      </c>
      <c r="G99" s="25"/>
      <c r="H99" s="35"/>
      <c r="I99" s="31"/>
      <c r="J99" s="27"/>
      <c r="K99" s="27"/>
      <c r="L99" s="27"/>
      <c r="M99" s="27"/>
      <c r="N99" s="28"/>
      <c r="O99" s="28"/>
      <c r="P99" s="27"/>
      <c r="Q99" s="27"/>
      <c r="R99" s="27"/>
      <c r="S99" s="27"/>
    </row>
    <row r="100" spans="1:19" s="11" customFormat="1" x14ac:dyDescent="0.2">
      <c r="A100" s="10" t="s">
        <v>249</v>
      </c>
      <c r="B100" s="10" t="s">
        <v>271</v>
      </c>
      <c r="C100" s="10" t="s">
        <v>370</v>
      </c>
      <c r="D100" s="24">
        <v>45000000</v>
      </c>
      <c r="E100" s="19">
        <f>G100*D100</f>
        <v>720000000</v>
      </c>
      <c r="F100" s="19">
        <f t="shared" si="64"/>
        <v>30000</v>
      </c>
      <c r="G100" s="19">
        <f>SUM(I100:S100)</f>
        <v>16</v>
      </c>
      <c r="H100" s="33">
        <f>E100/$E$92</f>
        <v>4.2563631150666387E-2</v>
      </c>
      <c r="I100" s="31">
        <v>10</v>
      </c>
      <c r="J100" s="27">
        <v>1</v>
      </c>
      <c r="K100" s="27"/>
      <c r="L100" s="27"/>
      <c r="M100" s="27"/>
      <c r="N100" s="28"/>
      <c r="O100" s="28"/>
      <c r="P100" s="27">
        <v>2</v>
      </c>
      <c r="Q100" s="27"/>
      <c r="R100" s="27">
        <v>3</v>
      </c>
      <c r="S100" s="27"/>
    </row>
    <row r="101" spans="1:19" x14ac:dyDescent="0.2">
      <c r="A101" s="103" t="s">
        <v>250</v>
      </c>
      <c r="B101" s="103" t="s">
        <v>272</v>
      </c>
      <c r="C101" s="7" t="s">
        <v>371</v>
      </c>
      <c r="D101" s="18">
        <v>64500000</v>
      </c>
      <c r="E101" s="19">
        <f>G101*D101</f>
        <v>516000000</v>
      </c>
      <c r="F101" s="19">
        <f t="shared" si="64"/>
        <v>21500</v>
      </c>
      <c r="G101" s="19">
        <f>SUM(I101:S101)</f>
        <v>8</v>
      </c>
      <c r="H101" s="33">
        <f>E101/$E$92</f>
        <v>3.0503935657977578E-2</v>
      </c>
      <c r="I101" s="31"/>
      <c r="J101" s="28"/>
      <c r="K101" s="28">
        <v>3</v>
      </c>
      <c r="L101" s="27"/>
      <c r="M101" s="28"/>
      <c r="N101" s="28"/>
      <c r="O101" s="28">
        <v>5</v>
      </c>
      <c r="P101" s="27"/>
      <c r="Q101" s="27"/>
      <c r="R101" s="27"/>
      <c r="S101" s="27"/>
    </row>
    <row r="102" spans="1:19" ht="12.6" customHeight="1" x14ac:dyDescent="0.2">
      <c r="A102" s="104"/>
      <c r="B102" s="104"/>
      <c r="C102" s="7" t="s">
        <v>372</v>
      </c>
      <c r="D102" s="18">
        <v>70000000</v>
      </c>
      <c r="E102" s="19">
        <f>G102*D102</f>
        <v>210000000</v>
      </c>
      <c r="F102" s="19">
        <f t="shared" si="64"/>
        <v>8750</v>
      </c>
      <c r="G102" s="19">
        <f>SUM(I102:S102)</f>
        <v>3</v>
      </c>
      <c r="H102" s="33">
        <f>E102/$E$92</f>
        <v>1.2414392418944363E-2</v>
      </c>
      <c r="I102" s="31"/>
      <c r="J102" s="28"/>
      <c r="K102" s="28"/>
      <c r="L102" s="27"/>
      <c r="M102" s="28"/>
      <c r="N102" s="28"/>
      <c r="O102" s="28"/>
      <c r="P102" s="27"/>
      <c r="Q102" s="27">
        <v>3</v>
      </c>
      <c r="R102" s="27"/>
      <c r="S102" s="27"/>
    </row>
    <row r="103" spans="1:19" x14ac:dyDescent="0.2">
      <c r="A103" s="7" t="s">
        <v>263</v>
      </c>
      <c r="B103" s="7" t="s">
        <v>280</v>
      </c>
      <c r="C103" s="7" t="s">
        <v>373</v>
      </c>
      <c r="D103" s="18">
        <v>37500000</v>
      </c>
      <c r="E103" s="19">
        <f>G103*D103</f>
        <v>0</v>
      </c>
      <c r="F103" s="19">
        <f t="shared" si="64"/>
        <v>0</v>
      </c>
      <c r="G103" s="19">
        <f>SUM(I103:S103)</f>
        <v>0</v>
      </c>
      <c r="H103" s="33">
        <f>E103/$E$92</f>
        <v>0</v>
      </c>
      <c r="I103" s="31"/>
      <c r="J103" s="28"/>
      <c r="K103" s="28"/>
      <c r="L103" s="27"/>
      <c r="M103" s="28"/>
      <c r="N103" s="28"/>
      <c r="O103" s="28"/>
      <c r="P103" s="27"/>
      <c r="Q103" s="27"/>
      <c r="R103" s="27"/>
      <c r="S103" s="27"/>
    </row>
    <row r="104" spans="1:19" s="39" customFormat="1" x14ac:dyDescent="0.2">
      <c r="A104" s="58" t="s">
        <v>133</v>
      </c>
      <c r="B104" s="58" t="s">
        <v>4</v>
      </c>
      <c r="C104" s="59">
        <v>239</v>
      </c>
      <c r="D104" s="60"/>
      <c r="E104" s="61">
        <f>SUM(E105:E109)</f>
        <v>6404700000</v>
      </c>
      <c r="F104" s="61">
        <f>E104/24000</f>
        <v>266862.5</v>
      </c>
      <c r="G104" s="61"/>
      <c r="H104" s="62"/>
      <c r="I104" s="56">
        <f>SUM(I105:I109)</f>
        <v>40</v>
      </c>
      <c r="J104" s="57">
        <f t="shared" ref="J104:L104" si="65">SUM(J105:J109)</f>
        <v>5</v>
      </c>
      <c r="K104" s="57">
        <f t="shared" si="65"/>
        <v>13</v>
      </c>
      <c r="L104" s="57">
        <f t="shared" si="65"/>
        <v>60</v>
      </c>
      <c r="M104" s="57">
        <f t="shared" ref="M104:S104" si="66">SUM(M105:M109)</f>
        <v>6</v>
      </c>
      <c r="N104" s="57">
        <f t="shared" si="66"/>
        <v>4</v>
      </c>
      <c r="O104" s="57">
        <f t="shared" si="66"/>
        <v>60</v>
      </c>
      <c r="P104" s="57">
        <f t="shared" si="66"/>
        <v>5</v>
      </c>
      <c r="Q104" s="57">
        <f t="shared" si="66"/>
        <v>3</v>
      </c>
      <c r="R104" s="57">
        <f t="shared" si="66"/>
        <v>38</v>
      </c>
      <c r="S104" s="57">
        <f t="shared" si="66"/>
        <v>5</v>
      </c>
    </row>
    <row r="105" spans="1:19" x14ac:dyDescent="0.2">
      <c r="A105" s="7" t="s">
        <v>264</v>
      </c>
      <c r="B105" s="7">
        <v>0</v>
      </c>
      <c r="C105" s="7" t="s">
        <v>374</v>
      </c>
      <c r="D105" s="18">
        <v>28000000</v>
      </c>
      <c r="E105" s="19">
        <f>G105*D105</f>
        <v>0</v>
      </c>
      <c r="F105" s="19">
        <f>E105/24000</f>
        <v>0</v>
      </c>
      <c r="G105" s="19">
        <f>SUM(I105:S105)</f>
        <v>0</v>
      </c>
      <c r="H105" s="33">
        <f>E105/$E$104</f>
        <v>0</v>
      </c>
      <c r="I105" s="32"/>
      <c r="J105" s="28"/>
      <c r="K105" s="28"/>
      <c r="L105" s="28"/>
      <c r="M105" s="28"/>
      <c r="N105" s="28"/>
      <c r="O105" s="28"/>
      <c r="P105" s="28"/>
      <c r="Q105" s="28"/>
      <c r="R105" s="28"/>
      <c r="S105" s="28"/>
    </row>
    <row r="106" spans="1:19" x14ac:dyDescent="0.2">
      <c r="A106" s="7" t="s">
        <v>257</v>
      </c>
      <c r="B106" s="26" t="s">
        <v>281</v>
      </c>
      <c r="C106" s="7" t="s">
        <v>375</v>
      </c>
      <c r="D106" s="18">
        <v>27300000</v>
      </c>
      <c r="E106" s="19">
        <f>G106*D106</f>
        <v>2429700000</v>
      </c>
      <c r="F106" s="19">
        <f t="shared" ref="F106:F109" si="67">E106/24000</f>
        <v>101237.5</v>
      </c>
      <c r="G106" s="19">
        <f>SUM(I106:S106)</f>
        <v>89</v>
      </c>
      <c r="H106" s="33">
        <f>E106/$E$104</f>
        <v>0.37936203100847815</v>
      </c>
      <c r="I106" s="31">
        <v>20</v>
      </c>
      <c r="J106" s="28"/>
      <c r="K106" s="28">
        <v>5</v>
      </c>
      <c r="L106" s="27">
        <f>10+10</f>
        <v>20</v>
      </c>
      <c r="M106" s="28">
        <v>6</v>
      </c>
      <c r="N106" s="28"/>
      <c r="O106" s="28">
        <v>30</v>
      </c>
      <c r="P106" s="27"/>
      <c r="Q106" s="27">
        <v>3</v>
      </c>
      <c r="R106" s="27"/>
      <c r="S106" s="27">
        <v>5</v>
      </c>
    </row>
    <row r="107" spans="1:19" x14ac:dyDescent="0.2">
      <c r="A107" s="7" t="s">
        <v>249</v>
      </c>
      <c r="B107" s="102"/>
      <c r="C107" s="7" t="s">
        <v>376</v>
      </c>
      <c r="D107" s="18">
        <v>26500000</v>
      </c>
      <c r="E107" s="19">
        <f>G107*D107</f>
        <v>3975000000</v>
      </c>
      <c r="F107" s="19">
        <f t="shared" si="67"/>
        <v>165625</v>
      </c>
      <c r="G107" s="19">
        <f>SUM(I107:S107)</f>
        <v>150</v>
      </c>
      <c r="H107" s="33">
        <f>E107/$E$104</f>
        <v>0.6206379689915219</v>
      </c>
      <c r="I107" s="31">
        <v>20</v>
      </c>
      <c r="J107" s="28">
        <v>5</v>
      </c>
      <c r="K107" s="28">
        <v>8</v>
      </c>
      <c r="L107" s="27">
        <f>10+30</f>
        <v>40</v>
      </c>
      <c r="M107" s="28"/>
      <c r="N107" s="28">
        <v>4</v>
      </c>
      <c r="O107" s="28">
        <v>30</v>
      </c>
      <c r="P107" s="27">
        <v>5</v>
      </c>
      <c r="Q107" s="27"/>
      <c r="R107" s="27">
        <v>38</v>
      </c>
      <c r="S107" s="27"/>
    </row>
    <row r="108" spans="1:19" s="14" customFormat="1" x14ac:dyDescent="0.2">
      <c r="A108" s="7" t="s">
        <v>265</v>
      </c>
      <c r="B108" s="26" t="s">
        <v>282</v>
      </c>
      <c r="C108" s="7" t="s">
        <v>377</v>
      </c>
      <c r="D108" s="18">
        <v>28500000</v>
      </c>
      <c r="E108" s="19">
        <f>G108*D108</f>
        <v>0</v>
      </c>
      <c r="F108" s="19">
        <f t="shared" si="67"/>
        <v>0</v>
      </c>
      <c r="G108" s="19">
        <f>SUM(I108:S108)</f>
        <v>0</v>
      </c>
      <c r="H108" s="33">
        <f>E108/$E$104</f>
        <v>0</v>
      </c>
      <c r="I108" s="31"/>
      <c r="J108" s="28"/>
      <c r="K108" s="28"/>
      <c r="L108" s="27"/>
      <c r="M108" s="28"/>
      <c r="N108" s="28"/>
      <c r="O108" s="28"/>
      <c r="P108" s="27"/>
      <c r="Q108" s="27"/>
      <c r="R108" s="27"/>
      <c r="S108" s="27"/>
    </row>
    <row r="109" spans="1:19" x14ac:dyDescent="0.2">
      <c r="A109" s="7" t="s">
        <v>266</v>
      </c>
      <c r="B109" s="102"/>
      <c r="C109" s="7">
        <v>0</v>
      </c>
      <c r="D109" s="18">
        <v>27000000</v>
      </c>
      <c r="E109" s="19">
        <f>G109*D109</f>
        <v>0</v>
      </c>
      <c r="F109" s="19">
        <f t="shared" si="67"/>
        <v>0</v>
      </c>
      <c r="G109" s="19">
        <f>SUM(I109:S109)</f>
        <v>0</v>
      </c>
      <c r="H109" s="33">
        <f>E109/$E$104</f>
        <v>0</v>
      </c>
      <c r="I109" s="32"/>
      <c r="J109" s="28"/>
      <c r="K109" s="28"/>
      <c r="L109" s="28"/>
      <c r="M109" s="28"/>
      <c r="N109" s="28"/>
      <c r="O109" s="28"/>
      <c r="P109" s="28"/>
      <c r="Q109" s="28"/>
      <c r="R109" s="28"/>
      <c r="S109" s="28"/>
    </row>
    <row r="110" spans="1:19" s="39" customFormat="1" x14ac:dyDescent="0.2">
      <c r="A110" s="58" t="s">
        <v>94</v>
      </c>
      <c r="B110" s="58" t="s">
        <v>4</v>
      </c>
      <c r="C110" s="59">
        <v>171</v>
      </c>
      <c r="D110" s="60"/>
      <c r="E110" s="61">
        <f>SUM(E111:E118)</f>
        <v>35595000000</v>
      </c>
      <c r="F110" s="61">
        <f>E110/24000</f>
        <v>1483125</v>
      </c>
      <c r="G110" s="61"/>
      <c r="H110" s="62"/>
      <c r="I110" s="56">
        <f>SUM(I111:I118)</f>
        <v>40</v>
      </c>
      <c r="J110" s="57">
        <f t="shared" ref="J110:L110" si="68">SUM(J111:J118)</f>
        <v>32</v>
      </c>
      <c r="K110" s="57">
        <f t="shared" si="68"/>
        <v>2</v>
      </c>
      <c r="L110" s="57">
        <f t="shared" si="68"/>
        <v>30</v>
      </c>
      <c r="M110" s="57">
        <f t="shared" ref="M110:S110" si="69">SUM(M111:M118)</f>
        <v>0</v>
      </c>
      <c r="N110" s="57">
        <f t="shared" si="69"/>
        <v>0</v>
      </c>
      <c r="O110" s="57">
        <f t="shared" si="69"/>
        <v>58</v>
      </c>
      <c r="P110" s="57">
        <f t="shared" si="69"/>
        <v>1</v>
      </c>
      <c r="Q110" s="57">
        <f t="shared" si="69"/>
        <v>3</v>
      </c>
      <c r="R110" s="57">
        <f t="shared" si="69"/>
        <v>2</v>
      </c>
      <c r="S110" s="57">
        <f t="shared" si="69"/>
        <v>3</v>
      </c>
    </row>
    <row r="111" spans="1:19" x14ac:dyDescent="0.2">
      <c r="A111" s="7" t="s">
        <v>248</v>
      </c>
      <c r="B111" s="7">
        <v>0</v>
      </c>
      <c r="C111" s="7" t="s">
        <v>378</v>
      </c>
      <c r="D111" s="18">
        <v>240000000</v>
      </c>
      <c r="E111" s="19">
        <f t="shared" ref="E111:E117" si="70">G111*D111</f>
        <v>0</v>
      </c>
      <c r="F111" s="19">
        <f>E111/24000</f>
        <v>0</v>
      </c>
      <c r="G111" s="19">
        <f t="shared" ref="G111:G117" si="71">SUM(I111:S111)</f>
        <v>0</v>
      </c>
      <c r="H111" s="33">
        <f t="shared" ref="H111:H117" si="72">E111/$E$110</f>
        <v>0</v>
      </c>
      <c r="I111" s="32"/>
      <c r="J111" s="28"/>
      <c r="K111" s="28"/>
      <c r="L111" s="28"/>
      <c r="M111" s="28"/>
      <c r="N111" s="28"/>
      <c r="O111" s="28"/>
      <c r="P111" s="28"/>
      <c r="Q111" s="28"/>
      <c r="R111" s="28"/>
      <c r="S111" s="28"/>
    </row>
    <row r="112" spans="1:19" x14ac:dyDescent="0.2">
      <c r="A112" s="7" t="s">
        <v>256</v>
      </c>
      <c r="B112" s="7" t="s">
        <v>269</v>
      </c>
      <c r="C112" s="7" t="s">
        <v>379</v>
      </c>
      <c r="D112" s="18">
        <v>235000000</v>
      </c>
      <c r="E112" s="19">
        <f t="shared" si="70"/>
        <v>2585000000</v>
      </c>
      <c r="F112" s="19">
        <f t="shared" ref="F112:F118" si="73">E112/24000</f>
        <v>107708.33333333333</v>
      </c>
      <c r="G112" s="19">
        <f t="shared" si="71"/>
        <v>11</v>
      </c>
      <c r="H112" s="33">
        <f t="shared" si="72"/>
        <v>7.2622559348223065E-2</v>
      </c>
      <c r="I112" s="32"/>
      <c r="J112" s="28">
        <v>11</v>
      </c>
      <c r="K112" s="28"/>
      <c r="L112" s="28"/>
      <c r="M112" s="28"/>
      <c r="N112" s="28"/>
      <c r="O112" s="28"/>
      <c r="P112" s="28"/>
      <c r="Q112" s="28"/>
      <c r="R112" s="28"/>
      <c r="S112" s="28"/>
    </row>
    <row r="113" spans="1:21" x14ac:dyDescent="0.2">
      <c r="A113" s="7" t="s">
        <v>253</v>
      </c>
      <c r="B113" s="7" t="s">
        <v>275</v>
      </c>
      <c r="C113" s="7" t="s">
        <v>380</v>
      </c>
      <c r="D113" s="20">
        <v>180000000</v>
      </c>
      <c r="E113" s="21">
        <f t="shared" si="70"/>
        <v>3240000000</v>
      </c>
      <c r="F113" s="19">
        <f t="shared" si="73"/>
        <v>135000</v>
      </c>
      <c r="G113" s="21">
        <f t="shared" si="71"/>
        <v>18</v>
      </c>
      <c r="H113" s="34">
        <f t="shared" si="72"/>
        <v>9.1024020227560051E-2</v>
      </c>
      <c r="I113" s="32"/>
      <c r="J113" s="27">
        <v>12</v>
      </c>
      <c r="K113" s="27">
        <v>1</v>
      </c>
      <c r="L113" s="28"/>
      <c r="M113" s="27"/>
      <c r="N113" s="27"/>
      <c r="O113" s="27">
        <v>5</v>
      </c>
      <c r="P113" s="28"/>
      <c r="Q113" s="28"/>
      <c r="R113" s="28"/>
      <c r="S113" s="28"/>
    </row>
    <row r="114" spans="1:21" x14ac:dyDescent="0.2">
      <c r="A114" s="103" t="s">
        <v>250</v>
      </c>
      <c r="B114" s="103" t="s">
        <v>272</v>
      </c>
      <c r="C114" s="7" t="s">
        <v>381</v>
      </c>
      <c r="D114" s="18">
        <v>205000000</v>
      </c>
      <c r="E114" s="19">
        <f t="shared" si="70"/>
        <v>9020000000</v>
      </c>
      <c r="F114" s="19">
        <f t="shared" si="73"/>
        <v>375833.33333333331</v>
      </c>
      <c r="G114" s="19">
        <f t="shared" si="71"/>
        <v>44</v>
      </c>
      <c r="H114" s="33">
        <f t="shared" si="72"/>
        <v>0.25340637730018262</v>
      </c>
      <c r="I114" s="31">
        <v>40</v>
      </c>
      <c r="J114" s="28">
        <v>3</v>
      </c>
      <c r="K114" s="28"/>
      <c r="L114" s="27"/>
      <c r="M114" s="28"/>
      <c r="N114" s="28"/>
      <c r="O114" s="28"/>
      <c r="P114" s="27"/>
      <c r="Q114" s="27">
        <v>1</v>
      </c>
      <c r="R114" s="27"/>
      <c r="S114" s="27"/>
      <c r="T114" s="11"/>
    </row>
    <row r="115" spans="1:21" x14ac:dyDescent="0.2">
      <c r="A115" s="104"/>
      <c r="B115" s="104"/>
      <c r="C115" s="7" t="s">
        <v>382</v>
      </c>
      <c r="D115" s="18">
        <v>250000000</v>
      </c>
      <c r="E115" s="19">
        <f t="shared" si="70"/>
        <v>0</v>
      </c>
      <c r="F115" s="19">
        <f t="shared" si="73"/>
        <v>0</v>
      </c>
      <c r="G115" s="19">
        <f t="shared" si="71"/>
        <v>0</v>
      </c>
      <c r="H115" s="33">
        <f t="shared" si="72"/>
        <v>0</v>
      </c>
      <c r="I115" s="31"/>
      <c r="J115" s="28"/>
      <c r="K115" s="28"/>
      <c r="L115" s="27"/>
      <c r="M115" s="28"/>
      <c r="N115" s="28"/>
      <c r="O115" s="28"/>
      <c r="P115" s="27"/>
      <c r="Q115" s="27"/>
      <c r="R115" s="27"/>
      <c r="S115" s="27"/>
      <c r="T115" s="11"/>
    </row>
    <row r="116" spans="1:21" x14ac:dyDescent="0.2">
      <c r="A116" s="7" t="s">
        <v>249</v>
      </c>
      <c r="B116" s="102"/>
      <c r="C116" s="7" t="s">
        <v>383</v>
      </c>
      <c r="D116" s="18">
        <v>220000000</v>
      </c>
      <c r="E116" s="19">
        <f t="shared" si="70"/>
        <v>9680000000</v>
      </c>
      <c r="F116" s="19">
        <f t="shared" si="73"/>
        <v>403333.33333333331</v>
      </c>
      <c r="G116" s="19">
        <f t="shared" si="71"/>
        <v>44</v>
      </c>
      <c r="H116" s="33">
        <f t="shared" si="72"/>
        <v>0.27194830734653741</v>
      </c>
      <c r="I116" s="31"/>
      <c r="J116" s="28">
        <v>6</v>
      </c>
      <c r="K116" s="28">
        <v>1</v>
      </c>
      <c r="L116" s="27">
        <v>30</v>
      </c>
      <c r="M116" s="28"/>
      <c r="N116" s="28"/>
      <c r="O116" s="28">
        <v>3</v>
      </c>
      <c r="P116" s="27"/>
      <c r="Q116" s="27">
        <v>2</v>
      </c>
      <c r="R116" s="27"/>
      <c r="S116" s="27">
        <v>2</v>
      </c>
      <c r="T116" s="11"/>
    </row>
    <row r="117" spans="1:21" x14ac:dyDescent="0.2">
      <c r="A117" s="103" t="s">
        <v>251</v>
      </c>
      <c r="B117" s="103" t="s">
        <v>273</v>
      </c>
      <c r="C117" s="7" t="s">
        <v>384</v>
      </c>
      <c r="D117" s="18">
        <v>205000000</v>
      </c>
      <c r="E117" s="19">
        <f t="shared" si="70"/>
        <v>11070000000</v>
      </c>
      <c r="F117" s="19">
        <f t="shared" si="73"/>
        <v>461250</v>
      </c>
      <c r="G117" s="19">
        <f t="shared" si="71"/>
        <v>54</v>
      </c>
      <c r="H117" s="33">
        <f t="shared" si="72"/>
        <v>0.31099873577749682</v>
      </c>
      <c r="I117" s="31"/>
      <c r="J117" s="28"/>
      <c r="K117" s="28"/>
      <c r="L117" s="27"/>
      <c r="M117" s="28"/>
      <c r="N117" s="28"/>
      <c r="O117" s="28">
        <v>50</v>
      </c>
      <c r="P117" s="27">
        <v>1</v>
      </c>
      <c r="Q117" s="27"/>
      <c r="R117" s="27">
        <v>2</v>
      </c>
      <c r="S117" s="27">
        <v>1</v>
      </c>
      <c r="T117" s="11"/>
    </row>
    <row r="118" spans="1:21" s="14" customFormat="1" x14ac:dyDescent="0.2">
      <c r="A118" s="104"/>
      <c r="B118" s="104"/>
      <c r="C118" s="7" t="s">
        <v>385</v>
      </c>
      <c r="D118" s="18">
        <v>240000000</v>
      </c>
      <c r="E118" s="19"/>
      <c r="F118" s="19">
        <f t="shared" si="73"/>
        <v>0</v>
      </c>
      <c r="G118" s="19"/>
      <c r="H118" s="33"/>
      <c r="I118" s="31"/>
      <c r="J118" s="28"/>
      <c r="K118" s="28"/>
      <c r="L118" s="27"/>
      <c r="M118" s="28"/>
      <c r="N118" s="28"/>
      <c r="O118" s="28"/>
      <c r="P118" s="27"/>
      <c r="Q118" s="27"/>
      <c r="R118" s="27"/>
      <c r="S118" s="27"/>
      <c r="T118" s="11"/>
    </row>
    <row r="119" spans="1:21" s="39" customFormat="1" x14ac:dyDescent="0.2">
      <c r="A119" s="58" t="s">
        <v>100</v>
      </c>
      <c r="B119" s="58"/>
      <c r="C119" s="59">
        <v>684</v>
      </c>
      <c r="D119" s="60"/>
      <c r="E119" s="61">
        <f>SUM(E120:E125)</f>
        <v>21599400000</v>
      </c>
      <c r="F119" s="61">
        <f>E119/24000</f>
        <v>899975</v>
      </c>
      <c r="G119" s="61"/>
      <c r="H119" s="62"/>
      <c r="I119" s="56">
        <f>SUM(I120:I125)</f>
        <v>200</v>
      </c>
      <c r="J119" s="57">
        <f>SUM(J120:J125)</f>
        <v>92</v>
      </c>
      <c r="K119" s="57">
        <f>SUM(K120:K125)</f>
        <v>90</v>
      </c>
      <c r="L119" s="57">
        <f t="shared" ref="L119" si="74">SUM(L120:L125)</f>
        <v>110</v>
      </c>
      <c r="M119" s="57">
        <f>SUM(M120:M125)</f>
        <v>20</v>
      </c>
      <c r="N119" s="57">
        <f>SUM(N120:N125)</f>
        <v>20</v>
      </c>
      <c r="O119" s="57">
        <f>SUM(O120:O125)</f>
        <v>40</v>
      </c>
      <c r="P119" s="57">
        <f t="shared" ref="P119" si="75">SUM(P120:P125)</f>
        <v>30</v>
      </c>
      <c r="Q119" s="57">
        <f t="shared" ref="Q119:S119" si="76">SUM(Q120:Q125)</f>
        <v>10</v>
      </c>
      <c r="R119" s="57">
        <f t="shared" si="76"/>
        <v>55</v>
      </c>
      <c r="S119" s="57">
        <f t="shared" si="76"/>
        <v>17</v>
      </c>
    </row>
    <row r="120" spans="1:21" x14ac:dyDescent="0.2">
      <c r="A120" s="103" t="s">
        <v>252</v>
      </c>
      <c r="B120" s="103" t="s">
        <v>274</v>
      </c>
      <c r="C120" s="7" t="s">
        <v>386</v>
      </c>
      <c r="D120" s="20">
        <v>54000000</v>
      </c>
      <c r="E120" s="21">
        <f t="shared" ref="E120:E125" si="77">G120*D120</f>
        <v>1242000000</v>
      </c>
      <c r="F120" s="21">
        <f>E120/24000</f>
        <v>51750</v>
      </c>
      <c r="G120" s="21">
        <f t="shared" ref="G120:G125" si="78">SUM(I120:S120)</f>
        <v>23</v>
      </c>
      <c r="H120" s="34">
        <f t="shared" ref="H120:H125" si="79">E120/$E$119</f>
        <v>5.7501597266590737E-2</v>
      </c>
      <c r="I120" s="32"/>
      <c r="J120" s="28">
        <v>23</v>
      </c>
      <c r="K120" s="28"/>
      <c r="L120" s="28"/>
      <c r="M120" s="28"/>
      <c r="N120" s="28"/>
      <c r="O120" s="28"/>
      <c r="P120" s="28"/>
      <c r="Q120" s="28"/>
      <c r="R120" s="28"/>
      <c r="S120" s="28"/>
    </row>
    <row r="121" spans="1:21" x14ac:dyDescent="0.2">
      <c r="A121" s="105"/>
      <c r="B121" s="105"/>
      <c r="C121" s="7" t="s">
        <v>387</v>
      </c>
      <c r="D121" s="20">
        <v>19500000</v>
      </c>
      <c r="E121" s="21">
        <f t="shared" si="77"/>
        <v>819000000</v>
      </c>
      <c r="F121" s="21">
        <f t="shared" ref="F121:F122" si="80">E121/24000</f>
        <v>34125</v>
      </c>
      <c r="G121" s="21">
        <f t="shared" si="78"/>
        <v>42</v>
      </c>
      <c r="H121" s="34">
        <f t="shared" ref="H121" si="81">E121/$E$31</f>
        <v>3.6791295871199017E-2</v>
      </c>
      <c r="I121" s="32"/>
      <c r="J121" s="28"/>
      <c r="K121" s="28">
        <v>15</v>
      </c>
      <c r="L121" s="28"/>
      <c r="M121" s="28"/>
      <c r="N121" s="28"/>
      <c r="O121" s="28"/>
      <c r="P121" s="28">
        <v>5</v>
      </c>
      <c r="Q121" s="28"/>
      <c r="R121" s="28">
        <v>20</v>
      </c>
      <c r="S121" s="28">
        <v>2</v>
      </c>
    </row>
    <row r="122" spans="1:21" ht="14.65" customHeight="1" x14ac:dyDescent="0.2">
      <c r="A122" s="104"/>
      <c r="B122" s="104"/>
      <c r="C122" s="7" t="s">
        <v>388</v>
      </c>
      <c r="D122" s="20">
        <v>35700000</v>
      </c>
      <c r="E122" s="21">
        <f t="shared" si="77"/>
        <v>7247100000</v>
      </c>
      <c r="F122" s="21">
        <f t="shared" si="80"/>
        <v>301962.5</v>
      </c>
      <c r="G122" s="21">
        <f t="shared" si="78"/>
        <v>203</v>
      </c>
      <c r="H122" s="34">
        <f t="shared" si="79"/>
        <v>0.33552320897802718</v>
      </c>
      <c r="I122" s="32">
        <v>50</v>
      </c>
      <c r="J122" s="28">
        <v>8</v>
      </c>
      <c r="K122" s="28">
        <v>45</v>
      </c>
      <c r="L122" s="28"/>
      <c r="M122" s="28">
        <v>10</v>
      </c>
      <c r="N122" s="28">
        <v>10</v>
      </c>
      <c r="O122" s="28">
        <v>20</v>
      </c>
      <c r="P122" s="28">
        <v>5</v>
      </c>
      <c r="Q122" s="28">
        <v>10</v>
      </c>
      <c r="R122" s="28">
        <v>35</v>
      </c>
      <c r="S122" s="28">
        <v>10</v>
      </c>
    </row>
    <row r="123" spans="1:21" x14ac:dyDescent="0.2">
      <c r="A123" s="103" t="s">
        <v>250</v>
      </c>
      <c r="B123" s="103" t="s">
        <v>272</v>
      </c>
      <c r="C123" s="7" t="s">
        <v>389</v>
      </c>
      <c r="D123" s="18">
        <v>29500000</v>
      </c>
      <c r="E123" s="19">
        <f t="shared" si="77"/>
        <v>11062500000</v>
      </c>
      <c r="F123" s="19">
        <f>E123/24000</f>
        <v>460937.5</v>
      </c>
      <c r="G123" s="19">
        <f t="shared" si="78"/>
        <v>375</v>
      </c>
      <c r="H123" s="33">
        <f t="shared" si="79"/>
        <v>0.51216700463901776</v>
      </c>
      <c r="I123" s="31">
        <v>150</v>
      </c>
      <c r="J123" s="28">
        <v>30</v>
      </c>
      <c r="K123" s="28">
        <v>30</v>
      </c>
      <c r="L123" s="27">
        <v>100</v>
      </c>
      <c r="M123" s="28">
        <v>10</v>
      </c>
      <c r="N123" s="28">
        <v>10</v>
      </c>
      <c r="O123" s="28">
        <v>20</v>
      </c>
      <c r="P123" s="27">
        <v>20</v>
      </c>
      <c r="Q123" s="27"/>
      <c r="R123" s="27"/>
      <c r="S123" s="27">
        <v>5</v>
      </c>
      <c r="T123" s="11"/>
      <c r="U123" s="11"/>
    </row>
    <row r="124" spans="1:21" x14ac:dyDescent="0.2">
      <c r="A124" s="104"/>
      <c r="B124" s="104"/>
      <c r="C124" s="7" t="s">
        <v>390</v>
      </c>
      <c r="D124" s="18">
        <v>27000000</v>
      </c>
      <c r="E124" s="19">
        <f t="shared" si="77"/>
        <v>729000000</v>
      </c>
      <c r="F124" s="19">
        <f t="shared" ref="F124:F125" si="82">E124/24000</f>
        <v>30375</v>
      </c>
      <c r="G124" s="19">
        <f t="shared" si="78"/>
        <v>27</v>
      </c>
      <c r="H124" s="33">
        <f t="shared" si="79"/>
        <v>3.3750937526042392E-2</v>
      </c>
      <c r="I124" s="31"/>
      <c r="J124" s="28">
        <v>27</v>
      </c>
      <c r="K124" s="28"/>
      <c r="L124" s="27"/>
      <c r="M124" s="28"/>
      <c r="N124" s="28"/>
      <c r="O124" s="28"/>
      <c r="P124" s="27"/>
      <c r="Q124" s="27"/>
      <c r="R124" s="27"/>
      <c r="S124" s="27"/>
      <c r="T124" s="11"/>
      <c r="U124" s="11"/>
    </row>
    <row r="125" spans="1:21" x14ac:dyDescent="0.2">
      <c r="A125" s="7" t="s">
        <v>249</v>
      </c>
      <c r="B125" s="26" t="s">
        <v>283</v>
      </c>
      <c r="C125" s="7" t="s">
        <v>391</v>
      </c>
      <c r="D125" s="18">
        <v>35700000</v>
      </c>
      <c r="E125" s="19">
        <f t="shared" si="77"/>
        <v>499800000</v>
      </c>
      <c r="F125" s="19">
        <f t="shared" si="82"/>
        <v>20825</v>
      </c>
      <c r="G125" s="19">
        <f t="shared" si="78"/>
        <v>14</v>
      </c>
      <c r="H125" s="33">
        <f t="shared" si="79"/>
        <v>2.3139531653657047E-2</v>
      </c>
      <c r="I125" s="32"/>
      <c r="J125" s="28">
        <v>4</v>
      </c>
      <c r="K125" s="28"/>
      <c r="L125" s="28">
        <v>10</v>
      </c>
      <c r="M125" s="28"/>
      <c r="N125" s="28"/>
      <c r="O125" s="28"/>
      <c r="P125" s="28"/>
      <c r="Q125" s="28"/>
      <c r="R125" s="28"/>
      <c r="S125" s="28"/>
    </row>
    <row r="126" spans="1:21" s="39" customFormat="1" x14ac:dyDescent="0.2">
      <c r="A126" s="58" t="s">
        <v>104</v>
      </c>
      <c r="B126" s="58" t="s">
        <v>4</v>
      </c>
      <c r="C126" s="59">
        <v>958</v>
      </c>
      <c r="D126" s="60"/>
      <c r="E126" s="61">
        <f>SUM(E127:E134)</f>
        <v>44797500000</v>
      </c>
      <c r="F126" s="61">
        <f>E126/24000</f>
        <v>1866562.5</v>
      </c>
      <c r="G126" s="61"/>
      <c r="H126" s="62"/>
      <c r="I126" s="56">
        <f t="shared" ref="I126" si="83">SUM(I127:I135)</f>
        <v>100</v>
      </c>
      <c r="J126" s="57">
        <f t="shared" ref="J126:S126" si="84">SUM(J127:J135)</f>
        <v>59</v>
      </c>
      <c r="K126" s="57">
        <f t="shared" si="84"/>
        <v>50</v>
      </c>
      <c r="L126" s="57">
        <f t="shared" si="84"/>
        <v>461</v>
      </c>
      <c r="M126" s="57">
        <f t="shared" si="84"/>
        <v>75</v>
      </c>
      <c r="N126" s="57">
        <f t="shared" si="84"/>
        <v>20</v>
      </c>
      <c r="O126" s="57">
        <f t="shared" si="84"/>
        <v>60</v>
      </c>
      <c r="P126" s="57">
        <f t="shared" si="84"/>
        <v>35</v>
      </c>
      <c r="Q126" s="57">
        <f t="shared" si="84"/>
        <v>20</v>
      </c>
      <c r="R126" s="57">
        <f t="shared" si="84"/>
        <v>40</v>
      </c>
      <c r="S126" s="57">
        <f t="shared" si="84"/>
        <v>38</v>
      </c>
    </row>
    <row r="127" spans="1:21" x14ac:dyDescent="0.2">
      <c r="A127" s="103" t="s">
        <v>248</v>
      </c>
      <c r="B127" s="103" t="s">
        <v>270</v>
      </c>
      <c r="C127" s="7" t="s">
        <v>392</v>
      </c>
      <c r="D127" s="24">
        <v>49500000</v>
      </c>
      <c r="E127" s="19">
        <f t="shared" ref="E127:E134" si="85">G127*D127</f>
        <v>0</v>
      </c>
      <c r="F127" s="19">
        <f>E127/24000</f>
        <v>0</v>
      </c>
      <c r="G127" s="19">
        <f>SUM(I127:S127)</f>
        <v>0</v>
      </c>
      <c r="H127" s="33">
        <f t="shared" ref="H127:H134" si="86">E127/$E$126</f>
        <v>0</v>
      </c>
      <c r="I127" s="31"/>
      <c r="J127" s="28"/>
      <c r="K127" s="28"/>
      <c r="L127" s="27"/>
      <c r="M127" s="28"/>
      <c r="N127" s="28"/>
      <c r="O127" s="28"/>
      <c r="P127" s="27"/>
      <c r="Q127" s="27"/>
      <c r="R127" s="27"/>
      <c r="S127" s="27"/>
    </row>
    <row r="128" spans="1:21" x14ac:dyDescent="0.2">
      <c r="A128" s="104"/>
      <c r="B128" s="104"/>
      <c r="C128" s="7" t="s">
        <v>393</v>
      </c>
      <c r="D128" s="24">
        <v>49500000</v>
      </c>
      <c r="E128" s="19">
        <f t="shared" ref="E128" si="87">G128*D128</f>
        <v>0</v>
      </c>
      <c r="F128" s="19">
        <f t="shared" ref="F128:F136" si="88">E128/24000</f>
        <v>0</v>
      </c>
      <c r="G128" s="19">
        <f>SUM(I128:S128)</f>
        <v>0</v>
      </c>
      <c r="H128" s="33">
        <f t="shared" ref="H128" si="89">E128/$E$126</f>
        <v>0</v>
      </c>
      <c r="I128" s="31"/>
      <c r="J128" s="28"/>
      <c r="K128" s="28"/>
      <c r="L128" s="27"/>
      <c r="M128" s="28"/>
      <c r="N128" s="28"/>
      <c r="O128" s="28"/>
      <c r="P128" s="27"/>
      <c r="Q128" s="27"/>
      <c r="R128" s="27"/>
      <c r="S128" s="27"/>
    </row>
    <row r="129" spans="1:62" x14ac:dyDescent="0.2">
      <c r="A129" s="7" t="s">
        <v>251</v>
      </c>
      <c r="B129" s="7" t="s">
        <v>273</v>
      </c>
      <c r="C129" s="7" t="s">
        <v>394</v>
      </c>
      <c r="D129" s="18">
        <v>57000000</v>
      </c>
      <c r="E129" s="19">
        <f t="shared" si="85"/>
        <v>3705000000</v>
      </c>
      <c r="F129" s="19">
        <f t="shared" si="88"/>
        <v>154375</v>
      </c>
      <c r="G129" s="19">
        <f t="shared" ref="G129:G136" si="90">SUM(I129:S129)</f>
        <v>65</v>
      </c>
      <c r="H129" s="33">
        <f t="shared" si="86"/>
        <v>8.2705508119872762E-2</v>
      </c>
      <c r="I129" s="31"/>
      <c r="J129" s="28"/>
      <c r="K129" s="28"/>
      <c r="L129" s="27"/>
      <c r="M129" s="28"/>
      <c r="N129" s="28"/>
      <c r="O129" s="28">
        <v>45</v>
      </c>
      <c r="P129" s="27"/>
      <c r="Q129" s="27"/>
      <c r="R129" s="27">
        <v>20</v>
      </c>
      <c r="S129" s="27"/>
    </row>
    <row r="130" spans="1:62" x14ac:dyDescent="0.2">
      <c r="A130" s="7" t="s">
        <v>253</v>
      </c>
      <c r="B130" s="26" t="s">
        <v>275</v>
      </c>
      <c r="C130" s="7" t="s">
        <v>395</v>
      </c>
      <c r="D130" s="20">
        <v>52000000</v>
      </c>
      <c r="E130" s="21">
        <f t="shared" si="85"/>
        <v>3120000000</v>
      </c>
      <c r="F130" s="19">
        <f t="shared" si="88"/>
        <v>130000</v>
      </c>
      <c r="G130" s="21">
        <f t="shared" si="90"/>
        <v>60</v>
      </c>
      <c r="H130" s="34">
        <f t="shared" si="86"/>
        <v>6.9646743679892847E-2</v>
      </c>
      <c r="I130" s="31"/>
      <c r="J130" s="28">
        <v>17</v>
      </c>
      <c r="K130" s="28"/>
      <c r="L130" s="27">
        <v>11</v>
      </c>
      <c r="M130" s="28">
        <v>15</v>
      </c>
      <c r="N130" s="28"/>
      <c r="O130" s="28">
        <v>5</v>
      </c>
      <c r="P130" s="27">
        <v>2</v>
      </c>
      <c r="Q130" s="27"/>
      <c r="R130" s="27"/>
      <c r="S130" s="27">
        <f>5+5</f>
        <v>10</v>
      </c>
    </row>
    <row r="131" spans="1:62" x14ac:dyDescent="0.2">
      <c r="A131" s="7" t="s">
        <v>250</v>
      </c>
      <c r="B131" s="102"/>
      <c r="C131" s="7" t="s">
        <v>396</v>
      </c>
      <c r="D131" s="18">
        <v>49000000</v>
      </c>
      <c r="E131" s="19">
        <f t="shared" si="85"/>
        <v>735000000</v>
      </c>
      <c r="F131" s="19">
        <f t="shared" si="88"/>
        <v>30625</v>
      </c>
      <c r="G131" s="19">
        <f t="shared" si="90"/>
        <v>15</v>
      </c>
      <c r="H131" s="33">
        <f t="shared" si="86"/>
        <v>1.6407165578436297E-2</v>
      </c>
      <c r="I131" s="31"/>
      <c r="J131" s="28"/>
      <c r="K131" s="28">
        <v>10</v>
      </c>
      <c r="L131" s="27"/>
      <c r="M131" s="28"/>
      <c r="N131" s="28"/>
      <c r="O131" s="28"/>
      <c r="P131" s="27"/>
      <c r="Q131" s="27">
        <v>5</v>
      </c>
      <c r="R131" s="27"/>
      <c r="S131" s="27"/>
    </row>
    <row r="132" spans="1:62" x14ac:dyDescent="0.2">
      <c r="A132" s="7" t="s">
        <v>256</v>
      </c>
      <c r="B132" s="7" t="s">
        <v>269</v>
      </c>
      <c r="C132" s="7" t="s">
        <v>397</v>
      </c>
      <c r="D132" s="18">
        <v>47500000</v>
      </c>
      <c r="E132" s="19">
        <f t="shared" si="85"/>
        <v>4322500000</v>
      </c>
      <c r="F132" s="19">
        <f t="shared" si="88"/>
        <v>180104.16666666666</v>
      </c>
      <c r="G132" s="19">
        <f t="shared" si="90"/>
        <v>91</v>
      </c>
      <c r="H132" s="33">
        <f t="shared" si="86"/>
        <v>9.6489759473184888E-2</v>
      </c>
      <c r="I132" s="31"/>
      <c r="J132" s="28">
        <v>9</v>
      </c>
      <c r="K132" s="28"/>
      <c r="L132" s="27">
        <v>50</v>
      </c>
      <c r="M132" s="28"/>
      <c r="N132" s="28">
        <v>10</v>
      </c>
      <c r="O132" s="28">
        <v>10</v>
      </c>
      <c r="P132" s="27">
        <v>3</v>
      </c>
      <c r="Q132" s="27"/>
      <c r="R132" s="27"/>
      <c r="S132" s="27">
        <v>9</v>
      </c>
    </row>
    <row r="133" spans="1:62" x14ac:dyDescent="0.2">
      <c r="A133" s="7" t="s">
        <v>263</v>
      </c>
      <c r="B133" s="7" t="s">
        <v>284</v>
      </c>
      <c r="C133" s="7" t="s">
        <v>398</v>
      </c>
      <c r="D133" s="18">
        <v>55000000</v>
      </c>
      <c r="E133" s="19">
        <f t="shared" si="85"/>
        <v>1100000000</v>
      </c>
      <c r="F133" s="19">
        <f t="shared" si="88"/>
        <v>45833.333333333336</v>
      </c>
      <c r="G133" s="19">
        <f t="shared" si="90"/>
        <v>20</v>
      </c>
      <c r="H133" s="33">
        <f t="shared" si="86"/>
        <v>2.4554941682013505E-2</v>
      </c>
      <c r="I133" s="31"/>
      <c r="J133" s="28">
        <v>1</v>
      </c>
      <c r="K133" s="28"/>
      <c r="L133" s="27">
        <v>10</v>
      </c>
      <c r="M133" s="28"/>
      <c r="N133" s="28"/>
      <c r="O133" s="28"/>
      <c r="P133" s="27"/>
      <c r="Q133" s="27">
        <v>5</v>
      </c>
      <c r="R133" s="27"/>
      <c r="S133" s="27">
        <v>4</v>
      </c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</row>
    <row r="134" spans="1:62" x14ac:dyDescent="0.2">
      <c r="A134" s="7" t="s">
        <v>249</v>
      </c>
      <c r="B134" s="7" t="s">
        <v>271</v>
      </c>
      <c r="C134" s="7" t="s">
        <v>399</v>
      </c>
      <c r="D134" s="18">
        <v>45000000</v>
      </c>
      <c r="E134" s="19">
        <f t="shared" si="85"/>
        <v>31815000000</v>
      </c>
      <c r="F134" s="19">
        <f t="shared" si="88"/>
        <v>1325625</v>
      </c>
      <c r="G134" s="19">
        <f t="shared" si="90"/>
        <v>707</v>
      </c>
      <c r="H134" s="33">
        <f t="shared" si="86"/>
        <v>0.71019588146659973</v>
      </c>
      <c r="I134" s="31">
        <v>100</v>
      </c>
      <c r="J134" s="28">
        <v>32</v>
      </c>
      <c r="K134" s="28">
        <v>40</v>
      </c>
      <c r="L134" s="27">
        <f>150+240</f>
        <v>390</v>
      </c>
      <c r="M134" s="28">
        <v>60</v>
      </c>
      <c r="N134" s="28">
        <v>10</v>
      </c>
      <c r="O134" s="28"/>
      <c r="P134" s="27">
        <f>20+10</f>
        <v>30</v>
      </c>
      <c r="Q134" s="27">
        <v>10</v>
      </c>
      <c r="R134" s="27">
        <v>20</v>
      </c>
      <c r="S134" s="27">
        <f>10+5</f>
        <v>15</v>
      </c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</row>
    <row r="135" spans="1:62" s="14" customFormat="1" x14ac:dyDescent="0.2">
      <c r="A135" s="7" t="s">
        <v>267</v>
      </c>
      <c r="B135" s="7" t="s">
        <v>285</v>
      </c>
      <c r="C135" s="7" t="s">
        <v>400</v>
      </c>
      <c r="D135" s="18">
        <v>46000000</v>
      </c>
      <c r="E135" s="19">
        <f t="shared" ref="E135:E136" si="91">G135*D135</f>
        <v>0</v>
      </c>
      <c r="F135" s="19">
        <f t="shared" si="88"/>
        <v>0</v>
      </c>
      <c r="G135" s="19">
        <f t="shared" si="90"/>
        <v>0</v>
      </c>
      <c r="H135" s="33">
        <f t="shared" ref="H135:H136" si="92">E135/$E$126</f>
        <v>0</v>
      </c>
      <c r="I135" s="31"/>
      <c r="J135" s="28"/>
      <c r="K135" s="28"/>
      <c r="L135" s="27"/>
      <c r="M135" s="28"/>
      <c r="N135" s="28"/>
      <c r="O135" s="28"/>
      <c r="P135" s="27"/>
      <c r="Q135" s="27"/>
      <c r="R135" s="27"/>
      <c r="S135" s="27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</row>
    <row r="136" spans="1:62" x14ac:dyDescent="0.2">
      <c r="A136" s="7" t="s">
        <v>268</v>
      </c>
      <c r="B136" s="7" t="s">
        <v>279</v>
      </c>
      <c r="C136" s="7" t="s">
        <v>401</v>
      </c>
      <c r="D136" s="18">
        <v>45000000</v>
      </c>
      <c r="E136" s="19">
        <f t="shared" si="91"/>
        <v>0</v>
      </c>
      <c r="F136" s="19">
        <f t="shared" si="88"/>
        <v>0</v>
      </c>
      <c r="G136" s="19">
        <f t="shared" si="90"/>
        <v>0</v>
      </c>
      <c r="H136" s="33">
        <f t="shared" si="92"/>
        <v>0</v>
      </c>
      <c r="I136" s="31"/>
      <c r="J136" s="28"/>
      <c r="K136" s="28"/>
      <c r="L136" s="27"/>
      <c r="M136" s="28"/>
      <c r="N136" s="28"/>
      <c r="O136" s="28"/>
      <c r="P136" s="27"/>
      <c r="Q136" s="27"/>
      <c r="R136" s="27"/>
      <c r="S136" s="27"/>
    </row>
    <row r="137" spans="1:62" x14ac:dyDescent="0.2">
      <c r="I137" s="30"/>
      <c r="J137" s="16"/>
      <c r="L137" s="30"/>
      <c r="M137" s="16"/>
      <c r="O137" s="16"/>
      <c r="P137" s="30"/>
      <c r="Q137" s="16"/>
      <c r="R137" s="30"/>
    </row>
    <row r="138" spans="1:62" x14ac:dyDescent="0.2">
      <c r="L138" s="15"/>
      <c r="N138" s="16"/>
      <c r="P138" s="15"/>
      <c r="R138" s="15"/>
      <c r="S138" s="29"/>
    </row>
    <row r="140" spans="1:62" x14ac:dyDescent="0.2">
      <c r="I140" s="15"/>
    </row>
  </sheetData>
  <autoFilter ref="C1:C140" xr:uid="{8D6F1AC7-E04E-4092-8396-796A2A0CCB62}"/>
  <mergeCells count="59">
    <mergeCell ref="A117:A118"/>
    <mergeCell ref="A120:A122"/>
    <mergeCell ref="A123:A124"/>
    <mergeCell ref="A127:A128"/>
    <mergeCell ref="A93:A94"/>
    <mergeCell ref="A95:A96"/>
    <mergeCell ref="A97:A98"/>
    <mergeCell ref="A101:A102"/>
    <mergeCell ref="A114:A115"/>
    <mergeCell ref="A73:A74"/>
    <mergeCell ref="A75:A77"/>
    <mergeCell ref="A78:A80"/>
    <mergeCell ref="A81:A83"/>
    <mergeCell ref="A84:A85"/>
    <mergeCell ref="A8:A9"/>
    <mergeCell ref="A11:A12"/>
    <mergeCell ref="A16:A17"/>
    <mergeCell ref="A18:A19"/>
    <mergeCell ref="A20:A21"/>
    <mergeCell ref="A23:A25"/>
    <mergeCell ref="A32:A34"/>
    <mergeCell ref="A35:A36"/>
    <mergeCell ref="A37:A41"/>
    <mergeCell ref="A42:A44"/>
    <mergeCell ref="A45:A47"/>
    <mergeCell ref="A48:A50"/>
    <mergeCell ref="A55:A59"/>
    <mergeCell ref="A60:A62"/>
    <mergeCell ref="A64:A65"/>
    <mergeCell ref="B117:B118"/>
    <mergeCell ref="B120:B122"/>
    <mergeCell ref="B123:B124"/>
    <mergeCell ref="B127:B128"/>
    <mergeCell ref="B95:B96"/>
    <mergeCell ref="B97:B98"/>
    <mergeCell ref="B101:B102"/>
    <mergeCell ref="B114:B115"/>
    <mergeCell ref="B81:B83"/>
    <mergeCell ref="B84:B85"/>
    <mergeCell ref="B64:B65"/>
    <mergeCell ref="B68:B69"/>
    <mergeCell ref="B73:B74"/>
    <mergeCell ref="B75:B77"/>
    <mergeCell ref="B93:B94"/>
    <mergeCell ref="B8:B9"/>
    <mergeCell ref="B11:B12"/>
    <mergeCell ref="B16:B17"/>
    <mergeCell ref="B18:B19"/>
    <mergeCell ref="B20:B21"/>
    <mergeCell ref="B23:B25"/>
    <mergeCell ref="B32:B34"/>
    <mergeCell ref="B35:B36"/>
    <mergeCell ref="B37:B41"/>
    <mergeCell ref="B42:B44"/>
    <mergeCell ref="B45:B47"/>
    <mergeCell ref="B48:B50"/>
    <mergeCell ref="B55:B59"/>
    <mergeCell ref="B60:B62"/>
    <mergeCell ref="B78:B8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807E-640C-4B92-8491-E3B0A99F6587}">
  <dimension ref="A3:F101"/>
  <sheetViews>
    <sheetView workbookViewId="0">
      <selection activeCell="D18" sqref="D18"/>
    </sheetView>
  </sheetViews>
  <sheetFormatPr defaultRowHeight="15.75" x14ac:dyDescent="0.25"/>
  <cols>
    <col min="1" max="1" width="32.625" bestFit="1" customWidth="1"/>
    <col min="2" max="2" width="19.25" style="75" bestFit="1" customWidth="1"/>
    <col min="3" max="3" width="18.25" style="74" bestFit="1" customWidth="1"/>
    <col min="4" max="4" width="25.375" style="75" bestFit="1" customWidth="1"/>
    <col min="5" max="5" width="24.75" bestFit="1" customWidth="1"/>
  </cols>
  <sheetData>
    <row r="3" spans="1:5" x14ac:dyDescent="0.25">
      <c r="A3" s="69" t="s">
        <v>194</v>
      </c>
      <c r="B3" t="s">
        <v>197</v>
      </c>
      <c r="C3" s="76" t="s">
        <v>196</v>
      </c>
      <c r="D3" s="76" t="s">
        <v>245</v>
      </c>
      <c r="E3" t="s">
        <v>198</v>
      </c>
    </row>
    <row r="4" spans="1:5" x14ac:dyDescent="0.25">
      <c r="A4" s="70" t="s">
        <v>100</v>
      </c>
      <c r="B4" s="72">
        <v>8.6034998615534944E-2</v>
      </c>
      <c r="C4" s="76">
        <v>21599400000</v>
      </c>
      <c r="D4" s="76">
        <v>899975</v>
      </c>
      <c r="E4">
        <v>684</v>
      </c>
    </row>
    <row r="5" spans="1:5" x14ac:dyDescent="0.25">
      <c r="A5" s="70" t="s">
        <v>58</v>
      </c>
      <c r="B5" s="72">
        <v>2.9140425346144645E-2</v>
      </c>
      <c r="C5" s="76">
        <v>7315810000</v>
      </c>
      <c r="D5" s="76">
        <v>304825.41666666669</v>
      </c>
      <c r="E5">
        <v>478</v>
      </c>
    </row>
    <row r="6" spans="1:5" x14ac:dyDescent="0.25">
      <c r="A6" s="70" t="s">
        <v>133</v>
      </c>
      <c r="B6" s="72">
        <v>2.5511280666727622E-2</v>
      </c>
      <c r="C6" s="76">
        <v>6404700000</v>
      </c>
      <c r="D6" s="76">
        <v>266862.5</v>
      </c>
      <c r="E6">
        <v>239</v>
      </c>
    </row>
    <row r="7" spans="1:5" x14ac:dyDescent="0.25">
      <c r="A7" s="70" t="s">
        <v>73</v>
      </c>
      <c r="B7" s="72">
        <v>0.21787847374213587</v>
      </c>
      <c r="C7" s="76">
        <v>54699185000</v>
      </c>
      <c r="D7" s="76">
        <v>2279132.7083333335</v>
      </c>
      <c r="E7">
        <v>3916</v>
      </c>
    </row>
    <row r="8" spans="1:5" x14ac:dyDescent="0.25">
      <c r="A8" s="71" t="s">
        <v>7</v>
      </c>
      <c r="B8" s="72">
        <v>6.7916916860827084E-2</v>
      </c>
      <c r="C8" s="76">
        <v>3715000000</v>
      </c>
      <c r="D8" s="76">
        <v>154791.66666666666</v>
      </c>
      <c r="E8">
        <v>265</v>
      </c>
    </row>
    <row r="9" spans="1:5" x14ac:dyDescent="0.25">
      <c r="A9" s="71" t="s">
        <v>141</v>
      </c>
      <c r="B9" s="72">
        <v>3.9497846265899576E-2</v>
      </c>
      <c r="C9" s="76">
        <v>2160500000</v>
      </c>
      <c r="D9" s="76">
        <v>90020.833333333343</v>
      </c>
      <c r="E9">
        <v>151</v>
      </c>
    </row>
    <row r="10" spans="1:5" x14ac:dyDescent="0.25">
      <c r="A10" s="71" t="s">
        <v>8</v>
      </c>
      <c r="B10" s="72">
        <v>0.13382283483748433</v>
      </c>
      <c r="C10" s="76">
        <v>7320000000</v>
      </c>
      <c r="D10" s="76">
        <v>305000</v>
      </c>
      <c r="E10">
        <v>555</v>
      </c>
    </row>
    <row r="11" spans="1:5" x14ac:dyDescent="0.25">
      <c r="A11" s="71" t="s">
        <v>10</v>
      </c>
      <c r="B11" s="72">
        <v>0.31295137212739094</v>
      </c>
      <c r="C11" s="76">
        <v>17118185000</v>
      </c>
      <c r="D11" s="76">
        <v>713257.70833333337</v>
      </c>
      <c r="E11">
        <v>1277</v>
      </c>
    </row>
    <row r="12" spans="1:5" x14ac:dyDescent="0.25">
      <c r="A12" s="71" t="s">
        <v>23</v>
      </c>
      <c r="B12" s="72">
        <v>0.33118409351071681</v>
      </c>
      <c r="C12" s="76">
        <v>18115500000</v>
      </c>
      <c r="D12" s="76">
        <v>754812.5</v>
      </c>
      <c r="E12">
        <v>1338</v>
      </c>
    </row>
    <row r="13" spans="1:5" x14ac:dyDescent="0.25">
      <c r="A13" s="71" t="s">
        <v>14</v>
      </c>
      <c r="B13" s="72">
        <v>0.11462693639768125</v>
      </c>
      <c r="C13" s="76">
        <v>6270000000</v>
      </c>
      <c r="D13" s="76">
        <v>261250</v>
      </c>
      <c r="E13">
        <v>330</v>
      </c>
    </row>
    <row r="14" spans="1:5" x14ac:dyDescent="0.25">
      <c r="A14" s="71" t="s">
        <v>19</v>
      </c>
      <c r="B14" s="72">
        <v>0</v>
      </c>
      <c r="C14" s="76">
        <v>0</v>
      </c>
      <c r="D14" s="76">
        <v>0</v>
      </c>
      <c r="E14">
        <v>0</v>
      </c>
    </row>
    <row r="15" spans="1:5" x14ac:dyDescent="0.25">
      <c r="A15" s="70" t="s">
        <v>94</v>
      </c>
      <c r="B15" s="72">
        <v>0.14178244653647629</v>
      </c>
      <c r="C15" s="76">
        <v>35595000000</v>
      </c>
      <c r="D15" s="76">
        <v>1483125</v>
      </c>
      <c r="E15">
        <v>171</v>
      </c>
    </row>
    <row r="16" spans="1:5" x14ac:dyDescent="0.25">
      <c r="A16" s="70" t="s">
        <v>134</v>
      </c>
      <c r="B16" s="72">
        <v>6.737942402708394E-2</v>
      </c>
      <c r="C16" s="76">
        <v>16915850000</v>
      </c>
      <c r="D16" s="76">
        <v>704827.08333333337</v>
      </c>
      <c r="E16">
        <v>256</v>
      </c>
    </row>
    <row r="17" spans="1:6" x14ac:dyDescent="0.25">
      <c r="A17" s="70" t="s">
        <v>37</v>
      </c>
      <c r="B17" s="72">
        <v>1.7625715014016228E-3</v>
      </c>
      <c r="C17" s="76">
        <v>442500000</v>
      </c>
      <c r="D17" s="76">
        <v>18437.5</v>
      </c>
      <c r="E17">
        <v>22</v>
      </c>
    </row>
    <row r="18" spans="1:6" x14ac:dyDescent="0.25">
      <c r="A18" s="70" t="s">
        <v>16</v>
      </c>
      <c r="B18" s="72">
        <v>7.1906544117294136E-2</v>
      </c>
      <c r="C18" s="76">
        <v>18052400000</v>
      </c>
      <c r="D18" s="76">
        <v>752183.33333333337</v>
      </c>
      <c r="E18">
        <v>2888</v>
      </c>
    </row>
    <row r="19" spans="1:6" x14ac:dyDescent="0.25">
      <c r="A19" s="70" t="s">
        <v>27</v>
      </c>
      <c r="B19" s="72">
        <v>7.1435330086523932E-2</v>
      </c>
      <c r="C19" s="76">
        <v>17934100000</v>
      </c>
      <c r="D19" s="76">
        <v>747254.16666666674</v>
      </c>
      <c r="E19">
        <v>2027</v>
      </c>
    </row>
    <row r="20" spans="1:6" x14ac:dyDescent="0.25">
      <c r="A20" s="70" t="s">
        <v>41</v>
      </c>
      <c r="B20" s="72">
        <v>8.8669096997177635E-2</v>
      </c>
      <c r="C20" s="76">
        <v>22260700000</v>
      </c>
      <c r="D20" s="76">
        <v>927529.16666666674</v>
      </c>
      <c r="E20">
        <v>1989</v>
      </c>
    </row>
    <row r="21" spans="1:6" x14ac:dyDescent="0.25">
      <c r="A21" s="70" t="s">
        <v>81</v>
      </c>
      <c r="B21" s="72">
        <v>2.0061449416518131E-2</v>
      </c>
      <c r="C21" s="76">
        <v>5036500000</v>
      </c>
      <c r="D21" s="76">
        <v>209854.16666666666</v>
      </c>
      <c r="E21">
        <v>295</v>
      </c>
    </row>
    <row r="22" spans="1:6" x14ac:dyDescent="0.25">
      <c r="A22" s="70" t="s">
        <v>104</v>
      </c>
      <c r="B22" s="72">
        <v>0.17843795894698122</v>
      </c>
      <c r="C22" s="76">
        <v>44797500000</v>
      </c>
      <c r="D22" s="76">
        <v>1866562.5</v>
      </c>
      <c r="E22">
        <v>958</v>
      </c>
    </row>
    <row r="23" spans="1:6" x14ac:dyDescent="0.25">
      <c r="A23" s="70" t="s">
        <v>195</v>
      </c>
      <c r="B23" s="72">
        <v>1</v>
      </c>
      <c r="C23" s="76">
        <v>251053645000</v>
      </c>
      <c r="D23" s="76">
        <v>10460568.541666666</v>
      </c>
      <c r="E23">
        <v>13923</v>
      </c>
    </row>
    <row r="24" spans="1:6" x14ac:dyDescent="0.25">
      <c r="B24"/>
      <c r="C24"/>
      <c r="D24"/>
    </row>
    <row r="25" spans="1:6" x14ac:dyDescent="0.25">
      <c r="B25"/>
      <c r="C25"/>
      <c r="D25"/>
    </row>
    <row r="26" spans="1:6" x14ac:dyDescent="0.25">
      <c r="B26"/>
      <c r="C26"/>
      <c r="D26"/>
    </row>
    <row r="27" spans="1:6" x14ac:dyDescent="0.25">
      <c r="B27"/>
      <c r="C27"/>
      <c r="D27"/>
    </row>
    <row r="28" spans="1:6" x14ac:dyDescent="0.25">
      <c r="B28"/>
      <c r="C28"/>
      <c r="D28"/>
    </row>
    <row r="29" spans="1:6" x14ac:dyDescent="0.25">
      <c r="B29"/>
      <c r="C29"/>
      <c r="D29"/>
    </row>
    <row r="30" spans="1:6" x14ac:dyDescent="0.25">
      <c r="B30"/>
      <c r="C30"/>
      <c r="D30"/>
      <c r="F30">
        <v>32</v>
      </c>
    </row>
    <row r="31" spans="1:6" x14ac:dyDescent="0.25">
      <c r="B31"/>
      <c r="C31"/>
      <c r="D31"/>
    </row>
    <row r="32" spans="1:6" x14ac:dyDescent="0.25">
      <c r="B32"/>
      <c r="C32"/>
      <c r="D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</sheetData>
  <conditionalFormatting pivot="1" sqref="D8:D14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2800-F516-4B9E-A450-8A45B7458ED9}">
  <sheetPr>
    <tabColor theme="5"/>
  </sheetPr>
  <dimension ref="A1:BK124"/>
  <sheetViews>
    <sheetView workbookViewId="0">
      <pane xSplit="4" ySplit="1" topLeftCell="E62" activePane="bottomRight" state="frozen"/>
      <selection pane="topRight" activeCell="E1" sqref="E1"/>
      <selection pane="bottomLeft" activeCell="A2" sqref="A2"/>
      <selection pane="bottomRight" activeCell="E67" sqref="D67:E67"/>
    </sheetView>
  </sheetViews>
  <sheetFormatPr defaultColWidth="8.125" defaultRowHeight="12.75" x14ac:dyDescent="0.2"/>
  <cols>
    <col min="1" max="1" width="25.75" style="6" bestFit="1" customWidth="1"/>
    <col min="2" max="2" width="20.125" style="8" customWidth="1"/>
    <col min="3" max="3" width="16" style="6" bestFit="1" customWidth="1"/>
    <col min="4" max="4" width="43.25" style="6" customWidth="1"/>
    <col min="5" max="5" width="14.25" style="13" customWidth="1"/>
    <col min="6" max="6" width="19.25" style="5" customWidth="1"/>
    <col min="7" max="7" width="14.5" style="5" customWidth="1"/>
    <col min="8" max="8" width="9.5" style="5" customWidth="1"/>
    <col min="9" max="9" width="15.375" style="5" bestFit="1" customWidth="1"/>
    <col min="10" max="10" width="12.25" style="6" bestFit="1" customWidth="1"/>
    <col min="11" max="11" width="11.5" style="9" customWidth="1"/>
    <col min="12" max="12" width="10.25" style="6" customWidth="1"/>
    <col min="13" max="13" width="13.25" style="6" bestFit="1" customWidth="1"/>
    <col min="14" max="14" width="10.75" style="9" customWidth="1"/>
    <col min="15" max="15" width="9.25" style="9" customWidth="1"/>
    <col min="16" max="16" width="12.25" style="9" customWidth="1"/>
    <col min="17" max="17" width="12.25" style="6" bestFit="1" customWidth="1"/>
    <col min="18" max="18" width="12.25" style="9" customWidth="1"/>
    <col min="19" max="19" width="11" style="6" bestFit="1" customWidth="1"/>
    <col min="20" max="20" width="11" style="30" customWidth="1"/>
    <col min="21" max="233" width="8.125" style="6"/>
    <col min="234" max="234" width="18.25" style="6" customWidth="1"/>
    <col min="235" max="235" width="10" style="6" customWidth="1"/>
    <col min="236" max="236" width="14.75" style="6" customWidth="1"/>
    <col min="237" max="237" width="9.25" style="6" bestFit="1" customWidth="1"/>
    <col min="238" max="239" width="7.5" style="6" customWidth="1"/>
    <col min="240" max="240" width="7.75" style="6" customWidth="1"/>
    <col min="241" max="241" width="7.25" style="6" customWidth="1"/>
    <col min="242" max="242" width="8.25" style="6" customWidth="1"/>
    <col min="243" max="243" width="7.5" style="6" customWidth="1"/>
    <col min="244" max="244" width="8.25" style="6" customWidth="1"/>
    <col min="245" max="245" width="7.5" style="6" customWidth="1"/>
    <col min="246" max="247" width="7.625" style="6" customWidth="1"/>
    <col min="248" max="248" width="7.125" style="6" customWidth="1"/>
    <col min="249" max="249" width="6.625" style="6" customWidth="1"/>
    <col min="250" max="250" width="7.75" style="6" customWidth="1"/>
    <col min="251" max="251" width="7.5" style="6" customWidth="1"/>
    <col min="252" max="252" width="7.25" style="6" customWidth="1"/>
    <col min="253" max="253" width="6.5" style="6" customWidth="1"/>
    <col min="254" max="254" width="7.25" style="6" customWidth="1"/>
    <col min="255" max="255" width="6.625" style="6" customWidth="1"/>
    <col min="256" max="256" width="7.625" style="6" customWidth="1"/>
    <col min="257" max="257" width="8.125" style="6"/>
    <col min="258" max="258" width="7.5" style="6" customWidth="1"/>
    <col min="259" max="259" width="8.125" style="6"/>
    <col min="260" max="260" width="7.25" style="6" customWidth="1"/>
    <col min="261" max="261" width="7.125" style="6" customWidth="1"/>
    <col min="262" max="262" width="7" style="6" customWidth="1"/>
    <col min="263" max="263" width="6.5" style="6" customWidth="1"/>
    <col min="264" max="264" width="6.625" style="6" customWidth="1"/>
    <col min="265" max="265" width="6.125" style="6" customWidth="1"/>
    <col min="266" max="268" width="7.125" style="6" customWidth="1"/>
    <col min="269" max="271" width="7.25" style="6" customWidth="1"/>
    <col min="272" max="489" width="8.125" style="6"/>
    <col min="490" max="490" width="18.25" style="6" customWidth="1"/>
    <col min="491" max="491" width="10" style="6" customWidth="1"/>
    <col min="492" max="492" width="14.75" style="6" customWidth="1"/>
    <col min="493" max="493" width="9.25" style="6" bestFit="1" customWidth="1"/>
    <col min="494" max="495" width="7.5" style="6" customWidth="1"/>
    <col min="496" max="496" width="7.75" style="6" customWidth="1"/>
    <col min="497" max="497" width="7.25" style="6" customWidth="1"/>
    <col min="498" max="498" width="8.25" style="6" customWidth="1"/>
    <col min="499" max="499" width="7.5" style="6" customWidth="1"/>
    <col min="500" max="500" width="8.25" style="6" customWidth="1"/>
    <col min="501" max="501" width="7.5" style="6" customWidth="1"/>
    <col min="502" max="503" width="7.625" style="6" customWidth="1"/>
    <col min="504" max="504" width="7.125" style="6" customWidth="1"/>
    <col min="505" max="505" width="6.625" style="6" customWidth="1"/>
    <col min="506" max="506" width="7.75" style="6" customWidth="1"/>
    <col min="507" max="507" width="7.5" style="6" customWidth="1"/>
    <col min="508" max="508" width="7.25" style="6" customWidth="1"/>
    <col min="509" max="509" width="6.5" style="6" customWidth="1"/>
    <col min="510" max="510" width="7.25" style="6" customWidth="1"/>
    <col min="511" max="511" width="6.625" style="6" customWidth="1"/>
    <col min="512" max="512" width="7.625" style="6" customWidth="1"/>
    <col min="513" max="513" width="8.125" style="6"/>
    <col min="514" max="514" width="7.5" style="6" customWidth="1"/>
    <col min="515" max="515" width="8.125" style="6"/>
    <col min="516" max="516" width="7.25" style="6" customWidth="1"/>
    <col min="517" max="517" width="7.125" style="6" customWidth="1"/>
    <col min="518" max="518" width="7" style="6" customWidth="1"/>
    <col min="519" max="519" width="6.5" style="6" customWidth="1"/>
    <col min="520" max="520" width="6.625" style="6" customWidth="1"/>
    <col min="521" max="521" width="6.125" style="6" customWidth="1"/>
    <col min="522" max="524" width="7.125" style="6" customWidth="1"/>
    <col min="525" max="527" width="7.25" style="6" customWidth="1"/>
    <col min="528" max="745" width="8.125" style="6"/>
    <col min="746" max="746" width="18.25" style="6" customWidth="1"/>
    <col min="747" max="747" width="10" style="6" customWidth="1"/>
    <col min="748" max="748" width="14.75" style="6" customWidth="1"/>
    <col min="749" max="749" width="9.25" style="6" bestFit="1" customWidth="1"/>
    <col min="750" max="751" width="7.5" style="6" customWidth="1"/>
    <col min="752" max="752" width="7.75" style="6" customWidth="1"/>
    <col min="753" max="753" width="7.25" style="6" customWidth="1"/>
    <col min="754" max="754" width="8.25" style="6" customWidth="1"/>
    <col min="755" max="755" width="7.5" style="6" customWidth="1"/>
    <col min="756" max="756" width="8.25" style="6" customWidth="1"/>
    <col min="757" max="757" width="7.5" style="6" customWidth="1"/>
    <col min="758" max="759" width="7.625" style="6" customWidth="1"/>
    <col min="760" max="760" width="7.125" style="6" customWidth="1"/>
    <col min="761" max="761" width="6.625" style="6" customWidth="1"/>
    <col min="762" max="762" width="7.75" style="6" customWidth="1"/>
    <col min="763" max="763" width="7.5" style="6" customWidth="1"/>
    <col min="764" max="764" width="7.25" style="6" customWidth="1"/>
    <col min="765" max="765" width="6.5" style="6" customWidth="1"/>
    <col min="766" max="766" width="7.25" style="6" customWidth="1"/>
    <col min="767" max="767" width="6.625" style="6" customWidth="1"/>
    <col min="768" max="768" width="7.625" style="6" customWidth="1"/>
    <col min="769" max="769" width="8.125" style="6"/>
    <col min="770" max="770" width="7.5" style="6" customWidth="1"/>
    <col min="771" max="771" width="8.125" style="6"/>
    <col min="772" max="772" width="7.25" style="6" customWidth="1"/>
    <col min="773" max="773" width="7.125" style="6" customWidth="1"/>
    <col min="774" max="774" width="7" style="6" customWidth="1"/>
    <col min="775" max="775" width="6.5" style="6" customWidth="1"/>
    <col min="776" max="776" width="6.625" style="6" customWidth="1"/>
    <col min="777" max="777" width="6.125" style="6" customWidth="1"/>
    <col min="778" max="780" width="7.125" style="6" customWidth="1"/>
    <col min="781" max="783" width="7.25" style="6" customWidth="1"/>
    <col min="784" max="1001" width="8.125" style="6"/>
    <col min="1002" max="1002" width="18.25" style="6" customWidth="1"/>
    <col min="1003" max="1003" width="10" style="6" customWidth="1"/>
    <col min="1004" max="1004" width="14.75" style="6" customWidth="1"/>
    <col min="1005" max="1005" width="9.25" style="6" bestFit="1" customWidth="1"/>
    <col min="1006" max="1007" width="7.5" style="6" customWidth="1"/>
    <col min="1008" max="1008" width="7.75" style="6" customWidth="1"/>
    <col min="1009" max="1009" width="7.25" style="6" customWidth="1"/>
    <col min="1010" max="1010" width="8.25" style="6" customWidth="1"/>
    <col min="1011" max="1011" width="7.5" style="6" customWidth="1"/>
    <col min="1012" max="1012" width="8.25" style="6" customWidth="1"/>
    <col min="1013" max="1013" width="7.5" style="6" customWidth="1"/>
    <col min="1014" max="1015" width="7.625" style="6" customWidth="1"/>
    <col min="1016" max="1016" width="7.125" style="6" customWidth="1"/>
    <col min="1017" max="1017" width="6.625" style="6" customWidth="1"/>
    <col min="1018" max="1018" width="7.75" style="6" customWidth="1"/>
    <col min="1019" max="1019" width="7.5" style="6" customWidth="1"/>
    <col min="1020" max="1020" width="7.25" style="6" customWidth="1"/>
    <col min="1021" max="1021" width="6.5" style="6" customWidth="1"/>
    <col min="1022" max="1022" width="7.25" style="6" customWidth="1"/>
    <col min="1023" max="1023" width="6.625" style="6" customWidth="1"/>
    <col min="1024" max="1024" width="7.625" style="6" customWidth="1"/>
    <col min="1025" max="1025" width="8.125" style="6"/>
    <col min="1026" max="1026" width="7.5" style="6" customWidth="1"/>
    <col min="1027" max="1027" width="8.125" style="6"/>
    <col min="1028" max="1028" width="7.25" style="6" customWidth="1"/>
    <col min="1029" max="1029" width="7.125" style="6" customWidth="1"/>
    <col min="1030" max="1030" width="7" style="6" customWidth="1"/>
    <col min="1031" max="1031" width="6.5" style="6" customWidth="1"/>
    <col min="1032" max="1032" width="6.625" style="6" customWidth="1"/>
    <col min="1033" max="1033" width="6.125" style="6" customWidth="1"/>
    <col min="1034" max="1036" width="7.125" style="6" customWidth="1"/>
    <col min="1037" max="1039" width="7.25" style="6" customWidth="1"/>
    <col min="1040" max="1257" width="8.125" style="6"/>
    <col min="1258" max="1258" width="18.25" style="6" customWidth="1"/>
    <col min="1259" max="1259" width="10" style="6" customWidth="1"/>
    <col min="1260" max="1260" width="14.75" style="6" customWidth="1"/>
    <col min="1261" max="1261" width="9.25" style="6" bestFit="1" customWidth="1"/>
    <col min="1262" max="1263" width="7.5" style="6" customWidth="1"/>
    <col min="1264" max="1264" width="7.75" style="6" customWidth="1"/>
    <col min="1265" max="1265" width="7.25" style="6" customWidth="1"/>
    <col min="1266" max="1266" width="8.25" style="6" customWidth="1"/>
    <col min="1267" max="1267" width="7.5" style="6" customWidth="1"/>
    <col min="1268" max="1268" width="8.25" style="6" customWidth="1"/>
    <col min="1269" max="1269" width="7.5" style="6" customWidth="1"/>
    <col min="1270" max="1271" width="7.625" style="6" customWidth="1"/>
    <col min="1272" max="1272" width="7.125" style="6" customWidth="1"/>
    <col min="1273" max="1273" width="6.625" style="6" customWidth="1"/>
    <col min="1274" max="1274" width="7.75" style="6" customWidth="1"/>
    <col min="1275" max="1275" width="7.5" style="6" customWidth="1"/>
    <col min="1276" max="1276" width="7.25" style="6" customWidth="1"/>
    <col min="1277" max="1277" width="6.5" style="6" customWidth="1"/>
    <col min="1278" max="1278" width="7.25" style="6" customWidth="1"/>
    <col min="1279" max="1279" width="6.625" style="6" customWidth="1"/>
    <col min="1280" max="1280" width="7.625" style="6" customWidth="1"/>
    <col min="1281" max="1281" width="8.125" style="6"/>
    <col min="1282" max="1282" width="7.5" style="6" customWidth="1"/>
    <col min="1283" max="1283" width="8.125" style="6"/>
    <col min="1284" max="1284" width="7.25" style="6" customWidth="1"/>
    <col min="1285" max="1285" width="7.125" style="6" customWidth="1"/>
    <col min="1286" max="1286" width="7" style="6" customWidth="1"/>
    <col min="1287" max="1287" width="6.5" style="6" customWidth="1"/>
    <col min="1288" max="1288" width="6.625" style="6" customWidth="1"/>
    <col min="1289" max="1289" width="6.125" style="6" customWidth="1"/>
    <col min="1290" max="1292" width="7.125" style="6" customWidth="1"/>
    <col min="1293" max="1295" width="7.25" style="6" customWidth="1"/>
    <col min="1296" max="1513" width="8.125" style="6"/>
    <col min="1514" max="1514" width="18.25" style="6" customWidth="1"/>
    <col min="1515" max="1515" width="10" style="6" customWidth="1"/>
    <col min="1516" max="1516" width="14.75" style="6" customWidth="1"/>
    <col min="1517" max="1517" width="9.25" style="6" bestFit="1" customWidth="1"/>
    <col min="1518" max="1519" width="7.5" style="6" customWidth="1"/>
    <col min="1520" max="1520" width="7.75" style="6" customWidth="1"/>
    <col min="1521" max="1521" width="7.25" style="6" customWidth="1"/>
    <col min="1522" max="1522" width="8.25" style="6" customWidth="1"/>
    <col min="1523" max="1523" width="7.5" style="6" customWidth="1"/>
    <col min="1524" max="1524" width="8.25" style="6" customWidth="1"/>
    <col min="1525" max="1525" width="7.5" style="6" customWidth="1"/>
    <col min="1526" max="1527" width="7.625" style="6" customWidth="1"/>
    <col min="1528" max="1528" width="7.125" style="6" customWidth="1"/>
    <col min="1529" max="1529" width="6.625" style="6" customWidth="1"/>
    <col min="1530" max="1530" width="7.75" style="6" customWidth="1"/>
    <col min="1531" max="1531" width="7.5" style="6" customWidth="1"/>
    <col min="1532" max="1532" width="7.25" style="6" customWidth="1"/>
    <col min="1533" max="1533" width="6.5" style="6" customWidth="1"/>
    <col min="1534" max="1534" width="7.25" style="6" customWidth="1"/>
    <col min="1535" max="1535" width="6.625" style="6" customWidth="1"/>
    <col min="1536" max="1536" width="7.625" style="6" customWidth="1"/>
    <col min="1537" max="1537" width="8.125" style="6"/>
    <col min="1538" max="1538" width="7.5" style="6" customWidth="1"/>
    <col min="1539" max="1539" width="8.125" style="6"/>
    <col min="1540" max="1540" width="7.25" style="6" customWidth="1"/>
    <col min="1541" max="1541" width="7.125" style="6" customWidth="1"/>
    <col min="1542" max="1542" width="7" style="6" customWidth="1"/>
    <col min="1543" max="1543" width="6.5" style="6" customWidth="1"/>
    <col min="1544" max="1544" width="6.625" style="6" customWidth="1"/>
    <col min="1545" max="1545" width="6.125" style="6" customWidth="1"/>
    <col min="1546" max="1548" width="7.125" style="6" customWidth="1"/>
    <col min="1549" max="1551" width="7.25" style="6" customWidth="1"/>
    <col min="1552" max="1769" width="8.125" style="6"/>
    <col min="1770" max="1770" width="18.25" style="6" customWidth="1"/>
    <col min="1771" max="1771" width="10" style="6" customWidth="1"/>
    <col min="1772" max="1772" width="14.75" style="6" customWidth="1"/>
    <col min="1773" max="1773" width="9.25" style="6" bestFit="1" customWidth="1"/>
    <col min="1774" max="1775" width="7.5" style="6" customWidth="1"/>
    <col min="1776" max="1776" width="7.75" style="6" customWidth="1"/>
    <col min="1777" max="1777" width="7.25" style="6" customWidth="1"/>
    <col min="1778" max="1778" width="8.25" style="6" customWidth="1"/>
    <col min="1779" max="1779" width="7.5" style="6" customWidth="1"/>
    <col min="1780" max="1780" width="8.25" style="6" customWidth="1"/>
    <col min="1781" max="1781" width="7.5" style="6" customWidth="1"/>
    <col min="1782" max="1783" width="7.625" style="6" customWidth="1"/>
    <col min="1784" max="1784" width="7.125" style="6" customWidth="1"/>
    <col min="1785" max="1785" width="6.625" style="6" customWidth="1"/>
    <col min="1786" max="1786" width="7.75" style="6" customWidth="1"/>
    <col min="1787" max="1787" width="7.5" style="6" customWidth="1"/>
    <col min="1788" max="1788" width="7.25" style="6" customWidth="1"/>
    <col min="1789" max="1789" width="6.5" style="6" customWidth="1"/>
    <col min="1790" max="1790" width="7.25" style="6" customWidth="1"/>
    <col min="1791" max="1791" width="6.625" style="6" customWidth="1"/>
    <col min="1792" max="1792" width="7.625" style="6" customWidth="1"/>
    <col min="1793" max="1793" width="8.125" style="6"/>
    <col min="1794" max="1794" width="7.5" style="6" customWidth="1"/>
    <col min="1795" max="1795" width="8.125" style="6"/>
    <col min="1796" max="1796" width="7.25" style="6" customWidth="1"/>
    <col min="1797" max="1797" width="7.125" style="6" customWidth="1"/>
    <col min="1798" max="1798" width="7" style="6" customWidth="1"/>
    <col min="1799" max="1799" width="6.5" style="6" customWidth="1"/>
    <col min="1800" max="1800" width="6.625" style="6" customWidth="1"/>
    <col min="1801" max="1801" width="6.125" style="6" customWidth="1"/>
    <col min="1802" max="1804" width="7.125" style="6" customWidth="1"/>
    <col min="1805" max="1807" width="7.25" style="6" customWidth="1"/>
    <col min="1808" max="2025" width="8.125" style="6"/>
    <col min="2026" max="2026" width="18.25" style="6" customWidth="1"/>
    <col min="2027" max="2027" width="10" style="6" customWidth="1"/>
    <col min="2028" max="2028" width="14.75" style="6" customWidth="1"/>
    <col min="2029" max="2029" width="9.25" style="6" bestFit="1" customWidth="1"/>
    <col min="2030" max="2031" width="7.5" style="6" customWidth="1"/>
    <col min="2032" max="2032" width="7.75" style="6" customWidth="1"/>
    <col min="2033" max="2033" width="7.25" style="6" customWidth="1"/>
    <col min="2034" max="2034" width="8.25" style="6" customWidth="1"/>
    <col min="2035" max="2035" width="7.5" style="6" customWidth="1"/>
    <col min="2036" max="2036" width="8.25" style="6" customWidth="1"/>
    <col min="2037" max="2037" width="7.5" style="6" customWidth="1"/>
    <col min="2038" max="2039" width="7.625" style="6" customWidth="1"/>
    <col min="2040" max="2040" width="7.125" style="6" customWidth="1"/>
    <col min="2041" max="2041" width="6.625" style="6" customWidth="1"/>
    <col min="2042" max="2042" width="7.75" style="6" customWidth="1"/>
    <col min="2043" max="2043" width="7.5" style="6" customWidth="1"/>
    <col min="2044" max="2044" width="7.25" style="6" customWidth="1"/>
    <col min="2045" max="2045" width="6.5" style="6" customWidth="1"/>
    <col min="2046" max="2046" width="7.25" style="6" customWidth="1"/>
    <col min="2047" max="2047" width="6.625" style="6" customWidth="1"/>
    <col min="2048" max="2048" width="7.625" style="6" customWidth="1"/>
    <col min="2049" max="2049" width="8.125" style="6"/>
    <col min="2050" max="2050" width="7.5" style="6" customWidth="1"/>
    <col min="2051" max="2051" width="8.125" style="6"/>
    <col min="2052" max="2052" width="7.25" style="6" customWidth="1"/>
    <col min="2053" max="2053" width="7.125" style="6" customWidth="1"/>
    <col min="2054" max="2054" width="7" style="6" customWidth="1"/>
    <col min="2055" max="2055" width="6.5" style="6" customWidth="1"/>
    <col min="2056" max="2056" width="6.625" style="6" customWidth="1"/>
    <col min="2057" max="2057" width="6.125" style="6" customWidth="1"/>
    <col min="2058" max="2060" width="7.125" style="6" customWidth="1"/>
    <col min="2061" max="2063" width="7.25" style="6" customWidth="1"/>
    <col min="2064" max="2281" width="8.125" style="6"/>
    <col min="2282" max="2282" width="18.25" style="6" customWidth="1"/>
    <col min="2283" max="2283" width="10" style="6" customWidth="1"/>
    <col min="2284" max="2284" width="14.75" style="6" customWidth="1"/>
    <col min="2285" max="2285" width="9.25" style="6" bestFit="1" customWidth="1"/>
    <col min="2286" max="2287" width="7.5" style="6" customWidth="1"/>
    <col min="2288" max="2288" width="7.75" style="6" customWidth="1"/>
    <col min="2289" max="2289" width="7.25" style="6" customWidth="1"/>
    <col min="2290" max="2290" width="8.25" style="6" customWidth="1"/>
    <col min="2291" max="2291" width="7.5" style="6" customWidth="1"/>
    <col min="2292" max="2292" width="8.25" style="6" customWidth="1"/>
    <col min="2293" max="2293" width="7.5" style="6" customWidth="1"/>
    <col min="2294" max="2295" width="7.625" style="6" customWidth="1"/>
    <col min="2296" max="2296" width="7.125" style="6" customWidth="1"/>
    <col min="2297" max="2297" width="6.625" style="6" customWidth="1"/>
    <col min="2298" max="2298" width="7.75" style="6" customWidth="1"/>
    <col min="2299" max="2299" width="7.5" style="6" customWidth="1"/>
    <col min="2300" max="2300" width="7.25" style="6" customWidth="1"/>
    <col min="2301" max="2301" width="6.5" style="6" customWidth="1"/>
    <col min="2302" max="2302" width="7.25" style="6" customWidth="1"/>
    <col min="2303" max="2303" width="6.625" style="6" customWidth="1"/>
    <col min="2304" max="2304" width="7.625" style="6" customWidth="1"/>
    <col min="2305" max="2305" width="8.125" style="6"/>
    <col min="2306" max="2306" width="7.5" style="6" customWidth="1"/>
    <col min="2307" max="2307" width="8.125" style="6"/>
    <col min="2308" max="2308" width="7.25" style="6" customWidth="1"/>
    <col min="2309" max="2309" width="7.125" style="6" customWidth="1"/>
    <col min="2310" max="2310" width="7" style="6" customWidth="1"/>
    <col min="2311" max="2311" width="6.5" style="6" customWidth="1"/>
    <col min="2312" max="2312" width="6.625" style="6" customWidth="1"/>
    <col min="2313" max="2313" width="6.125" style="6" customWidth="1"/>
    <col min="2314" max="2316" width="7.125" style="6" customWidth="1"/>
    <col min="2317" max="2319" width="7.25" style="6" customWidth="1"/>
    <col min="2320" max="2537" width="8.125" style="6"/>
    <col min="2538" max="2538" width="18.25" style="6" customWidth="1"/>
    <col min="2539" max="2539" width="10" style="6" customWidth="1"/>
    <col min="2540" max="2540" width="14.75" style="6" customWidth="1"/>
    <col min="2541" max="2541" width="9.25" style="6" bestFit="1" customWidth="1"/>
    <col min="2542" max="2543" width="7.5" style="6" customWidth="1"/>
    <col min="2544" max="2544" width="7.75" style="6" customWidth="1"/>
    <col min="2545" max="2545" width="7.25" style="6" customWidth="1"/>
    <col min="2546" max="2546" width="8.25" style="6" customWidth="1"/>
    <col min="2547" max="2547" width="7.5" style="6" customWidth="1"/>
    <col min="2548" max="2548" width="8.25" style="6" customWidth="1"/>
    <col min="2549" max="2549" width="7.5" style="6" customWidth="1"/>
    <col min="2550" max="2551" width="7.625" style="6" customWidth="1"/>
    <col min="2552" max="2552" width="7.125" style="6" customWidth="1"/>
    <col min="2553" max="2553" width="6.625" style="6" customWidth="1"/>
    <col min="2554" max="2554" width="7.75" style="6" customWidth="1"/>
    <col min="2555" max="2555" width="7.5" style="6" customWidth="1"/>
    <col min="2556" max="2556" width="7.25" style="6" customWidth="1"/>
    <col min="2557" max="2557" width="6.5" style="6" customWidth="1"/>
    <col min="2558" max="2558" width="7.25" style="6" customWidth="1"/>
    <col min="2559" max="2559" width="6.625" style="6" customWidth="1"/>
    <col min="2560" max="2560" width="7.625" style="6" customWidth="1"/>
    <col min="2561" max="2561" width="8.125" style="6"/>
    <col min="2562" max="2562" width="7.5" style="6" customWidth="1"/>
    <col min="2563" max="2563" width="8.125" style="6"/>
    <col min="2564" max="2564" width="7.25" style="6" customWidth="1"/>
    <col min="2565" max="2565" width="7.125" style="6" customWidth="1"/>
    <col min="2566" max="2566" width="7" style="6" customWidth="1"/>
    <col min="2567" max="2567" width="6.5" style="6" customWidth="1"/>
    <col min="2568" max="2568" width="6.625" style="6" customWidth="1"/>
    <col min="2569" max="2569" width="6.125" style="6" customWidth="1"/>
    <col min="2570" max="2572" width="7.125" style="6" customWidth="1"/>
    <col min="2573" max="2575" width="7.25" style="6" customWidth="1"/>
    <col min="2576" max="2793" width="8.125" style="6"/>
    <col min="2794" max="2794" width="18.25" style="6" customWidth="1"/>
    <col min="2795" max="2795" width="10" style="6" customWidth="1"/>
    <col min="2796" max="2796" width="14.75" style="6" customWidth="1"/>
    <col min="2797" max="2797" width="9.25" style="6" bestFit="1" customWidth="1"/>
    <col min="2798" max="2799" width="7.5" style="6" customWidth="1"/>
    <col min="2800" max="2800" width="7.75" style="6" customWidth="1"/>
    <col min="2801" max="2801" width="7.25" style="6" customWidth="1"/>
    <col min="2802" max="2802" width="8.25" style="6" customWidth="1"/>
    <col min="2803" max="2803" width="7.5" style="6" customWidth="1"/>
    <col min="2804" max="2804" width="8.25" style="6" customWidth="1"/>
    <col min="2805" max="2805" width="7.5" style="6" customWidth="1"/>
    <col min="2806" max="2807" width="7.625" style="6" customWidth="1"/>
    <col min="2808" max="2808" width="7.125" style="6" customWidth="1"/>
    <col min="2809" max="2809" width="6.625" style="6" customWidth="1"/>
    <col min="2810" max="2810" width="7.75" style="6" customWidth="1"/>
    <col min="2811" max="2811" width="7.5" style="6" customWidth="1"/>
    <col min="2812" max="2812" width="7.25" style="6" customWidth="1"/>
    <col min="2813" max="2813" width="6.5" style="6" customWidth="1"/>
    <col min="2814" max="2814" width="7.25" style="6" customWidth="1"/>
    <col min="2815" max="2815" width="6.625" style="6" customWidth="1"/>
    <col min="2816" max="2816" width="7.625" style="6" customWidth="1"/>
    <col min="2817" max="2817" width="8.125" style="6"/>
    <col min="2818" max="2818" width="7.5" style="6" customWidth="1"/>
    <col min="2819" max="2819" width="8.125" style="6"/>
    <col min="2820" max="2820" width="7.25" style="6" customWidth="1"/>
    <col min="2821" max="2821" width="7.125" style="6" customWidth="1"/>
    <col min="2822" max="2822" width="7" style="6" customWidth="1"/>
    <col min="2823" max="2823" width="6.5" style="6" customWidth="1"/>
    <col min="2824" max="2824" width="6.625" style="6" customWidth="1"/>
    <col min="2825" max="2825" width="6.125" style="6" customWidth="1"/>
    <col min="2826" max="2828" width="7.125" style="6" customWidth="1"/>
    <col min="2829" max="2831" width="7.25" style="6" customWidth="1"/>
    <col min="2832" max="3049" width="8.125" style="6"/>
    <col min="3050" max="3050" width="18.25" style="6" customWidth="1"/>
    <col min="3051" max="3051" width="10" style="6" customWidth="1"/>
    <col min="3052" max="3052" width="14.75" style="6" customWidth="1"/>
    <col min="3053" max="3053" width="9.25" style="6" bestFit="1" customWidth="1"/>
    <col min="3054" max="3055" width="7.5" style="6" customWidth="1"/>
    <col min="3056" max="3056" width="7.75" style="6" customWidth="1"/>
    <col min="3057" max="3057" width="7.25" style="6" customWidth="1"/>
    <col min="3058" max="3058" width="8.25" style="6" customWidth="1"/>
    <col min="3059" max="3059" width="7.5" style="6" customWidth="1"/>
    <col min="3060" max="3060" width="8.25" style="6" customWidth="1"/>
    <col min="3061" max="3061" width="7.5" style="6" customWidth="1"/>
    <col min="3062" max="3063" width="7.625" style="6" customWidth="1"/>
    <col min="3064" max="3064" width="7.125" style="6" customWidth="1"/>
    <col min="3065" max="3065" width="6.625" style="6" customWidth="1"/>
    <col min="3066" max="3066" width="7.75" style="6" customWidth="1"/>
    <col min="3067" max="3067" width="7.5" style="6" customWidth="1"/>
    <col min="3068" max="3068" width="7.25" style="6" customWidth="1"/>
    <col min="3069" max="3069" width="6.5" style="6" customWidth="1"/>
    <col min="3070" max="3070" width="7.25" style="6" customWidth="1"/>
    <col min="3071" max="3071" width="6.625" style="6" customWidth="1"/>
    <col min="3072" max="3072" width="7.625" style="6" customWidth="1"/>
    <col min="3073" max="3073" width="8.125" style="6"/>
    <col min="3074" max="3074" width="7.5" style="6" customWidth="1"/>
    <col min="3075" max="3075" width="8.125" style="6"/>
    <col min="3076" max="3076" width="7.25" style="6" customWidth="1"/>
    <col min="3077" max="3077" width="7.125" style="6" customWidth="1"/>
    <col min="3078" max="3078" width="7" style="6" customWidth="1"/>
    <col min="3079" max="3079" width="6.5" style="6" customWidth="1"/>
    <col min="3080" max="3080" width="6.625" style="6" customWidth="1"/>
    <col min="3081" max="3081" width="6.125" style="6" customWidth="1"/>
    <col min="3082" max="3084" width="7.125" style="6" customWidth="1"/>
    <col min="3085" max="3087" width="7.25" style="6" customWidth="1"/>
    <col min="3088" max="3305" width="8.125" style="6"/>
    <col min="3306" max="3306" width="18.25" style="6" customWidth="1"/>
    <col min="3307" max="3307" width="10" style="6" customWidth="1"/>
    <col min="3308" max="3308" width="14.75" style="6" customWidth="1"/>
    <col min="3309" max="3309" width="9.25" style="6" bestFit="1" customWidth="1"/>
    <col min="3310" max="3311" width="7.5" style="6" customWidth="1"/>
    <col min="3312" max="3312" width="7.75" style="6" customWidth="1"/>
    <col min="3313" max="3313" width="7.25" style="6" customWidth="1"/>
    <col min="3314" max="3314" width="8.25" style="6" customWidth="1"/>
    <col min="3315" max="3315" width="7.5" style="6" customWidth="1"/>
    <col min="3316" max="3316" width="8.25" style="6" customWidth="1"/>
    <col min="3317" max="3317" width="7.5" style="6" customWidth="1"/>
    <col min="3318" max="3319" width="7.625" style="6" customWidth="1"/>
    <col min="3320" max="3320" width="7.125" style="6" customWidth="1"/>
    <col min="3321" max="3321" width="6.625" style="6" customWidth="1"/>
    <col min="3322" max="3322" width="7.75" style="6" customWidth="1"/>
    <col min="3323" max="3323" width="7.5" style="6" customWidth="1"/>
    <col min="3324" max="3324" width="7.25" style="6" customWidth="1"/>
    <col min="3325" max="3325" width="6.5" style="6" customWidth="1"/>
    <col min="3326" max="3326" width="7.25" style="6" customWidth="1"/>
    <col min="3327" max="3327" width="6.625" style="6" customWidth="1"/>
    <col min="3328" max="3328" width="7.625" style="6" customWidth="1"/>
    <col min="3329" max="3329" width="8.125" style="6"/>
    <col min="3330" max="3330" width="7.5" style="6" customWidth="1"/>
    <col min="3331" max="3331" width="8.125" style="6"/>
    <col min="3332" max="3332" width="7.25" style="6" customWidth="1"/>
    <col min="3333" max="3333" width="7.125" style="6" customWidth="1"/>
    <col min="3334" max="3334" width="7" style="6" customWidth="1"/>
    <col min="3335" max="3335" width="6.5" style="6" customWidth="1"/>
    <col min="3336" max="3336" width="6.625" style="6" customWidth="1"/>
    <col min="3337" max="3337" width="6.125" style="6" customWidth="1"/>
    <col min="3338" max="3340" width="7.125" style="6" customWidth="1"/>
    <col min="3341" max="3343" width="7.25" style="6" customWidth="1"/>
    <col min="3344" max="3561" width="8.125" style="6"/>
    <col min="3562" max="3562" width="18.25" style="6" customWidth="1"/>
    <col min="3563" max="3563" width="10" style="6" customWidth="1"/>
    <col min="3564" max="3564" width="14.75" style="6" customWidth="1"/>
    <col min="3565" max="3565" width="9.25" style="6" bestFit="1" customWidth="1"/>
    <col min="3566" max="3567" width="7.5" style="6" customWidth="1"/>
    <col min="3568" max="3568" width="7.75" style="6" customWidth="1"/>
    <col min="3569" max="3569" width="7.25" style="6" customWidth="1"/>
    <col min="3570" max="3570" width="8.25" style="6" customWidth="1"/>
    <col min="3571" max="3571" width="7.5" style="6" customWidth="1"/>
    <col min="3572" max="3572" width="8.25" style="6" customWidth="1"/>
    <col min="3573" max="3573" width="7.5" style="6" customWidth="1"/>
    <col min="3574" max="3575" width="7.625" style="6" customWidth="1"/>
    <col min="3576" max="3576" width="7.125" style="6" customWidth="1"/>
    <col min="3577" max="3577" width="6.625" style="6" customWidth="1"/>
    <col min="3578" max="3578" width="7.75" style="6" customWidth="1"/>
    <col min="3579" max="3579" width="7.5" style="6" customWidth="1"/>
    <col min="3580" max="3580" width="7.25" style="6" customWidth="1"/>
    <col min="3581" max="3581" width="6.5" style="6" customWidth="1"/>
    <col min="3582" max="3582" width="7.25" style="6" customWidth="1"/>
    <col min="3583" max="3583" width="6.625" style="6" customWidth="1"/>
    <col min="3584" max="3584" width="7.625" style="6" customWidth="1"/>
    <col min="3585" max="3585" width="8.125" style="6"/>
    <col min="3586" max="3586" width="7.5" style="6" customWidth="1"/>
    <col min="3587" max="3587" width="8.125" style="6"/>
    <col min="3588" max="3588" width="7.25" style="6" customWidth="1"/>
    <col min="3589" max="3589" width="7.125" style="6" customWidth="1"/>
    <col min="3590" max="3590" width="7" style="6" customWidth="1"/>
    <col min="3591" max="3591" width="6.5" style="6" customWidth="1"/>
    <col min="3592" max="3592" width="6.625" style="6" customWidth="1"/>
    <col min="3593" max="3593" width="6.125" style="6" customWidth="1"/>
    <col min="3594" max="3596" width="7.125" style="6" customWidth="1"/>
    <col min="3597" max="3599" width="7.25" style="6" customWidth="1"/>
    <col min="3600" max="3817" width="8.125" style="6"/>
    <col min="3818" max="3818" width="18.25" style="6" customWidth="1"/>
    <col min="3819" max="3819" width="10" style="6" customWidth="1"/>
    <col min="3820" max="3820" width="14.75" style="6" customWidth="1"/>
    <col min="3821" max="3821" width="9.25" style="6" bestFit="1" customWidth="1"/>
    <col min="3822" max="3823" width="7.5" style="6" customWidth="1"/>
    <col min="3824" max="3824" width="7.75" style="6" customWidth="1"/>
    <col min="3825" max="3825" width="7.25" style="6" customWidth="1"/>
    <col min="3826" max="3826" width="8.25" style="6" customWidth="1"/>
    <col min="3827" max="3827" width="7.5" style="6" customWidth="1"/>
    <col min="3828" max="3828" width="8.25" style="6" customWidth="1"/>
    <col min="3829" max="3829" width="7.5" style="6" customWidth="1"/>
    <col min="3830" max="3831" width="7.625" style="6" customWidth="1"/>
    <col min="3832" max="3832" width="7.125" style="6" customWidth="1"/>
    <col min="3833" max="3833" width="6.625" style="6" customWidth="1"/>
    <col min="3834" max="3834" width="7.75" style="6" customWidth="1"/>
    <col min="3835" max="3835" width="7.5" style="6" customWidth="1"/>
    <col min="3836" max="3836" width="7.25" style="6" customWidth="1"/>
    <col min="3837" max="3837" width="6.5" style="6" customWidth="1"/>
    <col min="3838" max="3838" width="7.25" style="6" customWidth="1"/>
    <col min="3839" max="3839" width="6.625" style="6" customWidth="1"/>
    <col min="3840" max="3840" width="7.625" style="6" customWidth="1"/>
    <col min="3841" max="3841" width="8.125" style="6"/>
    <col min="3842" max="3842" width="7.5" style="6" customWidth="1"/>
    <col min="3843" max="3843" width="8.125" style="6"/>
    <col min="3844" max="3844" width="7.25" style="6" customWidth="1"/>
    <col min="3845" max="3845" width="7.125" style="6" customWidth="1"/>
    <col min="3846" max="3846" width="7" style="6" customWidth="1"/>
    <col min="3847" max="3847" width="6.5" style="6" customWidth="1"/>
    <col min="3848" max="3848" width="6.625" style="6" customWidth="1"/>
    <col min="3849" max="3849" width="6.125" style="6" customWidth="1"/>
    <col min="3850" max="3852" width="7.125" style="6" customWidth="1"/>
    <col min="3853" max="3855" width="7.25" style="6" customWidth="1"/>
    <col min="3856" max="4073" width="8.125" style="6"/>
    <col min="4074" max="4074" width="18.25" style="6" customWidth="1"/>
    <col min="4075" max="4075" width="10" style="6" customWidth="1"/>
    <col min="4076" max="4076" width="14.75" style="6" customWidth="1"/>
    <col min="4077" max="4077" width="9.25" style="6" bestFit="1" customWidth="1"/>
    <col min="4078" max="4079" width="7.5" style="6" customWidth="1"/>
    <col min="4080" max="4080" width="7.75" style="6" customWidth="1"/>
    <col min="4081" max="4081" width="7.25" style="6" customWidth="1"/>
    <col min="4082" max="4082" width="8.25" style="6" customWidth="1"/>
    <col min="4083" max="4083" width="7.5" style="6" customWidth="1"/>
    <col min="4084" max="4084" width="8.25" style="6" customWidth="1"/>
    <col min="4085" max="4085" width="7.5" style="6" customWidth="1"/>
    <col min="4086" max="4087" width="7.625" style="6" customWidth="1"/>
    <col min="4088" max="4088" width="7.125" style="6" customWidth="1"/>
    <col min="4089" max="4089" width="6.625" style="6" customWidth="1"/>
    <col min="4090" max="4090" width="7.75" style="6" customWidth="1"/>
    <col min="4091" max="4091" width="7.5" style="6" customWidth="1"/>
    <col min="4092" max="4092" width="7.25" style="6" customWidth="1"/>
    <col min="4093" max="4093" width="6.5" style="6" customWidth="1"/>
    <col min="4094" max="4094" width="7.25" style="6" customWidth="1"/>
    <col min="4095" max="4095" width="6.625" style="6" customWidth="1"/>
    <col min="4096" max="4096" width="7.625" style="6" customWidth="1"/>
    <col min="4097" max="4097" width="8.125" style="6"/>
    <col min="4098" max="4098" width="7.5" style="6" customWidth="1"/>
    <col min="4099" max="4099" width="8.125" style="6"/>
    <col min="4100" max="4100" width="7.25" style="6" customWidth="1"/>
    <col min="4101" max="4101" width="7.125" style="6" customWidth="1"/>
    <col min="4102" max="4102" width="7" style="6" customWidth="1"/>
    <col min="4103" max="4103" width="6.5" style="6" customWidth="1"/>
    <col min="4104" max="4104" width="6.625" style="6" customWidth="1"/>
    <col min="4105" max="4105" width="6.125" style="6" customWidth="1"/>
    <col min="4106" max="4108" width="7.125" style="6" customWidth="1"/>
    <col min="4109" max="4111" width="7.25" style="6" customWidth="1"/>
    <col min="4112" max="4329" width="8.125" style="6"/>
    <col min="4330" max="4330" width="18.25" style="6" customWidth="1"/>
    <col min="4331" max="4331" width="10" style="6" customWidth="1"/>
    <col min="4332" max="4332" width="14.75" style="6" customWidth="1"/>
    <col min="4333" max="4333" width="9.25" style="6" bestFit="1" customWidth="1"/>
    <col min="4334" max="4335" width="7.5" style="6" customWidth="1"/>
    <col min="4336" max="4336" width="7.75" style="6" customWidth="1"/>
    <col min="4337" max="4337" width="7.25" style="6" customWidth="1"/>
    <col min="4338" max="4338" width="8.25" style="6" customWidth="1"/>
    <col min="4339" max="4339" width="7.5" style="6" customWidth="1"/>
    <col min="4340" max="4340" width="8.25" style="6" customWidth="1"/>
    <col min="4341" max="4341" width="7.5" style="6" customWidth="1"/>
    <col min="4342" max="4343" width="7.625" style="6" customWidth="1"/>
    <col min="4344" max="4344" width="7.125" style="6" customWidth="1"/>
    <col min="4345" max="4345" width="6.625" style="6" customWidth="1"/>
    <col min="4346" max="4346" width="7.75" style="6" customWidth="1"/>
    <col min="4347" max="4347" width="7.5" style="6" customWidth="1"/>
    <col min="4348" max="4348" width="7.25" style="6" customWidth="1"/>
    <col min="4349" max="4349" width="6.5" style="6" customWidth="1"/>
    <col min="4350" max="4350" width="7.25" style="6" customWidth="1"/>
    <col min="4351" max="4351" width="6.625" style="6" customWidth="1"/>
    <col min="4352" max="4352" width="7.625" style="6" customWidth="1"/>
    <col min="4353" max="4353" width="8.125" style="6"/>
    <col min="4354" max="4354" width="7.5" style="6" customWidth="1"/>
    <col min="4355" max="4355" width="8.125" style="6"/>
    <col min="4356" max="4356" width="7.25" style="6" customWidth="1"/>
    <col min="4357" max="4357" width="7.125" style="6" customWidth="1"/>
    <col min="4358" max="4358" width="7" style="6" customWidth="1"/>
    <col min="4359" max="4359" width="6.5" style="6" customWidth="1"/>
    <col min="4360" max="4360" width="6.625" style="6" customWidth="1"/>
    <col min="4361" max="4361" width="6.125" style="6" customWidth="1"/>
    <col min="4362" max="4364" width="7.125" style="6" customWidth="1"/>
    <col min="4365" max="4367" width="7.25" style="6" customWidth="1"/>
    <col min="4368" max="4585" width="8.125" style="6"/>
    <col min="4586" max="4586" width="18.25" style="6" customWidth="1"/>
    <col min="4587" max="4587" width="10" style="6" customWidth="1"/>
    <col min="4588" max="4588" width="14.75" style="6" customWidth="1"/>
    <col min="4589" max="4589" width="9.25" style="6" bestFit="1" customWidth="1"/>
    <col min="4590" max="4591" width="7.5" style="6" customWidth="1"/>
    <col min="4592" max="4592" width="7.75" style="6" customWidth="1"/>
    <col min="4593" max="4593" width="7.25" style="6" customWidth="1"/>
    <col min="4594" max="4594" width="8.25" style="6" customWidth="1"/>
    <col min="4595" max="4595" width="7.5" style="6" customWidth="1"/>
    <col min="4596" max="4596" width="8.25" style="6" customWidth="1"/>
    <col min="4597" max="4597" width="7.5" style="6" customWidth="1"/>
    <col min="4598" max="4599" width="7.625" style="6" customWidth="1"/>
    <col min="4600" max="4600" width="7.125" style="6" customWidth="1"/>
    <col min="4601" max="4601" width="6.625" style="6" customWidth="1"/>
    <col min="4602" max="4602" width="7.75" style="6" customWidth="1"/>
    <col min="4603" max="4603" width="7.5" style="6" customWidth="1"/>
    <col min="4604" max="4604" width="7.25" style="6" customWidth="1"/>
    <col min="4605" max="4605" width="6.5" style="6" customWidth="1"/>
    <col min="4606" max="4606" width="7.25" style="6" customWidth="1"/>
    <col min="4607" max="4607" width="6.625" style="6" customWidth="1"/>
    <col min="4608" max="4608" width="7.625" style="6" customWidth="1"/>
    <col min="4609" max="4609" width="8.125" style="6"/>
    <col min="4610" max="4610" width="7.5" style="6" customWidth="1"/>
    <col min="4611" max="4611" width="8.125" style="6"/>
    <col min="4612" max="4612" width="7.25" style="6" customWidth="1"/>
    <col min="4613" max="4613" width="7.125" style="6" customWidth="1"/>
    <col min="4614" max="4614" width="7" style="6" customWidth="1"/>
    <col min="4615" max="4615" width="6.5" style="6" customWidth="1"/>
    <col min="4616" max="4616" width="6.625" style="6" customWidth="1"/>
    <col min="4617" max="4617" width="6.125" style="6" customWidth="1"/>
    <col min="4618" max="4620" width="7.125" style="6" customWidth="1"/>
    <col min="4621" max="4623" width="7.25" style="6" customWidth="1"/>
    <col min="4624" max="4841" width="8.125" style="6"/>
    <col min="4842" max="4842" width="18.25" style="6" customWidth="1"/>
    <col min="4843" max="4843" width="10" style="6" customWidth="1"/>
    <col min="4844" max="4844" width="14.75" style="6" customWidth="1"/>
    <col min="4845" max="4845" width="9.25" style="6" bestFit="1" customWidth="1"/>
    <col min="4846" max="4847" width="7.5" style="6" customWidth="1"/>
    <col min="4848" max="4848" width="7.75" style="6" customWidth="1"/>
    <col min="4849" max="4849" width="7.25" style="6" customWidth="1"/>
    <col min="4850" max="4850" width="8.25" style="6" customWidth="1"/>
    <col min="4851" max="4851" width="7.5" style="6" customWidth="1"/>
    <col min="4852" max="4852" width="8.25" style="6" customWidth="1"/>
    <col min="4853" max="4853" width="7.5" style="6" customWidth="1"/>
    <col min="4854" max="4855" width="7.625" style="6" customWidth="1"/>
    <col min="4856" max="4856" width="7.125" style="6" customWidth="1"/>
    <col min="4857" max="4857" width="6.625" style="6" customWidth="1"/>
    <col min="4858" max="4858" width="7.75" style="6" customWidth="1"/>
    <col min="4859" max="4859" width="7.5" style="6" customWidth="1"/>
    <col min="4860" max="4860" width="7.25" style="6" customWidth="1"/>
    <col min="4861" max="4861" width="6.5" style="6" customWidth="1"/>
    <col min="4862" max="4862" width="7.25" style="6" customWidth="1"/>
    <col min="4863" max="4863" width="6.625" style="6" customWidth="1"/>
    <col min="4864" max="4864" width="7.625" style="6" customWidth="1"/>
    <col min="4865" max="4865" width="8.125" style="6"/>
    <col min="4866" max="4866" width="7.5" style="6" customWidth="1"/>
    <col min="4867" max="4867" width="8.125" style="6"/>
    <col min="4868" max="4868" width="7.25" style="6" customWidth="1"/>
    <col min="4869" max="4869" width="7.125" style="6" customWidth="1"/>
    <col min="4870" max="4870" width="7" style="6" customWidth="1"/>
    <col min="4871" max="4871" width="6.5" style="6" customWidth="1"/>
    <col min="4872" max="4872" width="6.625" style="6" customWidth="1"/>
    <col min="4873" max="4873" width="6.125" style="6" customWidth="1"/>
    <col min="4874" max="4876" width="7.125" style="6" customWidth="1"/>
    <col min="4877" max="4879" width="7.25" style="6" customWidth="1"/>
    <col min="4880" max="5097" width="8.125" style="6"/>
    <col min="5098" max="5098" width="18.25" style="6" customWidth="1"/>
    <col min="5099" max="5099" width="10" style="6" customWidth="1"/>
    <col min="5100" max="5100" width="14.75" style="6" customWidth="1"/>
    <col min="5101" max="5101" width="9.25" style="6" bestFit="1" customWidth="1"/>
    <col min="5102" max="5103" width="7.5" style="6" customWidth="1"/>
    <col min="5104" max="5104" width="7.75" style="6" customWidth="1"/>
    <col min="5105" max="5105" width="7.25" style="6" customWidth="1"/>
    <col min="5106" max="5106" width="8.25" style="6" customWidth="1"/>
    <col min="5107" max="5107" width="7.5" style="6" customWidth="1"/>
    <col min="5108" max="5108" width="8.25" style="6" customWidth="1"/>
    <col min="5109" max="5109" width="7.5" style="6" customWidth="1"/>
    <col min="5110" max="5111" width="7.625" style="6" customWidth="1"/>
    <col min="5112" max="5112" width="7.125" style="6" customWidth="1"/>
    <col min="5113" max="5113" width="6.625" style="6" customWidth="1"/>
    <col min="5114" max="5114" width="7.75" style="6" customWidth="1"/>
    <col min="5115" max="5115" width="7.5" style="6" customWidth="1"/>
    <col min="5116" max="5116" width="7.25" style="6" customWidth="1"/>
    <col min="5117" max="5117" width="6.5" style="6" customWidth="1"/>
    <col min="5118" max="5118" width="7.25" style="6" customWidth="1"/>
    <col min="5119" max="5119" width="6.625" style="6" customWidth="1"/>
    <col min="5120" max="5120" width="7.625" style="6" customWidth="1"/>
    <col min="5121" max="5121" width="8.125" style="6"/>
    <col min="5122" max="5122" width="7.5" style="6" customWidth="1"/>
    <col min="5123" max="5123" width="8.125" style="6"/>
    <col min="5124" max="5124" width="7.25" style="6" customWidth="1"/>
    <col min="5125" max="5125" width="7.125" style="6" customWidth="1"/>
    <col min="5126" max="5126" width="7" style="6" customWidth="1"/>
    <col min="5127" max="5127" width="6.5" style="6" customWidth="1"/>
    <col min="5128" max="5128" width="6.625" style="6" customWidth="1"/>
    <col min="5129" max="5129" width="6.125" style="6" customWidth="1"/>
    <col min="5130" max="5132" width="7.125" style="6" customWidth="1"/>
    <col min="5133" max="5135" width="7.25" style="6" customWidth="1"/>
    <col min="5136" max="5353" width="8.125" style="6"/>
    <col min="5354" max="5354" width="18.25" style="6" customWidth="1"/>
    <col min="5355" max="5355" width="10" style="6" customWidth="1"/>
    <col min="5356" max="5356" width="14.75" style="6" customWidth="1"/>
    <col min="5357" max="5357" width="9.25" style="6" bestFit="1" customWidth="1"/>
    <col min="5358" max="5359" width="7.5" style="6" customWidth="1"/>
    <col min="5360" max="5360" width="7.75" style="6" customWidth="1"/>
    <col min="5361" max="5361" width="7.25" style="6" customWidth="1"/>
    <col min="5362" max="5362" width="8.25" style="6" customWidth="1"/>
    <col min="5363" max="5363" width="7.5" style="6" customWidth="1"/>
    <col min="5364" max="5364" width="8.25" style="6" customWidth="1"/>
    <col min="5365" max="5365" width="7.5" style="6" customWidth="1"/>
    <col min="5366" max="5367" width="7.625" style="6" customWidth="1"/>
    <col min="5368" max="5368" width="7.125" style="6" customWidth="1"/>
    <col min="5369" max="5369" width="6.625" style="6" customWidth="1"/>
    <col min="5370" max="5370" width="7.75" style="6" customWidth="1"/>
    <col min="5371" max="5371" width="7.5" style="6" customWidth="1"/>
    <col min="5372" max="5372" width="7.25" style="6" customWidth="1"/>
    <col min="5373" max="5373" width="6.5" style="6" customWidth="1"/>
    <col min="5374" max="5374" width="7.25" style="6" customWidth="1"/>
    <col min="5375" max="5375" width="6.625" style="6" customWidth="1"/>
    <col min="5376" max="5376" width="7.625" style="6" customWidth="1"/>
    <col min="5377" max="5377" width="8.125" style="6"/>
    <col min="5378" max="5378" width="7.5" style="6" customWidth="1"/>
    <col min="5379" max="5379" width="8.125" style="6"/>
    <col min="5380" max="5380" width="7.25" style="6" customWidth="1"/>
    <col min="5381" max="5381" width="7.125" style="6" customWidth="1"/>
    <col min="5382" max="5382" width="7" style="6" customWidth="1"/>
    <col min="5383" max="5383" width="6.5" style="6" customWidth="1"/>
    <col min="5384" max="5384" width="6.625" style="6" customWidth="1"/>
    <col min="5385" max="5385" width="6.125" style="6" customWidth="1"/>
    <col min="5386" max="5388" width="7.125" style="6" customWidth="1"/>
    <col min="5389" max="5391" width="7.25" style="6" customWidth="1"/>
    <col min="5392" max="5609" width="8.125" style="6"/>
    <col min="5610" max="5610" width="18.25" style="6" customWidth="1"/>
    <col min="5611" max="5611" width="10" style="6" customWidth="1"/>
    <col min="5612" max="5612" width="14.75" style="6" customWidth="1"/>
    <col min="5613" max="5613" width="9.25" style="6" bestFit="1" customWidth="1"/>
    <col min="5614" max="5615" width="7.5" style="6" customWidth="1"/>
    <col min="5616" max="5616" width="7.75" style="6" customWidth="1"/>
    <col min="5617" max="5617" width="7.25" style="6" customWidth="1"/>
    <col min="5618" max="5618" width="8.25" style="6" customWidth="1"/>
    <col min="5619" max="5619" width="7.5" style="6" customWidth="1"/>
    <col min="5620" max="5620" width="8.25" style="6" customWidth="1"/>
    <col min="5621" max="5621" width="7.5" style="6" customWidth="1"/>
    <col min="5622" max="5623" width="7.625" style="6" customWidth="1"/>
    <col min="5624" max="5624" width="7.125" style="6" customWidth="1"/>
    <col min="5625" max="5625" width="6.625" style="6" customWidth="1"/>
    <col min="5626" max="5626" width="7.75" style="6" customWidth="1"/>
    <col min="5627" max="5627" width="7.5" style="6" customWidth="1"/>
    <col min="5628" max="5628" width="7.25" style="6" customWidth="1"/>
    <col min="5629" max="5629" width="6.5" style="6" customWidth="1"/>
    <col min="5630" max="5630" width="7.25" style="6" customWidth="1"/>
    <col min="5631" max="5631" width="6.625" style="6" customWidth="1"/>
    <col min="5632" max="5632" width="7.625" style="6" customWidth="1"/>
    <col min="5633" max="5633" width="8.125" style="6"/>
    <col min="5634" max="5634" width="7.5" style="6" customWidth="1"/>
    <col min="5635" max="5635" width="8.125" style="6"/>
    <col min="5636" max="5636" width="7.25" style="6" customWidth="1"/>
    <col min="5637" max="5637" width="7.125" style="6" customWidth="1"/>
    <col min="5638" max="5638" width="7" style="6" customWidth="1"/>
    <col min="5639" max="5639" width="6.5" style="6" customWidth="1"/>
    <col min="5640" max="5640" width="6.625" style="6" customWidth="1"/>
    <col min="5641" max="5641" width="6.125" style="6" customWidth="1"/>
    <col min="5642" max="5644" width="7.125" style="6" customWidth="1"/>
    <col min="5645" max="5647" width="7.25" style="6" customWidth="1"/>
    <col min="5648" max="5865" width="8.125" style="6"/>
    <col min="5866" max="5866" width="18.25" style="6" customWidth="1"/>
    <col min="5867" max="5867" width="10" style="6" customWidth="1"/>
    <col min="5868" max="5868" width="14.75" style="6" customWidth="1"/>
    <col min="5869" max="5869" width="9.25" style="6" bestFit="1" customWidth="1"/>
    <col min="5870" max="5871" width="7.5" style="6" customWidth="1"/>
    <col min="5872" max="5872" width="7.75" style="6" customWidth="1"/>
    <col min="5873" max="5873" width="7.25" style="6" customWidth="1"/>
    <col min="5874" max="5874" width="8.25" style="6" customWidth="1"/>
    <col min="5875" max="5875" width="7.5" style="6" customWidth="1"/>
    <col min="5876" max="5876" width="8.25" style="6" customWidth="1"/>
    <col min="5877" max="5877" width="7.5" style="6" customWidth="1"/>
    <col min="5878" max="5879" width="7.625" style="6" customWidth="1"/>
    <col min="5880" max="5880" width="7.125" style="6" customWidth="1"/>
    <col min="5881" max="5881" width="6.625" style="6" customWidth="1"/>
    <col min="5882" max="5882" width="7.75" style="6" customWidth="1"/>
    <col min="5883" max="5883" width="7.5" style="6" customWidth="1"/>
    <col min="5884" max="5884" width="7.25" style="6" customWidth="1"/>
    <col min="5885" max="5885" width="6.5" style="6" customWidth="1"/>
    <col min="5886" max="5886" width="7.25" style="6" customWidth="1"/>
    <col min="5887" max="5887" width="6.625" style="6" customWidth="1"/>
    <col min="5888" max="5888" width="7.625" style="6" customWidth="1"/>
    <col min="5889" max="5889" width="8.125" style="6"/>
    <col min="5890" max="5890" width="7.5" style="6" customWidth="1"/>
    <col min="5891" max="5891" width="8.125" style="6"/>
    <col min="5892" max="5892" width="7.25" style="6" customWidth="1"/>
    <col min="5893" max="5893" width="7.125" style="6" customWidth="1"/>
    <col min="5894" max="5894" width="7" style="6" customWidth="1"/>
    <col min="5895" max="5895" width="6.5" style="6" customWidth="1"/>
    <col min="5896" max="5896" width="6.625" style="6" customWidth="1"/>
    <col min="5897" max="5897" width="6.125" style="6" customWidth="1"/>
    <col min="5898" max="5900" width="7.125" style="6" customWidth="1"/>
    <col min="5901" max="5903" width="7.25" style="6" customWidth="1"/>
    <col min="5904" max="6121" width="8.125" style="6"/>
    <col min="6122" max="6122" width="18.25" style="6" customWidth="1"/>
    <col min="6123" max="6123" width="10" style="6" customWidth="1"/>
    <col min="6124" max="6124" width="14.75" style="6" customWidth="1"/>
    <col min="6125" max="6125" width="9.25" style="6" bestFit="1" customWidth="1"/>
    <col min="6126" max="6127" width="7.5" style="6" customWidth="1"/>
    <col min="6128" max="6128" width="7.75" style="6" customWidth="1"/>
    <col min="6129" max="6129" width="7.25" style="6" customWidth="1"/>
    <col min="6130" max="6130" width="8.25" style="6" customWidth="1"/>
    <col min="6131" max="6131" width="7.5" style="6" customWidth="1"/>
    <col min="6132" max="6132" width="8.25" style="6" customWidth="1"/>
    <col min="6133" max="6133" width="7.5" style="6" customWidth="1"/>
    <col min="6134" max="6135" width="7.625" style="6" customWidth="1"/>
    <col min="6136" max="6136" width="7.125" style="6" customWidth="1"/>
    <col min="6137" max="6137" width="6.625" style="6" customWidth="1"/>
    <col min="6138" max="6138" width="7.75" style="6" customWidth="1"/>
    <col min="6139" max="6139" width="7.5" style="6" customWidth="1"/>
    <col min="6140" max="6140" width="7.25" style="6" customWidth="1"/>
    <col min="6141" max="6141" width="6.5" style="6" customWidth="1"/>
    <col min="6142" max="6142" width="7.25" style="6" customWidth="1"/>
    <col min="6143" max="6143" width="6.625" style="6" customWidth="1"/>
    <col min="6144" max="6144" width="7.625" style="6" customWidth="1"/>
    <col min="6145" max="6145" width="8.125" style="6"/>
    <col min="6146" max="6146" width="7.5" style="6" customWidth="1"/>
    <col min="6147" max="6147" width="8.125" style="6"/>
    <col min="6148" max="6148" width="7.25" style="6" customWidth="1"/>
    <col min="6149" max="6149" width="7.125" style="6" customWidth="1"/>
    <col min="6150" max="6150" width="7" style="6" customWidth="1"/>
    <col min="6151" max="6151" width="6.5" style="6" customWidth="1"/>
    <col min="6152" max="6152" width="6.625" style="6" customWidth="1"/>
    <col min="6153" max="6153" width="6.125" style="6" customWidth="1"/>
    <col min="6154" max="6156" width="7.125" style="6" customWidth="1"/>
    <col min="6157" max="6159" width="7.25" style="6" customWidth="1"/>
    <col min="6160" max="6377" width="8.125" style="6"/>
    <col min="6378" max="6378" width="18.25" style="6" customWidth="1"/>
    <col min="6379" max="6379" width="10" style="6" customWidth="1"/>
    <col min="6380" max="6380" width="14.75" style="6" customWidth="1"/>
    <col min="6381" max="6381" width="9.25" style="6" bestFit="1" customWidth="1"/>
    <col min="6382" max="6383" width="7.5" style="6" customWidth="1"/>
    <col min="6384" max="6384" width="7.75" style="6" customWidth="1"/>
    <col min="6385" max="6385" width="7.25" style="6" customWidth="1"/>
    <col min="6386" max="6386" width="8.25" style="6" customWidth="1"/>
    <col min="6387" max="6387" width="7.5" style="6" customWidth="1"/>
    <col min="6388" max="6388" width="8.25" style="6" customWidth="1"/>
    <col min="6389" max="6389" width="7.5" style="6" customWidth="1"/>
    <col min="6390" max="6391" width="7.625" style="6" customWidth="1"/>
    <col min="6392" max="6392" width="7.125" style="6" customWidth="1"/>
    <col min="6393" max="6393" width="6.625" style="6" customWidth="1"/>
    <col min="6394" max="6394" width="7.75" style="6" customWidth="1"/>
    <col min="6395" max="6395" width="7.5" style="6" customWidth="1"/>
    <col min="6396" max="6396" width="7.25" style="6" customWidth="1"/>
    <col min="6397" max="6397" width="6.5" style="6" customWidth="1"/>
    <col min="6398" max="6398" width="7.25" style="6" customWidth="1"/>
    <col min="6399" max="6399" width="6.625" style="6" customWidth="1"/>
    <col min="6400" max="6400" width="7.625" style="6" customWidth="1"/>
    <col min="6401" max="6401" width="8.125" style="6"/>
    <col min="6402" max="6402" width="7.5" style="6" customWidth="1"/>
    <col min="6403" max="6403" width="8.125" style="6"/>
    <col min="6404" max="6404" width="7.25" style="6" customWidth="1"/>
    <col min="6405" max="6405" width="7.125" style="6" customWidth="1"/>
    <col min="6406" max="6406" width="7" style="6" customWidth="1"/>
    <col min="6407" max="6407" width="6.5" style="6" customWidth="1"/>
    <col min="6408" max="6408" width="6.625" style="6" customWidth="1"/>
    <col min="6409" max="6409" width="6.125" style="6" customWidth="1"/>
    <col min="6410" max="6412" width="7.125" style="6" customWidth="1"/>
    <col min="6413" max="6415" width="7.25" style="6" customWidth="1"/>
    <col min="6416" max="6633" width="8.125" style="6"/>
    <col min="6634" max="6634" width="18.25" style="6" customWidth="1"/>
    <col min="6635" max="6635" width="10" style="6" customWidth="1"/>
    <col min="6636" max="6636" width="14.75" style="6" customWidth="1"/>
    <col min="6637" max="6637" width="9.25" style="6" bestFit="1" customWidth="1"/>
    <col min="6638" max="6639" width="7.5" style="6" customWidth="1"/>
    <col min="6640" max="6640" width="7.75" style="6" customWidth="1"/>
    <col min="6641" max="6641" width="7.25" style="6" customWidth="1"/>
    <col min="6642" max="6642" width="8.25" style="6" customWidth="1"/>
    <col min="6643" max="6643" width="7.5" style="6" customWidth="1"/>
    <col min="6644" max="6644" width="8.25" style="6" customWidth="1"/>
    <col min="6645" max="6645" width="7.5" style="6" customWidth="1"/>
    <col min="6646" max="6647" width="7.625" style="6" customWidth="1"/>
    <col min="6648" max="6648" width="7.125" style="6" customWidth="1"/>
    <col min="6649" max="6649" width="6.625" style="6" customWidth="1"/>
    <col min="6650" max="6650" width="7.75" style="6" customWidth="1"/>
    <col min="6651" max="6651" width="7.5" style="6" customWidth="1"/>
    <col min="6652" max="6652" width="7.25" style="6" customWidth="1"/>
    <col min="6653" max="6653" width="6.5" style="6" customWidth="1"/>
    <col min="6654" max="6654" width="7.25" style="6" customWidth="1"/>
    <col min="6655" max="6655" width="6.625" style="6" customWidth="1"/>
    <col min="6656" max="6656" width="7.625" style="6" customWidth="1"/>
    <col min="6657" max="6657" width="8.125" style="6"/>
    <col min="6658" max="6658" width="7.5" style="6" customWidth="1"/>
    <col min="6659" max="6659" width="8.125" style="6"/>
    <col min="6660" max="6660" width="7.25" style="6" customWidth="1"/>
    <col min="6661" max="6661" width="7.125" style="6" customWidth="1"/>
    <col min="6662" max="6662" width="7" style="6" customWidth="1"/>
    <col min="6663" max="6663" width="6.5" style="6" customWidth="1"/>
    <col min="6664" max="6664" width="6.625" style="6" customWidth="1"/>
    <col min="6665" max="6665" width="6.125" style="6" customWidth="1"/>
    <col min="6666" max="6668" width="7.125" style="6" customWidth="1"/>
    <col min="6669" max="6671" width="7.25" style="6" customWidth="1"/>
    <col min="6672" max="6889" width="8.125" style="6"/>
    <col min="6890" max="6890" width="18.25" style="6" customWidth="1"/>
    <col min="6891" max="6891" width="10" style="6" customWidth="1"/>
    <col min="6892" max="6892" width="14.75" style="6" customWidth="1"/>
    <col min="6893" max="6893" width="9.25" style="6" bestFit="1" customWidth="1"/>
    <col min="6894" max="6895" width="7.5" style="6" customWidth="1"/>
    <col min="6896" max="6896" width="7.75" style="6" customWidth="1"/>
    <col min="6897" max="6897" width="7.25" style="6" customWidth="1"/>
    <col min="6898" max="6898" width="8.25" style="6" customWidth="1"/>
    <col min="6899" max="6899" width="7.5" style="6" customWidth="1"/>
    <col min="6900" max="6900" width="8.25" style="6" customWidth="1"/>
    <col min="6901" max="6901" width="7.5" style="6" customWidth="1"/>
    <col min="6902" max="6903" width="7.625" style="6" customWidth="1"/>
    <col min="6904" max="6904" width="7.125" style="6" customWidth="1"/>
    <col min="6905" max="6905" width="6.625" style="6" customWidth="1"/>
    <col min="6906" max="6906" width="7.75" style="6" customWidth="1"/>
    <col min="6907" max="6907" width="7.5" style="6" customWidth="1"/>
    <col min="6908" max="6908" width="7.25" style="6" customWidth="1"/>
    <col min="6909" max="6909" width="6.5" style="6" customWidth="1"/>
    <col min="6910" max="6910" width="7.25" style="6" customWidth="1"/>
    <col min="6911" max="6911" width="6.625" style="6" customWidth="1"/>
    <col min="6912" max="6912" width="7.625" style="6" customWidth="1"/>
    <col min="6913" max="6913" width="8.125" style="6"/>
    <col min="6914" max="6914" width="7.5" style="6" customWidth="1"/>
    <col min="6915" max="6915" width="8.125" style="6"/>
    <col min="6916" max="6916" width="7.25" style="6" customWidth="1"/>
    <col min="6917" max="6917" width="7.125" style="6" customWidth="1"/>
    <col min="6918" max="6918" width="7" style="6" customWidth="1"/>
    <col min="6919" max="6919" width="6.5" style="6" customWidth="1"/>
    <col min="6920" max="6920" width="6.625" style="6" customWidth="1"/>
    <col min="6921" max="6921" width="6.125" style="6" customWidth="1"/>
    <col min="6922" max="6924" width="7.125" style="6" customWidth="1"/>
    <col min="6925" max="6927" width="7.25" style="6" customWidth="1"/>
    <col min="6928" max="7145" width="8.125" style="6"/>
    <col min="7146" max="7146" width="18.25" style="6" customWidth="1"/>
    <col min="7147" max="7147" width="10" style="6" customWidth="1"/>
    <col min="7148" max="7148" width="14.75" style="6" customWidth="1"/>
    <col min="7149" max="7149" width="9.25" style="6" bestFit="1" customWidth="1"/>
    <col min="7150" max="7151" width="7.5" style="6" customWidth="1"/>
    <col min="7152" max="7152" width="7.75" style="6" customWidth="1"/>
    <col min="7153" max="7153" width="7.25" style="6" customWidth="1"/>
    <col min="7154" max="7154" width="8.25" style="6" customWidth="1"/>
    <col min="7155" max="7155" width="7.5" style="6" customWidth="1"/>
    <col min="7156" max="7156" width="8.25" style="6" customWidth="1"/>
    <col min="7157" max="7157" width="7.5" style="6" customWidth="1"/>
    <col min="7158" max="7159" width="7.625" style="6" customWidth="1"/>
    <col min="7160" max="7160" width="7.125" style="6" customWidth="1"/>
    <col min="7161" max="7161" width="6.625" style="6" customWidth="1"/>
    <col min="7162" max="7162" width="7.75" style="6" customWidth="1"/>
    <col min="7163" max="7163" width="7.5" style="6" customWidth="1"/>
    <col min="7164" max="7164" width="7.25" style="6" customWidth="1"/>
    <col min="7165" max="7165" width="6.5" style="6" customWidth="1"/>
    <col min="7166" max="7166" width="7.25" style="6" customWidth="1"/>
    <col min="7167" max="7167" width="6.625" style="6" customWidth="1"/>
    <col min="7168" max="7168" width="7.625" style="6" customWidth="1"/>
    <col min="7169" max="7169" width="8.125" style="6"/>
    <col min="7170" max="7170" width="7.5" style="6" customWidth="1"/>
    <col min="7171" max="7171" width="8.125" style="6"/>
    <col min="7172" max="7172" width="7.25" style="6" customWidth="1"/>
    <col min="7173" max="7173" width="7.125" style="6" customWidth="1"/>
    <col min="7174" max="7174" width="7" style="6" customWidth="1"/>
    <col min="7175" max="7175" width="6.5" style="6" customWidth="1"/>
    <col min="7176" max="7176" width="6.625" style="6" customWidth="1"/>
    <col min="7177" max="7177" width="6.125" style="6" customWidth="1"/>
    <col min="7178" max="7180" width="7.125" style="6" customWidth="1"/>
    <col min="7181" max="7183" width="7.25" style="6" customWidth="1"/>
    <col min="7184" max="7401" width="8.125" style="6"/>
    <col min="7402" max="7402" width="18.25" style="6" customWidth="1"/>
    <col min="7403" max="7403" width="10" style="6" customWidth="1"/>
    <col min="7404" max="7404" width="14.75" style="6" customWidth="1"/>
    <col min="7405" max="7405" width="9.25" style="6" bestFit="1" customWidth="1"/>
    <col min="7406" max="7407" width="7.5" style="6" customWidth="1"/>
    <col min="7408" max="7408" width="7.75" style="6" customWidth="1"/>
    <col min="7409" max="7409" width="7.25" style="6" customWidth="1"/>
    <col min="7410" max="7410" width="8.25" style="6" customWidth="1"/>
    <col min="7411" max="7411" width="7.5" style="6" customWidth="1"/>
    <col min="7412" max="7412" width="8.25" style="6" customWidth="1"/>
    <col min="7413" max="7413" width="7.5" style="6" customWidth="1"/>
    <col min="7414" max="7415" width="7.625" style="6" customWidth="1"/>
    <col min="7416" max="7416" width="7.125" style="6" customWidth="1"/>
    <col min="7417" max="7417" width="6.625" style="6" customWidth="1"/>
    <col min="7418" max="7418" width="7.75" style="6" customWidth="1"/>
    <col min="7419" max="7419" width="7.5" style="6" customWidth="1"/>
    <col min="7420" max="7420" width="7.25" style="6" customWidth="1"/>
    <col min="7421" max="7421" width="6.5" style="6" customWidth="1"/>
    <col min="7422" max="7422" width="7.25" style="6" customWidth="1"/>
    <col min="7423" max="7423" width="6.625" style="6" customWidth="1"/>
    <col min="7424" max="7424" width="7.625" style="6" customWidth="1"/>
    <col min="7425" max="7425" width="8.125" style="6"/>
    <col min="7426" max="7426" width="7.5" style="6" customWidth="1"/>
    <col min="7427" max="7427" width="8.125" style="6"/>
    <col min="7428" max="7428" width="7.25" style="6" customWidth="1"/>
    <col min="7429" max="7429" width="7.125" style="6" customWidth="1"/>
    <col min="7430" max="7430" width="7" style="6" customWidth="1"/>
    <col min="7431" max="7431" width="6.5" style="6" customWidth="1"/>
    <col min="7432" max="7432" width="6.625" style="6" customWidth="1"/>
    <col min="7433" max="7433" width="6.125" style="6" customWidth="1"/>
    <col min="7434" max="7436" width="7.125" style="6" customWidth="1"/>
    <col min="7437" max="7439" width="7.25" style="6" customWidth="1"/>
    <col min="7440" max="7657" width="8.125" style="6"/>
    <col min="7658" max="7658" width="18.25" style="6" customWidth="1"/>
    <col min="7659" max="7659" width="10" style="6" customWidth="1"/>
    <col min="7660" max="7660" width="14.75" style="6" customWidth="1"/>
    <col min="7661" max="7661" width="9.25" style="6" bestFit="1" customWidth="1"/>
    <col min="7662" max="7663" width="7.5" style="6" customWidth="1"/>
    <col min="7664" max="7664" width="7.75" style="6" customWidth="1"/>
    <col min="7665" max="7665" width="7.25" style="6" customWidth="1"/>
    <col min="7666" max="7666" width="8.25" style="6" customWidth="1"/>
    <col min="7667" max="7667" width="7.5" style="6" customWidth="1"/>
    <col min="7668" max="7668" width="8.25" style="6" customWidth="1"/>
    <col min="7669" max="7669" width="7.5" style="6" customWidth="1"/>
    <col min="7670" max="7671" width="7.625" style="6" customWidth="1"/>
    <col min="7672" max="7672" width="7.125" style="6" customWidth="1"/>
    <col min="7673" max="7673" width="6.625" style="6" customWidth="1"/>
    <col min="7674" max="7674" width="7.75" style="6" customWidth="1"/>
    <col min="7675" max="7675" width="7.5" style="6" customWidth="1"/>
    <col min="7676" max="7676" width="7.25" style="6" customWidth="1"/>
    <col min="7677" max="7677" width="6.5" style="6" customWidth="1"/>
    <col min="7678" max="7678" width="7.25" style="6" customWidth="1"/>
    <col min="7679" max="7679" width="6.625" style="6" customWidth="1"/>
    <col min="7680" max="7680" width="7.625" style="6" customWidth="1"/>
    <col min="7681" max="7681" width="8.125" style="6"/>
    <col min="7682" max="7682" width="7.5" style="6" customWidth="1"/>
    <col min="7683" max="7683" width="8.125" style="6"/>
    <col min="7684" max="7684" width="7.25" style="6" customWidth="1"/>
    <col min="7685" max="7685" width="7.125" style="6" customWidth="1"/>
    <col min="7686" max="7686" width="7" style="6" customWidth="1"/>
    <col min="7687" max="7687" width="6.5" style="6" customWidth="1"/>
    <col min="7688" max="7688" width="6.625" style="6" customWidth="1"/>
    <col min="7689" max="7689" width="6.125" style="6" customWidth="1"/>
    <col min="7690" max="7692" width="7.125" style="6" customWidth="1"/>
    <col min="7693" max="7695" width="7.25" style="6" customWidth="1"/>
    <col min="7696" max="7913" width="8.125" style="6"/>
    <col min="7914" max="7914" width="18.25" style="6" customWidth="1"/>
    <col min="7915" max="7915" width="10" style="6" customWidth="1"/>
    <col min="7916" max="7916" width="14.75" style="6" customWidth="1"/>
    <col min="7917" max="7917" width="9.25" style="6" bestFit="1" customWidth="1"/>
    <col min="7918" max="7919" width="7.5" style="6" customWidth="1"/>
    <col min="7920" max="7920" width="7.75" style="6" customWidth="1"/>
    <col min="7921" max="7921" width="7.25" style="6" customWidth="1"/>
    <col min="7922" max="7922" width="8.25" style="6" customWidth="1"/>
    <col min="7923" max="7923" width="7.5" style="6" customWidth="1"/>
    <col min="7924" max="7924" width="8.25" style="6" customWidth="1"/>
    <col min="7925" max="7925" width="7.5" style="6" customWidth="1"/>
    <col min="7926" max="7927" width="7.625" style="6" customWidth="1"/>
    <col min="7928" max="7928" width="7.125" style="6" customWidth="1"/>
    <col min="7929" max="7929" width="6.625" style="6" customWidth="1"/>
    <col min="7930" max="7930" width="7.75" style="6" customWidth="1"/>
    <col min="7931" max="7931" width="7.5" style="6" customWidth="1"/>
    <col min="7932" max="7932" width="7.25" style="6" customWidth="1"/>
    <col min="7933" max="7933" width="6.5" style="6" customWidth="1"/>
    <col min="7934" max="7934" width="7.25" style="6" customWidth="1"/>
    <col min="7935" max="7935" width="6.625" style="6" customWidth="1"/>
    <col min="7936" max="7936" width="7.625" style="6" customWidth="1"/>
    <col min="7937" max="7937" width="8.125" style="6"/>
    <col min="7938" max="7938" width="7.5" style="6" customWidth="1"/>
    <col min="7939" max="7939" width="8.125" style="6"/>
    <col min="7940" max="7940" width="7.25" style="6" customWidth="1"/>
    <col min="7941" max="7941" width="7.125" style="6" customWidth="1"/>
    <col min="7942" max="7942" width="7" style="6" customWidth="1"/>
    <col min="7943" max="7943" width="6.5" style="6" customWidth="1"/>
    <col min="7944" max="7944" width="6.625" style="6" customWidth="1"/>
    <col min="7945" max="7945" width="6.125" style="6" customWidth="1"/>
    <col min="7946" max="7948" width="7.125" style="6" customWidth="1"/>
    <col min="7949" max="7951" width="7.25" style="6" customWidth="1"/>
    <col min="7952" max="8169" width="8.125" style="6"/>
    <col min="8170" max="8170" width="18.25" style="6" customWidth="1"/>
    <col min="8171" max="8171" width="10" style="6" customWidth="1"/>
    <col min="8172" max="8172" width="14.75" style="6" customWidth="1"/>
    <col min="8173" max="8173" width="9.25" style="6" bestFit="1" customWidth="1"/>
    <col min="8174" max="8175" width="7.5" style="6" customWidth="1"/>
    <col min="8176" max="8176" width="7.75" style="6" customWidth="1"/>
    <col min="8177" max="8177" width="7.25" style="6" customWidth="1"/>
    <col min="8178" max="8178" width="8.25" style="6" customWidth="1"/>
    <col min="8179" max="8179" width="7.5" style="6" customWidth="1"/>
    <col min="8180" max="8180" width="8.25" style="6" customWidth="1"/>
    <col min="8181" max="8181" width="7.5" style="6" customWidth="1"/>
    <col min="8182" max="8183" width="7.625" style="6" customWidth="1"/>
    <col min="8184" max="8184" width="7.125" style="6" customWidth="1"/>
    <col min="8185" max="8185" width="6.625" style="6" customWidth="1"/>
    <col min="8186" max="8186" width="7.75" style="6" customWidth="1"/>
    <col min="8187" max="8187" width="7.5" style="6" customWidth="1"/>
    <col min="8188" max="8188" width="7.25" style="6" customWidth="1"/>
    <col min="8189" max="8189" width="6.5" style="6" customWidth="1"/>
    <col min="8190" max="8190" width="7.25" style="6" customWidth="1"/>
    <col min="8191" max="8191" width="6.625" style="6" customWidth="1"/>
    <col min="8192" max="8192" width="7.625" style="6" customWidth="1"/>
    <col min="8193" max="8193" width="8.125" style="6"/>
    <col min="8194" max="8194" width="7.5" style="6" customWidth="1"/>
    <col min="8195" max="8195" width="8.125" style="6"/>
    <col min="8196" max="8196" width="7.25" style="6" customWidth="1"/>
    <col min="8197" max="8197" width="7.125" style="6" customWidth="1"/>
    <col min="8198" max="8198" width="7" style="6" customWidth="1"/>
    <col min="8199" max="8199" width="6.5" style="6" customWidth="1"/>
    <col min="8200" max="8200" width="6.625" style="6" customWidth="1"/>
    <col min="8201" max="8201" width="6.125" style="6" customWidth="1"/>
    <col min="8202" max="8204" width="7.125" style="6" customWidth="1"/>
    <col min="8205" max="8207" width="7.25" style="6" customWidth="1"/>
    <col min="8208" max="8425" width="8.125" style="6"/>
    <col min="8426" max="8426" width="18.25" style="6" customWidth="1"/>
    <col min="8427" max="8427" width="10" style="6" customWidth="1"/>
    <col min="8428" max="8428" width="14.75" style="6" customWidth="1"/>
    <col min="8429" max="8429" width="9.25" style="6" bestFit="1" customWidth="1"/>
    <col min="8430" max="8431" width="7.5" style="6" customWidth="1"/>
    <col min="8432" max="8432" width="7.75" style="6" customWidth="1"/>
    <col min="8433" max="8433" width="7.25" style="6" customWidth="1"/>
    <col min="8434" max="8434" width="8.25" style="6" customWidth="1"/>
    <col min="8435" max="8435" width="7.5" style="6" customWidth="1"/>
    <col min="8436" max="8436" width="8.25" style="6" customWidth="1"/>
    <col min="8437" max="8437" width="7.5" style="6" customWidth="1"/>
    <col min="8438" max="8439" width="7.625" style="6" customWidth="1"/>
    <col min="8440" max="8440" width="7.125" style="6" customWidth="1"/>
    <col min="8441" max="8441" width="6.625" style="6" customWidth="1"/>
    <col min="8442" max="8442" width="7.75" style="6" customWidth="1"/>
    <col min="8443" max="8443" width="7.5" style="6" customWidth="1"/>
    <col min="8444" max="8444" width="7.25" style="6" customWidth="1"/>
    <col min="8445" max="8445" width="6.5" style="6" customWidth="1"/>
    <col min="8446" max="8446" width="7.25" style="6" customWidth="1"/>
    <col min="8447" max="8447" width="6.625" style="6" customWidth="1"/>
    <col min="8448" max="8448" width="7.625" style="6" customWidth="1"/>
    <col min="8449" max="8449" width="8.125" style="6"/>
    <col min="8450" max="8450" width="7.5" style="6" customWidth="1"/>
    <col min="8451" max="8451" width="8.125" style="6"/>
    <col min="8452" max="8452" width="7.25" style="6" customWidth="1"/>
    <col min="8453" max="8453" width="7.125" style="6" customWidth="1"/>
    <col min="8454" max="8454" width="7" style="6" customWidth="1"/>
    <col min="8455" max="8455" width="6.5" style="6" customWidth="1"/>
    <col min="8456" max="8456" width="6.625" style="6" customWidth="1"/>
    <col min="8457" max="8457" width="6.125" style="6" customWidth="1"/>
    <col min="8458" max="8460" width="7.125" style="6" customWidth="1"/>
    <col min="8461" max="8463" width="7.25" style="6" customWidth="1"/>
    <col min="8464" max="8681" width="8.125" style="6"/>
    <col min="8682" max="8682" width="18.25" style="6" customWidth="1"/>
    <col min="8683" max="8683" width="10" style="6" customWidth="1"/>
    <col min="8684" max="8684" width="14.75" style="6" customWidth="1"/>
    <col min="8685" max="8685" width="9.25" style="6" bestFit="1" customWidth="1"/>
    <col min="8686" max="8687" width="7.5" style="6" customWidth="1"/>
    <col min="8688" max="8688" width="7.75" style="6" customWidth="1"/>
    <col min="8689" max="8689" width="7.25" style="6" customWidth="1"/>
    <col min="8690" max="8690" width="8.25" style="6" customWidth="1"/>
    <col min="8691" max="8691" width="7.5" style="6" customWidth="1"/>
    <col min="8692" max="8692" width="8.25" style="6" customWidth="1"/>
    <col min="8693" max="8693" width="7.5" style="6" customWidth="1"/>
    <col min="8694" max="8695" width="7.625" style="6" customWidth="1"/>
    <col min="8696" max="8696" width="7.125" style="6" customWidth="1"/>
    <col min="8697" max="8697" width="6.625" style="6" customWidth="1"/>
    <col min="8698" max="8698" width="7.75" style="6" customWidth="1"/>
    <col min="8699" max="8699" width="7.5" style="6" customWidth="1"/>
    <col min="8700" max="8700" width="7.25" style="6" customWidth="1"/>
    <col min="8701" max="8701" width="6.5" style="6" customWidth="1"/>
    <col min="8702" max="8702" width="7.25" style="6" customWidth="1"/>
    <col min="8703" max="8703" width="6.625" style="6" customWidth="1"/>
    <col min="8704" max="8704" width="7.625" style="6" customWidth="1"/>
    <col min="8705" max="8705" width="8.125" style="6"/>
    <col min="8706" max="8706" width="7.5" style="6" customWidth="1"/>
    <col min="8707" max="8707" width="8.125" style="6"/>
    <col min="8708" max="8708" width="7.25" style="6" customWidth="1"/>
    <col min="8709" max="8709" width="7.125" style="6" customWidth="1"/>
    <col min="8710" max="8710" width="7" style="6" customWidth="1"/>
    <col min="8711" max="8711" width="6.5" style="6" customWidth="1"/>
    <col min="8712" max="8712" width="6.625" style="6" customWidth="1"/>
    <col min="8713" max="8713" width="6.125" style="6" customWidth="1"/>
    <col min="8714" max="8716" width="7.125" style="6" customWidth="1"/>
    <col min="8717" max="8719" width="7.25" style="6" customWidth="1"/>
    <col min="8720" max="8937" width="8.125" style="6"/>
    <col min="8938" max="8938" width="18.25" style="6" customWidth="1"/>
    <col min="8939" max="8939" width="10" style="6" customWidth="1"/>
    <col min="8940" max="8940" width="14.75" style="6" customWidth="1"/>
    <col min="8941" max="8941" width="9.25" style="6" bestFit="1" customWidth="1"/>
    <col min="8942" max="8943" width="7.5" style="6" customWidth="1"/>
    <col min="8944" max="8944" width="7.75" style="6" customWidth="1"/>
    <col min="8945" max="8945" width="7.25" style="6" customWidth="1"/>
    <col min="8946" max="8946" width="8.25" style="6" customWidth="1"/>
    <col min="8947" max="8947" width="7.5" style="6" customWidth="1"/>
    <col min="8948" max="8948" width="8.25" style="6" customWidth="1"/>
    <col min="8949" max="8949" width="7.5" style="6" customWidth="1"/>
    <col min="8950" max="8951" width="7.625" style="6" customWidth="1"/>
    <col min="8952" max="8952" width="7.125" style="6" customWidth="1"/>
    <col min="8953" max="8953" width="6.625" style="6" customWidth="1"/>
    <col min="8954" max="8954" width="7.75" style="6" customWidth="1"/>
    <col min="8955" max="8955" width="7.5" style="6" customWidth="1"/>
    <col min="8956" max="8956" width="7.25" style="6" customWidth="1"/>
    <col min="8957" max="8957" width="6.5" style="6" customWidth="1"/>
    <col min="8958" max="8958" width="7.25" style="6" customWidth="1"/>
    <col min="8959" max="8959" width="6.625" style="6" customWidth="1"/>
    <col min="8960" max="8960" width="7.625" style="6" customWidth="1"/>
    <col min="8961" max="8961" width="8.125" style="6"/>
    <col min="8962" max="8962" width="7.5" style="6" customWidth="1"/>
    <col min="8963" max="8963" width="8.125" style="6"/>
    <col min="8964" max="8964" width="7.25" style="6" customWidth="1"/>
    <col min="8965" max="8965" width="7.125" style="6" customWidth="1"/>
    <col min="8966" max="8966" width="7" style="6" customWidth="1"/>
    <col min="8967" max="8967" width="6.5" style="6" customWidth="1"/>
    <col min="8968" max="8968" width="6.625" style="6" customWidth="1"/>
    <col min="8969" max="8969" width="6.125" style="6" customWidth="1"/>
    <col min="8970" max="8972" width="7.125" style="6" customWidth="1"/>
    <col min="8973" max="8975" width="7.25" style="6" customWidth="1"/>
    <col min="8976" max="9193" width="8.125" style="6"/>
    <col min="9194" max="9194" width="18.25" style="6" customWidth="1"/>
    <col min="9195" max="9195" width="10" style="6" customWidth="1"/>
    <col min="9196" max="9196" width="14.75" style="6" customWidth="1"/>
    <col min="9197" max="9197" width="9.25" style="6" bestFit="1" customWidth="1"/>
    <col min="9198" max="9199" width="7.5" style="6" customWidth="1"/>
    <col min="9200" max="9200" width="7.75" style="6" customWidth="1"/>
    <col min="9201" max="9201" width="7.25" style="6" customWidth="1"/>
    <col min="9202" max="9202" width="8.25" style="6" customWidth="1"/>
    <col min="9203" max="9203" width="7.5" style="6" customWidth="1"/>
    <col min="9204" max="9204" width="8.25" style="6" customWidth="1"/>
    <col min="9205" max="9205" width="7.5" style="6" customWidth="1"/>
    <col min="9206" max="9207" width="7.625" style="6" customWidth="1"/>
    <col min="9208" max="9208" width="7.125" style="6" customWidth="1"/>
    <col min="9209" max="9209" width="6.625" style="6" customWidth="1"/>
    <col min="9210" max="9210" width="7.75" style="6" customWidth="1"/>
    <col min="9211" max="9211" width="7.5" style="6" customWidth="1"/>
    <col min="9212" max="9212" width="7.25" style="6" customWidth="1"/>
    <col min="9213" max="9213" width="6.5" style="6" customWidth="1"/>
    <col min="9214" max="9214" width="7.25" style="6" customWidth="1"/>
    <col min="9215" max="9215" width="6.625" style="6" customWidth="1"/>
    <col min="9216" max="9216" width="7.625" style="6" customWidth="1"/>
    <col min="9217" max="9217" width="8.125" style="6"/>
    <col min="9218" max="9218" width="7.5" style="6" customWidth="1"/>
    <col min="9219" max="9219" width="8.125" style="6"/>
    <col min="9220" max="9220" width="7.25" style="6" customWidth="1"/>
    <col min="9221" max="9221" width="7.125" style="6" customWidth="1"/>
    <col min="9222" max="9222" width="7" style="6" customWidth="1"/>
    <col min="9223" max="9223" width="6.5" style="6" customWidth="1"/>
    <col min="9224" max="9224" width="6.625" style="6" customWidth="1"/>
    <col min="9225" max="9225" width="6.125" style="6" customWidth="1"/>
    <col min="9226" max="9228" width="7.125" style="6" customWidth="1"/>
    <col min="9229" max="9231" width="7.25" style="6" customWidth="1"/>
    <col min="9232" max="9449" width="8.125" style="6"/>
    <col min="9450" max="9450" width="18.25" style="6" customWidth="1"/>
    <col min="9451" max="9451" width="10" style="6" customWidth="1"/>
    <col min="9452" max="9452" width="14.75" style="6" customWidth="1"/>
    <col min="9453" max="9453" width="9.25" style="6" bestFit="1" customWidth="1"/>
    <col min="9454" max="9455" width="7.5" style="6" customWidth="1"/>
    <col min="9456" max="9456" width="7.75" style="6" customWidth="1"/>
    <col min="9457" max="9457" width="7.25" style="6" customWidth="1"/>
    <col min="9458" max="9458" width="8.25" style="6" customWidth="1"/>
    <col min="9459" max="9459" width="7.5" style="6" customWidth="1"/>
    <col min="9460" max="9460" width="8.25" style="6" customWidth="1"/>
    <col min="9461" max="9461" width="7.5" style="6" customWidth="1"/>
    <col min="9462" max="9463" width="7.625" style="6" customWidth="1"/>
    <col min="9464" max="9464" width="7.125" style="6" customWidth="1"/>
    <col min="9465" max="9465" width="6.625" style="6" customWidth="1"/>
    <col min="9466" max="9466" width="7.75" style="6" customWidth="1"/>
    <col min="9467" max="9467" width="7.5" style="6" customWidth="1"/>
    <col min="9468" max="9468" width="7.25" style="6" customWidth="1"/>
    <col min="9469" max="9469" width="6.5" style="6" customWidth="1"/>
    <col min="9470" max="9470" width="7.25" style="6" customWidth="1"/>
    <col min="9471" max="9471" width="6.625" style="6" customWidth="1"/>
    <col min="9472" max="9472" width="7.625" style="6" customWidth="1"/>
    <col min="9473" max="9473" width="8.125" style="6"/>
    <col min="9474" max="9474" width="7.5" style="6" customWidth="1"/>
    <col min="9475" max="9475" width="8.125" style="6"/>
    <col min="9476" max="9476" width="7.25" style="6" customWidth="1"/>
    <col min="9477" max="9477" width="7.125" style="6" customWidth="1"/>
    <col min="9478" max="9478" width="7" style="6" customWidth="1"/>
    <col min="9479" max="9479" width="6.5" style="6" customWidth="1"/>
    <col min="9480" max="9480" width="6.625" style="6" customWidth="1"/>
    <col min="9481" max="9481" width="6.125" style="6" customWidth="1"/>
    <col min="9482" max="9484" width="7.125" style="6" customWidth="1"/>
    <col min="9485" max="9487" width="7.25" style="6" customWidth="1"/>
    <col min="9488" max="9705" width="8.125" style="6"/>
    <col min="9706" max="9706" width="18.25" style="6" customWidth="1"/>
    <col min="9707" max="9707" width="10" style="6" customWidth="1"/>
    <col min="9708" max="9708" width="14.75" style="6" customWidth="1"/>
    <col min="9709" max="9709" width="9.25" style="6" bestFit="1" customWidth="1"/>
    <col min="9710" max="9711" width="7.5" style="6" customWidth="1"/>
    <col min="9712" max="9712" width="7.75" style="6" customWidth="1"/>
    <col min="9713" max="9713" width="7.25" style="6" customWidth="1"/>
    <col min="9714" max="9714" width="8.25" style="6" customWidth="1"/>
    <col min="9715" max="9715" width="7.5" style="6" customWidth="1"/>
    <col min="9716" max="9716" width="8.25" style="6" customWidth="1"/>
    <col min="9717" max="9717" width="7.5" style="6" customWidth="1"/>
    <col min="9718" max="9719" width="7.625" style="6" customWidth="1"/>
    <col min="9720" max="9720" width="7.125" style="6" customWidth="1"/>
    <col min="9721" max="9721" width="6.625" style="6" customWidth="1"/>
    <col min="9722" max="9722" width="7.75" style="6" customWidth="1"/>
    <col min="9723" max="9723" width="7.5" style="6" customWidth="1"/>
    <col min="9724" max="9724" width="7.25" style="6" customWidth="1"/>
    <col min="9725" max="9725" width="6.5" style="6" customWidth="1"/>
    <col min="9726" max="9726" width="7.25" style="6" customWidth="1"/>
    <col min="9727" max="9727" width="6.625" style="6" customWidth="1"/>
    <col min="9728" max="9728" width="7.625" style="6" customWidth="1"/>
    <col min="9729" max="9729" width="8.125" style="6"/>
    <col min="9730" max="9730" width="7.5" style="6" customWidth="1"/>
    <col min="9731" max="9731" width="8.125" style="6"/>
    <col min="9732" max="9732" width="7.25" style="6" customWidth="1"/>
    <col min="9733" max="9733" width="7.125" style="6" customWidth="1"/>
    <col min="9734" max="9734" width="7" style="6" customWidth="1"/>
    <col min="9735" max="9735" width="6.5" style="6" customWidth="1"/>
    <col min="9736" max="9736" width="6.625" style="6" customWidth="1"/>
    <col min="9737" max="9737" width="6.125" style="6" customWidth="1"/>
    <col min="9738" max="9740" width="7.125" style="6" customWidth="1"/>
    <col min="9741" max="9743" width="7.25" style="6" customWidth="1"/>
    <col min="9744" max="9961" width="8.125" style="6"/>
    <col min="9962" max="9962" width="18.25" style="6" customWidth="1"/>
    <col min="9963" max="9963" width="10" style="6" customWidth="1"/>
    <col min="9964" max="9964" width="14.75" style="6" customWidth="1"/>
    <col min="9965" max="9965" width="9.25" style="6" bestFit="1" customWidth="1"/>
    <col min="9966" max="9967" width="7.5" style="6" customWidth="1"/>
    <col min="9968" max="9968" width="7.75" style="6" customWidth="1"/>
    <col min="9969" max="9969" width="7.25" style="6" customWidth="1"/>
    <col min="9970" max="9970" width="8.25" style="6" customWidth="1"/>
    <col min="9971" max="9971" width="7.5" style="6" customWidth="1"/>
    <col min="9972" max="9972" width="8.25" style="6" customWidth="1"/>
    <col min="9973" max="9973" width="7.5" style="6" customWidth="1"/>
    <col min="9974" max="9975" width="7.625" style="6" customWidth="1"/>
    <col min="9976" max="9976" width="7.125" style="6" customWidth="1"/>
    <col min="9977" max="9977" width="6.625" style="6" customWidth="1"/>
    <col min="9978" max="9978" width="7.75" style="6" customWidth="1"/>
    <col min="9979" max="9979" width="7.5" style="6" customWidth="1"/>
    <col min="9980" max="9980" width="7.25" style="6" customWidth="1"/>
    <col min="9981" max="9981" width="6.5" style="6" customWidth="1"/>
    <col min="9982" max="9982" width="7.25" style="6" customWidth="1"/>
    <col min="9983" max="9983" width="6.625" style="6" customWidth="1"/>
    <col min="9984" max="9984" width="7.625" style="6" customWidth="1"/>
    <col min="9985" max="9985" width="8.125" style="6"/>
    <col min="9986" max="9986" width="7.5" style="6" customWidth="1"/>
    <col min="9987" max="9987" width="8.125" style="6"/>
    <col min="9988" max="9988" width="7.25" style="6" customWidth="1"/>
    <col min="9989" max="9989" width="7.125" style="6" customWidth="1"/>
    <col min="9990" max="9990" width="7" style="6" customWidth="1"/>
    <col min="9991" max="9991" width="6.5" style="6" customWidth="1"/>
    <col min="9992" max="9992" width="6.625" style="6" customWidth="1"/>
    <col min="9993" max="9993" width="6.125" style="6" customWidth="1"/>
    <col min="9994" max="9996" width="7.125" style="6" customWidth="1"/>
    <col min="9997" max="9999" width="7.25" style="6" customWidth="1"/>
    <col min="10000" max="10217" width="8.125" style="6"/>
    <col min="10218" max="10218" width="18.25" style="6" customWidth="1"/>
    <col min="10219" max="10219" width="10" style="6" customWidth="1"/>
    <col min="10220" max="10220" width="14.75" style="6" customWidth="1"/>
    <col min="10221" max="10221" width="9.25" style="6" bestFit="1" customWidth="1"/>
    <col min="10222" max="10223" width="7.5" style="6" customWidth="1"/>
    <col min="10224" max="10224" width="7.75" style="6" customWidth="1"/>
    <col min="10225" max="10225" width="7.25" style="6" customWidth="1"/>
    <col min="10226" max="10226" width="8.25" style="6" customWidth="1"/>
    <col min="10227" max="10227" width="7.5" style="6" customWidth="1"/>
    <col min="10228" max="10228" width="8.25" style="6" customWidth="1"/>
    <col min="10229" max="10229" width="7.5" style="6" customWidth="1"/>
    <col min="10230" max="10231" width="7.625" style="6" customWidth="1"/>
    <col min="10232" max="10232" width="7.125" style="6" customWidth="1"/>
    <col min="10233" max="10233" width="6.625" style="6" customWidth="1"/>
    <col min="10234" max="10234" width="7.75" style="6" customWidth="1"/>
    <col min="10235" max="10235" width="7.5" style="6" customWidth="1"/>
    <col min="10236" max="10236" width="7.25" style="6" customWidth="1"/>
    <col min="10237" max="10237" width="6.5" style="6" customWidth="1"/>
    <col min="10238" max="10238" width="7.25" style="6" customWidth="1"/>
    <col min="10239" max="10239" width="6.625" style="6" customWidth="1"/>
    <col min="10240" max="10240" width="7.625" style="6" customWidth="1"/>
    <col min="10241" max="10241" width="8.125" style="6"/>
    <col min="10242" max="10242" width="7.5" style="6" customWidth="1"/>
    <col min="10243" max="10243" width="8.125" style="6"/>
    <col min="10244" max="10244" width="7.25" style="6" customWidth="1"/>
    <col min="10245" max="10245" width="7.125" style="6" customWidth="1"/>
    <col min="10246" max="10246" width="7" style="6" customWidth="1"/>
    <col min="10247" max="10247" width="6.5" style="6" customWidth="1"/>
    <col min="10248" max="10248" width="6.625" style="6" customWidth="1"/>
    <col min="10249" max="10249" width="6.125" style="6" customWidth="1"/>
    <col min="10250" max="10252" width="7.125" style="6" customWidth="1"/>
    <col min="10253" max="10255" width="7.25" style="6" customWidth="1"/>
    <col min="10256" max="10473" width="8.125" style="6"/>
    <col min="10474" max="10474" width="18.25" style="6" customWidth="1"/>
    <col min="10475" max="10475" width="10" style="6" customWidth="1"/>
    <col min="10476" max="10476" width="14.75" style="6" customWidth="1"/>
    <col min="10477" max="10477" width="9.25" style="6" bestFit="1" customWidth="1"/>
    <col min="10478" max="10479" width="7.5" style="6" customWidth="1"/>
    <col min="10480" max="10480" width="7.75" style="6" customWidth="1"/>
    <col min="10481" max="10481" width="7.25" style="6" customWidth="1"/>
    <col min="10482" max="10482" width="8.25" style="6" customWidth="1"/>
    <col min="10483" max="10483" width="7.5" style="6" customWidth="1"/>
    <col min="10484" max="10484" width="8.25" style="6" customWidth="1"/>
    <col min="10485" max="10485" width="7.5" style="6" customWidth="1"/>
    <col min="10486" max="10487" width="7.625" style="6" customWidth="1"/>
    <col min="10488" max="10488" width="7.125" style="6" customWidth="1"/>
    <col min="10489" max="10489" width="6.625" style="6" customWidth="1"/>
    <col min="10490" max="10490" width="7.75" style="6" customWidth="1"/>
    <col min="10491" max="10491" width="7.5" style="6" customWidth="1"/>
    <col min="10492" max="10492" width="7.25" style="6" customWidth="1"/>
    <col min="10493" max="10493" width="6.5" style="6" customWidth="1"/>
    <col min="10494" max="10494" width="7.25" style="6" customWidth="1"/>
    <col min="10495" max="10495" width="6.625" style="6" customWidth="1"/>
    <col min="10496" max="10496" width="7.625" style="6" customWidth="1"/>
    <col min="10497" max="10497" width="8.125" style="6"/>
    <col min="10498" max="10498" width="7.5" style="6" customWidth="1"/>
    <col min="10499" max="10499" width="8.125" style="6"/>
    <col min="10500" max="10500" width="7.25" style="6" customWidth="1"/>
    <col min="10501" max="10501" width="7.125" style="6" customWidth="1"/>
    <col min="10502" max="10502" width="7" style="6" customWidth="1"/>
    <col min="10503" max="10503" width="6.5" style="6" customWidth="1"/>
    <col min="10504" max="10504" width="6.625" style="6" customWidth="1"/>
    <col min="10505" max="10505" width="6.125" style="6" customWidth="1"/>
    <col min="10506" max="10508" width="7.125" style="6" customWidth="1"/>
    <col min="10509" max="10511" width="7.25" style="6" customWidth="1"/>
    <col min="10512" max="10729" width="8.125" style="6"/>
    <col min="10730" max="10730" width="18.25" style="6" customWidth="1"/>
    <col min="10731" max="10731" width="10" style="6" customWidth="1"/>
    <col min="10732" max="10732" width="14.75" style="6" customWidth="1"/>
    <col min="10733" max="10733" width="9.25" style="6" bestFit="1" customWidth="1"/>
    <col min="10734" max="10735" width="7.5" style="6" customWidth="1"/>
    <col min="10736" max="10736" width="7.75" style="6" customWidth="1"/>
    <col min="10737" max="10737" width="7.25" style="6" customWidth="1"/>
    <col min="10738" max="10738" width="8.25" style="6" customWidth="1"/>
    <col min="10739" max="10739" width="7.5" style="6" customWidth="1"/>
    <col min="10740" max="10740" width="8.25" style="6" customWidth="1"/>
    <col min="10741" max="10741" width="7.5" style="6" customWidth="1"/>
    <col min="10742" max="10743" width="7.625" style="6" customWidth="1"/>
    <col min="10744" max="10744" width="7.125" style="6" customWidth="1"/>
    <col min="10745" max="10745" width="6.625" style="6" customWidth="1"/>
    <col min="10746" max="10746" width="7.75" style="6" customWidth="1"/>
    <col min="10747" max="10747" width="7.5" style="6" customWidth="1"/>
    <col min="10748" max="10748" width="7.25" style="6" customWidth="1"/>
    <col min="10749" max="10749" width="6.5" style="6" customWidth="1"/>
    <col min="10750" max="10750" width="7.25" style="6" customWidth="1"/>
    <col min="10751" max="10751" width="6.625" style="6" customWidth="1"/>
    <col min="10752" max="10752" width="7.625" style="6" customWidth="1"/>
    <col min="10753" max="10753" width="8.125" style="6"/>
    <col min="10754" max="10754" width="7.5" style="6" customWidth="1"/>
    <col min="10755" max="10755" width="8.125" style="6"/>
    <col min="10756" max="10756" width="7.25" style="6" customWidth="1"/>
    <col min="10757" max="10757" width="7.125" style="6" customWidth="1"/>
    <col min="10758" max="10758" width="7" style="6" customWidth="1"/>
    <col min="10759" max="10759" width="6.5" style="6" customWidth="1"/>
    <col min="10760" max="10760" width="6.625" style="6" customWidth="1"/>
    <col min="10761" max="10761" width="6.125" style="6" customWidth="1"/>
    <col min="10762" max="10764" width="7.125" style="6" customWidth="1"/>
    <col min="10765" max="10767" width="7.25" style="6" customWidth="1"/>
    <col min="10768" max="10985" width="8.125" style="6"/>
    <col min="10986" max="10986" width="18.25" style="6" customWidth="1"/>
    <col min="10987" max="10987" width="10" style="6" customWidth="1"/>
    <col min="10988" max="10988" width="14.75" style="6" customWidth="1"/>
    <col min="10989" max="10989" width="9.25" style="6" bestFit="1" customWidth="1"/>
    <col min="10990" max="10991" width="7.5" style="6" customWidth="1"/>
    <col min="10992" max="10992" width="7.75" style="6" customWidth="1"/>
    <col min="10993" max="10993" width="7.25" style="6" customWidth="1"/>
    <col min="10994" max="10994" width="8.25" style="6" customWidth="1"/>
    <col min="10995" max="10995" width="7.5" style="6" customWidth="1"/>
    <col min="10996" max="10996" width="8.25" style="6" customWidth="1"/>
    <col min="10997" max="10997" width="7.5" style="6" customWidth="1"/>
    <col min="10998" max="10999" width="7.625" style="6" customWidth="1"/>
    <col min="11000" max="11000" width="7.125" style="6" customWidth="1"/>
    <col min="11001" max="11001" width="6.625" style="6" customWidth="1"/>
    <col min="11002" max="11002" width="7.75" style="6" customWidth="1"/>
    <col min="11003" max="11003" width="7.5" style="6" customWidth="1"/>
    <col min="11004" max="11004" width="7.25" style="6" customWidth="1"/>
    <col min="11005" max="11005" width="6.5" style="6" customWidth="1"/>
    <col min="11006" max="11006" width="7.25" style="6" customWidth="1"/>
    <col min="11007" max="11007" width="6.625" style="6" customWidth="1"/>
    <col min="11008" max="11008" width="7.625" style="6" customWidth="1"/>
    <col min="11009" max="11009" width="8.125" style="6"/>
    <col min="11010" max="11010" width="7.5" style="6" customWidth="1"/>
    <col min="11011" max="11011" width="8.125" style="6"/>
    <col min="11012" max="11012" width="7.25" style="6" customWidth="1"/>
    <col min="11013" max="11013" width="7.125" style="6" customWidth="1"/>
    <col min="11014" max="11014" width="7" style="6" customWidth="1"/>
    <col min="11015" max="11015" width="6.5" style="6" customWidth="1"/>
    <col min="11016" max="11016" width="6.625" style="6" customWidth="1"/>
    <col min="11017" max="11017" width="6.125" style="6" customWidth="1"/>
    <col min="11018" max="11020" width="7.125" style="6" customWidth="1"/>
    <col min="11021" max="11023" width="7.25" style="6" customWidth="1"/>
    <col min="11024" max="11241" width="8.125" style="6"/>
    <col min="11242" max="11242" width="18.25" style="6" customWidth="1"/>
    <col min="11243" max="11243" width="10" style="6" customWidth="1"/>
    <col min="11244" max="11244" width="14.75" style="6" customWidth="1"/>
    <col min="11245" max="11245" width="9.25" style="6" bestFit="1" customWidth="1"/>
    <col min="11246" max="11247" width="7.5" style="6" customWidth="1"/>
    <col min="11248" max="11248" width="7.75" style="6" customWidth="1"/>
    <col min="11249" max="11249" width="7.25" style="6" customWidth="1"/>
    <col min="11250" max="11250" width="8.25" style="6" customWidth="1"/>
    <col min="11251" max="11251" width="7.5" style="6" customWidth="1"/>
    <col min="11252" max="11252" width="8.25" style="6" customWidth="1"/>
    <col min="11253" max="11253" width="7.5" style="6" customWidth="1"/>
    <col min="11254" max="11255" width="7.625" style="6" customWidth="1"/>
    <col min="11256" max="11256" width="7.125" style="6" customWidth="1"/>
    <col min="11257" max="11257" width="6.625" style="6" customWidth="1"/>
    <col min="11258" max="11258" width="7.75" style="6" customWidth="1"/>
    <col min="11259" max="11259" width="7.5" style="6" customWidth="1"/>
    <col min="11260" max="11260" width="7.25" style="6" customWidth="1"/>
    <col min="11261" max="11261" width="6.5" style="6" customWidth="1"/>
    <col min="11262" max="11262" width="7.25" style="6" customWidth="1"/>
    <col min="11263" max="11263" width="6.625" style="6" customWidth="1"/>
    <col min="11264" max="11264" width="7.625" style="6" customWidth="1"/>
    <col min="11265" max="11265" width="8.125" style="6"/>
    <col min="11266" max="11266" width="7.5" style="6" customWidth="1"/>
    <col min="11267" max="11267" width="8.125" style="6"/>
    <col min="11268" max="11268" width="7.25" style="6" customWidth="1"/>
    <col min="11269" max="11269" width="7.125" style="6" customWidth="1"/>
    <col min="11270" max="11270" width="7" style="6" customWidth="1"/>
    <col min="11271" max="11271" width="6.5" style="6" customWidth="1"/>
    <col min="11272" max="11272" width="6.625" style="6" customWidth="1"/>
    <col min="11273" max="11273" width="6.125" style="6" customWidth="1"/>
    <col min="11274" max="11276" width="7.125" style="6" customWidth="1"/>
    <col min="11277" max="11279" width="7.25" style="6" customWidth="1"/>
    <col min="11280" max="11497" width="8.125" style="6"/>
    <col min="11498" max="11498" width="18.25" style="6" customWidth="1"/>
    <col min="11499" max="11499" width="10" style="6" customWidth="1"/>
    <col min="11500" max="11500" width="14.75" style="6" customWidth="1"/>
    <col min="11501" max="11501" width="9.25" style="6" bestFit="1" customWidth="1"/>
    <col min="11502" max="11503" width="7.5" style="6" customWidth="1"/>
    <col min="11504" max="11504" width="7.75" style="6" customWidth="1"/>
    <col min="11505" max="11505" width="7.25" style="6" customWidth="1"/>
    <col min="11506" max="11506" width="8.25" style="6" customWidth="1"/>
    <col min="11507" max="11507" width="7.5" style="6" customWidth="1"/>
    <col min="11508" max="11508" width="8.25" style="6" customWidth="1"/>
    <col min="11509" max="11509" width="7.5" style="6" customWidth="1"/>
    <col min="11510" max="11511" width="7.625" style="6" customWidth="1"/>
    <col min="11512" max="11512" width="7.125" style="6" customWidth="1"/>
    <col min="11513" max="11513" width="6.625" style="6" customWidth="1"/>
    <col min="11514" max="11514" width="7.75" style="6" customWidth="1"/>
    <col min="11515" max="11515" width="7.5" style="6" customWidth="1"/>
    <col min="11516" max="11516" width="7.25" style="6" customWidth="1"/>
    <col min="11517" max="11517" width="6.5" style="6" customWidth="1"/>
    <col min="11518" max="11518" width="7.25" style="6" customWidth="1"/>
    <col min="11519" max="11519" width="6.625" style="6" customWidth="1"/>
    <col min="11520" max="11520" width="7.625" style="6" customWidth="1"/>
    <col min="11521" max="11521" width="8.125" style="6"/>
    <col min="11522" max="11522" width="7.5" style="6" customWidth="1"/>
    <col min="11523" max="11523" width="8.125" style="6"/>
    <col min="11524" max="11524" width="7.25" style="6" customWidth="1"/>
    <col min="11525" max="11525" width="7.125" style="6" customWidth="1"/>
    <col min="11526" max="11526" width="7" style="6" customWidth="1"/>
    <col min="11527" max="11527" width="6.5" style="6" customWidth="1"/>
    <col min="11528" max="11528" width="6.625" style="6" customWidth="1"/>
    <col min="11529" max="11529" width="6.125" style="6" customWidth="1"/>
    <col min="11530" max="11532" width="7.125" style="6" customWidth="1"/>
    <col min="11533" max="11535" width="7.25" style="6" customWidth="1"/>
    <col min="11536" max="11753" width="8.125" style="6"/>
    <col min="11754" max="11754" width="18.25" style="6" customWidth="1"/>
    <col min="11755" max="11755" width="10" style="6" customWidth="1"/>
    <col min="11756" max="11756" width="14.75" style="6" customWidth="1"/>
    <col min="11757" max="11757" width="9.25" style="6" bestFit="1" customWidth="1"/>
    <col min="11758" max="11759" width="7.5" style="6" customWidth="1"/>
    <col min="11760" max="11760" width="7.75" style="6" customWidth="1"/>
    <col min="11761" max="11761" width="7.25" style="6" customWidth="1"/>
    <col min="11762" max="11762" width="8.25" style="6" customWidth="1"/>
    <col min="11763" max="11763" width="7.5" style="6" customWidth="1"/>
    <col min="11764" max="11764" width="8.25" style="6" customWidth="1"/>
    <col min="11765" max="11765" width="7.5" style="6" customWidth="1"/>
    <col min="11766" max="11767" width="7.625" style="6" customWidth="1"/>
    <col min="11768" max="11768" width="7.125" style="6" customWidth="1"/>
    <col min="11769" max="11769" width="6.625" style="6" customWidth="1"/>
    <col min="11770" max="11770" width="7.75" style="6" customWidth="1"/>
    <col min="11771" max="11771" width="7.5" style="6" customWidth="1"/>
    <col min="11772" max="11772" width="7.25" style="6" customWidth="1"/>
    <col min="11773" max="11773" width="6.5" style="6" customWidth="1"/>
    <col min="11774" max="11774" width="7.25" style="6" customWidth="1"/>
    <col min="11775" max="11775" width="6.625" style="6" customWidth="1"/>
    <col min="11776" max="11776" width="7.625" style="6" customWidth="1"/>
    <col min="11777" max="11777" width="8.125" style="6"/>
    <col min="11778" max="11778" width="7.5" style="6" customWidth="1"/>
    <col min="11779" max="11779" width="8.125" style="6"/>
    <col min="11780" max="11780" width="7.25" style="6" customWidth="1"/>
    <col min="11781" max="11781" width="7.125" style="6" customWidth="1"/>
    <col min="11782" max="11782" width="7" style="6" customWidth="1"/>
    <col min="11783" max="11783" width="6.5" style="6" customWidth="1"/>
    <col min="11784" max="11784" width="6.625" style="6" customWidth="1"/>
    <col min="11785" max="11785" width="6.125" style="6" customWidth="1"/>
    <col min="11786" max="11788" width="7.125" style="6" customWidth="1"/>
    <col min="11789" max="11791" width="7.25" style="6" customWidth="1"/>
    <col min="11792" max="12009" width="8.125" style="6"/>
    <col min="12010" max="12010" width="18.25" style="6" customWidth="1"/>
    <col min="12011" max="12011" width="10" style="6" customWidth="1"/>
    <col min="12012" max="12012" width="14.75" style="6" customWidth="1"/>
    <col min="12013" max="12013" width="9.25" style="6" bestFit="1" customWidth="1"/>
    <col min="12014" max="12015" width="7.5" style="6" customWidth="1"/>
    <col min="12016" max="12016" width="7.75" style="6" customWidth="1"/>
    <col min="12017" max="12017" width="7.25" style="6" customWidth="1"/>
    <col min="12018" max="12018" width="8.25" style="6" customWidth="1"/>
    <col min="12019" max="12019" width="7.5" style="6" customWidth="1"/>
    <col min="12020" max="12020" width="8.25" style="6" customWidth="1"/>
    <col min="12021" max="12021" width="7.5" style="6" customWidth="1"/>
    <col min="12022" max="12023" width="7.625" style="6" customWidth="1"/>
    <col min="12024" max="12024" width="7.125" style="6" customWidth="1"/>
    <col min="12025" max="12025" width="6.625" style="6" customWidth="1"/>
    <col min="12026" max="12026" width="7.75" style="6" customWidth="1"/>
    <col min="12027" max="12027" width="7.5" style="6" customWidth="1"/>
    <col min="12028" max="12028" width="7.25" style="6" customWidth="1"/>
    <col min="12029" max="12029" width="6.5" style="6" customWidth="1"/>
    <col min="12030" max="12030" width="7.25" style="6" customWidth="1"/>
    <col min="12031" max="12031" width="6.625" style="6" customWidth="1"/>
    <col min="12032" max="12032" width="7.625" style="6" customWidth="1"/>
    <col min="12033" max="12033" width="8.125" style="6"/>
    <col min="12034" max="12034" width="7.5" style="6" customWidth="1"/>
    <col min="12035" max="12035" width="8.125" style="6"/>
    <col min="12036" max="12036" width="7.25" style="6" customWidth="1"/>
    <col min="12037" max="12037" width="7.125" style="6" customWidth="1"/>
    <col min="12038" max="12038" width="7" style="6" customWidth="1"/>
    <col min="12039" max="12039" width="6.5" style="6" customWidth="1"/>
    <col min="12040" max="12040" width="6.625" style="6" customWidth="1"/>
    <col min="12041" max="12041" width="6.125" style="6" customWidth="1"/>
    <col min="12042" max="12044" width="7.125" style="6" customWidth="1"/>
    <col min="12045" max="12047" width="7.25" style="6" customWidth="1"/>
    <col min="12048" max="12265" width="8.125" style="6"/>
    <col min="12266" max="12266" width="18.25" style="6" customWidth="1"/>
    <col min="12267" max="12267" width="10" style="6" customWidth="1"/>
    <col min="12268" max="12268" width="14.75" style="6" customWidth="1"/>
    <col min="12269" max="12269" width="9.25" style="6" bestFit="1" customWidth="1"/>
    <col min="12270" max="12271" width="7.5" style="6" customWidth="1"/>
    <col min="12272" max="12272" width="7.75" style="6" customWidth="1"/>
    <col min="12273" max="12273" width="7.25" style="6" customWidth="1"/>
    <col min="12274" max="12274" width="8.25" style="6" customWidth="1"/>
    <col min="12275" max="12275" width="7.5" style="6" customWidth="1"/>
    <col min="12276" max="12276" width="8.25" style="6" customWidth="1"/>
    <col min="12277" max="12277" width="7.5" style="6" customWidth="1"/>
    <col min="12278" max="12279" width="7.625" style="6" customWidth="1"/>
    <col min="12280" max="12280" width="7.125" style="6" customWidth="1"/>
    <col min="12281" max="12281" width="6.625" style="6" customWidth="1"/>
    <col min="12282" max="12282" width="7.75" style="6" customWidth="1"/>
    <col min="12283" max="12283" width="7.5" style="6" customWidth="1"/>
    <col min="12284" max="12284" width="7.25" style="6" customWidth="1"/>
    <col min="12285" max="12285" width="6.5" style="6" customWidth="1"/>
    <col min="12286" max="12286" width="7.25" style="6" customWidth="1"/>
    <col min="12287" max="12287" width="6.625" style="6" customWidth="1"/>
    <col min="12288" max="12288" width="7.625" style="6" customWidth="1"/>
    <col min="12289" max="12289" width="8.125" style="6"/>
    <col min="12290" max="12290" width="7.5" style="6" customWidth="1"/>
    <col min="12291" max="12291" width="8.125" style="6"/>
    <col min="12292" max="12292" width="7.25" style="6" customWidth="1"/>
    <col min="12293" max="12293" width="7.125" style="6" customWidth="1"/>
    <col min="12294" max="12294" width="7" style="6" customWidth="1"/>
    <col min="12295" max="12295" width="6.5" style="6" customWidth="1"/>
    <col min="12296" max="12296" width="6.625" style="6" customWidth="1"/>
    <col min="12297" max="12297" width="6.125" style="6" customWidth="1"/>
    <col min="12298" max="12300" width="7.125" style="6" customWidth="1"/>
    <col min="12301" max="12303" width="7.25" style="6" customWidth="1"/>
    <col min="12304" max="12521" width="8.125" style="6"/>
    <col min="12522" max="12522" width="18.25" style="6" customWidth="1"/>
    <col min="12523" max="12523" width="10" style="6" customWidth="1"/>
    <col min="12524" max="12524" width="14.75" style="6" customWidth="1"/>
    <col min="12525" max="12525" width="9.25" style="6" bestFit="1" customWidth="1"/>
    <col min="12526" max="12527" width="7.5" style="6" customWidth="1"/>
    <col min="12528" max="12528" width="7.75" style="6" customWidth="1"/>
    <col min="12529" max="12529" width="7.25" style="6" customWidth="1"/>
    <col min="12530" max="12530" width="8.25" style="6" customWidth="1"/>
    <col min="12531" max="12531" width="7.5" style="6" customWidth="1"/>
    <col min="12532" max="12532" width="8.25" style="6" customWidth="1"/>
    <col min="12533" max="12533" width="7.5" style="6" customWidth="1"/>
    <col min="12534" max="12535" width="7.625" style="6" customWidth="1"/>
    <col min="12536" max="12536" width="7.125" style="6" customWidth="1"/>
    <col min="12537" max="12537" width="6.625" style="6" customWidth="1"/>
    <col min="12538" max="12538" width="7.75" style="6" customWidth="1"/>
    <col min="12539" max="12539" width="7.5" style="6" customWidth="1"/>
    <col min="12540" max="12540" width="7.25" style="6" customWidth="1"/>
    <col min="12541" max="12541" width="6.5" style="6" customWidth="1"/>
    <col min="12542" max="12542" width="7.25" style="6" customWidth="1"/>
    <col min="12543" max="12543" width="6.625" style="6" customWidth="1"/>
    <col min="12544" max="12544" width="7.625" style="6" customWidth="1"/>
    <col min="12545" max="12545" width="8.125" style="6"/>
    <col min="12546" max="12546" width="7.5" style="6" customWidth="1"/>
    <col min="12547" max="12547" width="8.125" style="6"/>
    <col min="12548" max="12548" width="7.25" style="6" customWidth="1"/>
    <col min="12549" max="12549" width="7.125" style="6" customWidth="1"/>
    <col min="12550" max="12550" width="7" style="6" customWidth="1"/>
    <col min="12551" max="12551" width="6.5" style="6" customWidth="1"/>
    <col min="12552" max="12552" width="6.625" style="6" customWidth="1"/>
    <col min="12553" max="12553" width="6.125" style="6" customWidth="1"/>
    <col min="12554" max="12556" width="7.125" style="6" customWidth="1"/>
    <col min="12557" max="12559" width="7.25" style="6" customWidth="1"/>
    <col min="12560" max="12777" width="8.125" style="6"/>
    <col min="12778" max="12778" width="18.25" style="6" customWidth="1"/>
    <col min="12779" max="12779" width="10" style="6" customWidth="1"/>
    <col min="12780" max="12780" width="14.75" style="6" customWidth="1"/>
    <col min="12781" max="12781" width="9.25" style="6" bestFit="1" customWidth="1"/>
    <col min="12782" max="12783" width="7.5" style="6" customWidth="1"/>
    <col min="12784" max="12784" width="7.75" style="6" customWidth="1"/>
    <col min="12785" max="12785" width="7.25" style="6" customWidth="1"/>
    <col min="12786" max="12786" width="8.25" style="6" customWidth="1"/>
    <col min="12787" max="12787" width="7.5" style="6" customWidth="1"/>
    <col min="12788" max="12788" width="8.25" style="6" customWidth="1"/>
    <col min="12789" max="12789" width="7.5" style="6" customWidth="1"/>
    <col min="12790" max="12791" width="7.625" style="6" customWidth="1"/>
    <col min="12792" max="12792" width="7.125" style="6" customWidth="1"/>
    <col min="12793" max="12793" width="6.625" style="6" customWidth="1"/>
    <col min="12794" max="12794" width="7.75" style="6" customWidth="1"/>
    <col min="12795" max="12795" width="7.5" style="6" customWidth="1"/>
    <col min="12796" max="12796" width="7.25" style="6" customWidth="1"/>
    <col min="12797" max="12797" width="6.5" style="6" customWidth="1"/>
    <col min="12798" max="12798" width="7.25" style="6" customWidth="1"/>
    <col min="12799" max="12799" width="6.625" style="6" customWidth="1"/>
    <col min="12800" max="12800" width="7.625" style="6" customWidth="1"/>
    <col min="12801" max="12801" width="8.125" style="6"/>
    <col min="12802" max="12802" width="7.5" style="6" customWidth="1"/>
    <col min="12803" max="12803" width="8.125" style="6"/>
    <col min="12804" max="12804" width="7.25" style="6" customWidth="1"/>
    <col min="12805" max="12805" width="7.125" style="6" customWidth="1"/>
    <col min="12806" max="12806" width="7" style="6" customWidth="1"/>
    <col min="12807" max="12807" width="6.5" style="6" customWidth="1"/>
    <col min="12808" max="12808" width="6.625" style="6" customWidth="1"/>
    <col min="12809" max="12809" width="6.125" style="6" customWidth="1"/>
    <col min="12810" max="12812" width="7.125" style="6" customWidth="1"/>
    <col min="12813" max="12815" width="7.25" style="6" customWidth="1"/>
    <col min="12816" max="13033" width="8.125" style="6"/>
    <col min="13034" max="13034" width="18.25" style="6" customWidth="1"/>
    <col min="13035" max="13035" width="10" style="6" customWidth="1"/>
    <col min="13036" max="13036" width="14.75" style="6" customWidth="1"/>
    <col min="13037" max="13037" width="9.25" style="6" bestFit="1" customWidth="1"/>
    <col min="13038" max="13039" width="7.5" style="6" customWidth="1"/>
    <col min="13040" max="13040" width="7.75" style="6" customWidth="1"/>
    <col min="13041" max="13041" width="7.25" style="6" customWidth="1"/>
    <col min="13042" max="13042" width="8.25" style="6" customWidth="1"/>
    <col min="13043" max="13043" width="7.5" style="6" customWidth="1"/>
    <col min="13044" max="13044" width="8.25" style="6" customWidth="1"/>
    <col min="13045" max="13045" width="7.5" style="6" customWidth="1"/>
    <col min="13046" max="13047" width="7.625" style="6" customWidth="1"/>
    <col min="13048" max="13048" width="7.125" style="6" customWidth="1"/>
    <col min="13049" max="13049" width="6.625" style="6" customWidth="1"/>
    <col min="13050" max="13050" width="7.75" style="6" customWidth="1"/>
    <col min="13051" max="13051" width="7.5" style="6" customWidth="1"/>
    <col min="13052" max="13052" width="7.25" style="6" customWidth="1"/>
    <col min="13053" max="13053" width="6.5" style="6" customWidth="1"/>
    <col min="13054" max="13054" width="7.25" style="6" customWidth="1"/>
    <col min="13055" max="13055" width="6.625" style="6" customWidth="1"/>
    <col min="13056" max="13056" width="7.625" style="6" customWidth="1"/>
    <col min="13057" max="13057" width="8.125" style="6"/>
    <col min="13058" max="13058" width="7.5" style="6" customWidth="1"/>
    <col min="13059" max="13059" width="8.125" style="6"/>
    <col min="13060" max="13060" width="7.25" style="6" customWidth="1"/>
    <col min="13061" max="13061" width="7.125" style="6" customWidth="1"/>
    <col min="13062" max="13062" width="7" style="6" customWidth="1"/>
    <col min="13063" max="13063" width="6.5" style="6" customWidth="1"/>
    <col min="13064" max="13064" width="6.625" style="6" customWidth="1"/>
    <col min="13065" max="13065" width="6.125" style="6" customWidth="1"/>
    <col min="13066" max="13068" width="7.125" style="6" customWidth="1"/>
    <col min="13069" max="13071" width="7.25" style="6" customWidth="1"/>
    <col min="13072" max="13289" width="8.125" style="6"/>
    <col min="13290" max="13290" width="18.25" style="6" customWidth="1"/>
    <col min="13291" max="13291" width="10" style="6" customWidth="1"/>
    <col min="13292" max="13292" width="14.75" style="6" customWidth="1"/>
    <col min="13293" max="13293" width="9.25" style="6" bestFit="1" customWidth="1"/>
    <col min="13294" max="13295" width="7.5" style="6" customWidth="1"/>
    <col min="13296" max="13296" width="7.75" style="6" customWidth="1"/>
    <col min="13297" max="13297" width="7.25" style="6" customWidth="1"/>
    <col min="13298" max="13298" width="8.25" style="6" customWidth="1"/>
    <col min="13299" max="13299" width="7.5" style="6" customWidth="1"/>
    <col min="13300" max="13300" width="8.25" style="6" customWidth="1"/>
    <col min="13301" max="13301" width="7.5" style="6" customWidth="1"/>
    <col min="13302" max="13303" width="7.625" style="6" customWidth="1"/>
    <col min="13304" max="13304" width="7.125" style="6" customWidth="1"/>
    <col min="13305" max="13305" width="6.625" style="6" customWidth="1"/>
    <col min="13306" max="13306" width="7.75" style="6" customWidth="1"/>
    <col min="13307" max="13307" width="7.5" style="6" customWidth="1"/>
    <col min="13308" max="13308" width="7.25" style="6" customWidth="1"/>
    <col min="13309" max="13309" width="6.5" style="6" customWidth="1"/>
    <col min="13310" max="13310" width="7.25" style="6" customWidth="1"/>
    <col min="13311" max="13311" width="6.625" style="6" customWidth="1"/>
    <col min="13312" max="13312" width="7.625" style="6" customWidth="1"/>
    <col min="13313" max="13313" width="8.125" style="6"/>
    <col min="13314" max="13314" width="7.5" style="6" customWidth="1"/>
    <col min="13315" max="13315" width="8.125" style="6"/>
    <col min="13316" max="13316" width="7.25" style="6" customWidth="1"/>
    <col min="13317" max="13317" width="7.125" style="6" customWidth="1"/>
    <col min="13318" max="13318" width="7" style="6" customWidth="1"/>
    <col min="13319" max="13319" width="6.5" style="6" customWidth="1"/>
    <col min="13320" max="13320" width="6.625" style="6" customWidth="1"/>
    <col min="13321" max="13321" width="6.125" style="6" customWidth="1"/>
    <col min="13322" max="13324" width="7.125" style="6" customWidth="1"/>
    <col min="13325" max="13327" width="7.25" style="6" customWidth="1"/>
    <col min="13328" max="13545" width="8.125" style="6"/>
    <col min="13546" max="13546" width="18.25" style="6" customWidth="1"/>
    <col min="13547" max="13547" width="10" style="6" customWidth="1"/>
    <col min="13548" max="13548" width="14.75" style="6" customWidth="1"/>
    <col min="13549" max="13549" width="9.25" style="6" bestFit="1" customWidth="1"/>
    <col min="13550" max="13551" width="7.5" style="6" customWidth="1"/>
    <col min="13552" max="13552" width="7.75" style="6" customWidth="1"/>
    <col min="13553" max="13553" width="7.25" style="6" customWidth="1"/>
    <col min="13554" max="13554" width="8.25" style="6" customWidth="1"/>
    <col min="13555" max="13555" width="7.5" style="6" customWidth="1"/>
    <col min="13556" max="13556" width="8.25" style="6" customWidth="1"/>
    <col min="13557" max="13557" width="7.5" style="6" customWidth="1"/>
    <col min="13558" max="13559" width="7.625" style="6" customWidth="1"/>
    <col min="13560" max="13560" width="7.125" style="6" customWidth="1"/>
    <col min="13561" max="13561" width="6.625" style="6" customWidth="1"/>
    <col min="13562" max="13562" width="7.75" style="6" customWidth="1"/>
    <col min="13563" max="13563" width="7.5" style="6" customWidth="1"/>
    <col min="13564" max="13564" width="7.25" style="6" customWidth="1"/>
    <col min="13565" max="13565" width="6.5" style="6" customWidth="1"/>
    <col min="13566" max="13566" width="7.25" style="6" customWidth="1"/>
    <col min="13567" max="13567" width="6.625" style="6" customWidth="1"/>
    <col min="13568" max="13568" width="7.625" style="6" customWidth="1"/>
    <col min="13569" max="13569" width="8.125" style="6"/>
    <col min="13570" max="13570" width="7.5" style="6" customWidth="1"/>
    <col min="13571" max="13571" width="8.125" style="6"/>
    <col min="13572" max="13572" width="7.25" style="6" customWidth="1"/>
    <col min="13573" max="13573" width="7.125" style="6" customWidth="1"/>
    <col min="13574" max="13574" width="7" style="6" customWidth="1"/>
    <col min="13575" max="13575" width="6.5" style="6" customWidth="1"/>
    <col min="13576" max="13576" width="6.625" style="6" customWidth="1"/>
    <col min="13577" max="13577" width="6.125" style="6" customWidth="1"/>
    <col min="13578" max="13580" width="7.125" style="6" customWidth="1"/>
    <col min="13581" max="13583" width="7.25" style="6" customWidth="1"/>
    <col min="13584" max="13801" width="8.125" style="6"/>
    <col min="13802" max="13802" width="18.25" style="6" customWidth="1"/>
    <col min="13803" max="13803" width="10" style="6" customWidth="1"/>
    <col min="13804" max="13804" width="14.75" style="6" customWidth="1"/>
    <col min="13805" max="13805" width="9.25" style="6" bestFit="1" customWidth="1"/>
    <col min="13806" max="13807" width="7.5" style="6" customWidth="1"/>
    <col min="13808" max="13808" width="7.75" style="6" customWidth="1"/>
    <col min="13809" max="13809" width="7.25" style="6" customWidth="1"/>
    <col min="13810" max="13810" width="8.25" style="6" customWidth="1"/>
    <col min="13811" max="13811" width="7.5" style="6" customWidth="1"/>
    <col min="13812" max="13812" width="8.25" style="6" customWidth="1"/>
    <col min="13813" max="13813" width="7.5" style="6" customWidth="1"/>
    <col min="13814" max="13815" width="7.625" style="6" customWidth="1"/>
    <col min="13816" max="13816" width="7.125" style="6" customWidth="1"/>
    <col min="13817" max="13817" width="6.625" style="6" customWidth="1"/>
    <col min="13818" max="13818" width="7.75" style="6" customWidth="1"/>
    <col min="13819" max="13819" width="7.5" style="6" customWidth="1"/>
    <col min="13820" max="13820" width="7.25" style="6" customWidth="1"/>
    <col min="13821" max="13821" width="6.5" style="6" customWidth="1"/>
    <col min="13822" max="13822" width="7.25" style="6" customWidth="1"/>
    <col min="13823" max="13823" width="6.625" style="6" customWidth="1"/>
    <col min="13824" max="13824" width="7.625" style="6" customWidth="1"/>
    <col min="13825" max="13825" width="8.125" style="6"/>
    <col min="13826" max="13826" width="7.5" style="6" customWidth="1"/>
    <col min="13827" max="13827" width="8.125" style="6"/>
    <col min="13828" max="13828" width="7.25" style="6" customWidth="1"/>
    <col min="13829" max="13829" width="7.125" style="6" customWidth="1"/>
    <col min="13830" max="13830" width="7" style="6" customWidth="1"/>
    <col min="13831" max="13831" width="6.5" style="6" customWidth="1"/>
    <col min="13832" max="13832" width="6.625" style="6" customWidth="1"/>
    <col min="13833" max="13833" width="6.125" style="6" customWidth="1"/>
    <col min="13834" max="13836" width="7.125" style="6" customWidth="1"/>
    <col min="13837" max="13839" width="7.25" style="6" customWidth="1"/>
    <col min="13840" max="14057" width="8.125" style="6"/>
    <col min="14058" max="14058" width="18.25" style="6" customWidth="1"/>
    <col min="14059" max="14059" width="10" style="6" customWidth="1"/>
    <col min="14060" max="14060" width="14.75" style="6" customWidth="1"/>
    <col min="14061" max="14061" width="9.25" style="6" bestFit="1" customWidth="1"/>
    <col min="14062" max="14063" width="7.5" style="6" customWidth="1"/>
    <col min="14064" max="14064" width="7.75" style="6" customWidth="1"/>
    <col min="14065" max="14065" width="7.25" style="6" customWidth="1"/>
    <col min="14066" max="14066" width="8.25" style="6" customWidth="1"/>
    <col min="14067" max="14067" width="7.5" style="6" customWidth="1"/>
    <col min="14068" max="14068" width="8.25" style="6" customWidth="1"/>
    <col min="14069" max="14069" width="7.5" style="6" customWidth="1"/>
    <col min="14070" max="14071" width="7.625" style="6" customWidth="1"/>
    <col min="14072" max="14072" width="7.125" style="6" customWidth="1"/>
    <col min="14073" max="14073" width="6.625" style="6" customWidth="1"/>
    <col min="14074" max="14074" width="7.75" style="6" customWidth="1"/>
    <col min="14075" max="14075" width="7.5" style="6" customWidth="1"/>
    <col min="14076" max="14076" width="7.25" style="6" customWidth="1"/>
    <col min="14077" max="14077" width="6.5" style="6" customWidth="1"/>
    <col min="14078" max="14078" width="7.25" style="6" customWidth="1"/>
    <col min="14079" max="14079" width="6.625" style="6" customWidth="1"/>
    <col min="14080" max="14080" width="7.625" style="6" customWidth="1"/>
    <col min="14081" max="14081" width="8.125" style="6"/>
    <col min="14082" max="14082" width="7.5" style="6" customWidth="1"/>
    <col min="14083" max="14083" width="8.125" style="6"/>
    <col min="14084" max="14084" width="7.25" style="6" customWidth="1"/>
    <col min="14085" max="14085" width="7.125" style="6" customWidth="1"/>
    <col min="14086" max="14086" width="7" style="6" customWidth="1"/>
    <col min="14087" max="14087" width="6.5" style="6" customWidth="1"/>
    <col min="14088" max="14088" width="6.625" style="6" customWidth="1"/>
    <col min="14089" max="14089" width="6.125" style="6" customWidth="1"/>
    <col min="14090" max="14092" width="7.125" style="6" customWidth="1"/>
    <col min="14093" max="14095" width="7.25" style="6" customWidth="1"/>
    <col min="14096" max="14313" width="8.125" style="6"/>
    <col min="14314" max="14314" width="18.25" style="6" customWidth="1"/>
    <col min="14315" max="14315" width="10" style="6" customWidth="1"/>
    <col min="14316" max="14316" width="14.75" style="6" customWidth="1"/>
    <col min="14317" max="14317" width="9.25" style="6" bestFit="1" customWidth="1"/>
    <col min="14318" max="14319" width="7.5" style="6" customWidth="1"/>
    <col min="14320" max="14320" width="7.75" style="6" customWidth="1"/>
    <col min="14321" max="14321" width="7.25" style="6" customWidth="1"/>
    <col min="14322" max="14322" width="8.25" style="6" customWidth="1"/>
    <col min="14323" max="14323" width="7.5" style="6" customWidth="1"/>
    <col min="14324" max="14324" width="8.25" style="6" customWidth="1"/>
    <col min="14325" max="14325" width="7.5" style="6" customWidth="1"/>
    <col min="14326" max="14327" width="7.625" style="6" customWidth="1"/>
    <col min="14328" max="14328" width="7.125" style="6" customWidth="1"/>
    <col min="14329" max="14329" width="6.625" style="6" customWidth="1"/>
    <col min="14330" max="14330" width="7.75" style="6" customWidth="1"/>
    <col min="14331" max="14331" width="7.5" style="6" customWidth="1"/>
    <col min="14332" max="14332" width="7.25" style="6" customWidth="1"/>
    <col min="14333" max="14333" width="6.5" style="6" customWidth="1"/>
    <col min="14334" max="14334" width="7.25" style="6" customWidth="1"/>
    <col min="14335" max="14335" width="6.625" style="6" customWidth="1"/>
    <col min="14336" max="14336" width="7.625" style="6" customWidth="1"/>
    <col min="14337" max="14337" width="8.125" style="6"/>
    <col min="14338" max="14338" width="7.5" style="6" customWidth="1"/>
    <col min="14339" max="14339" width="8.125" style="6"/>
    <col min="14340" max="14340" width="7.25" style="6" customWidth="1"/>
    <col min="14341" max="14341" width="7.125" style="6" customWidth="1"/>
    <col min="14342" max="14342" width="7" style="6" customWidth="1"/>
    <col min="14343" max="14343" width="6.5" style="6" customWidth="1"/>
    <col min="14344" max="14344" width="6.625" style="6" customWidth="1"/>
    <col min="14345" max="14345" width="6.125" style="6" customWidth="1"/>
    <col min="14346" max="14348" width="7.125" style="6" customWidth="1"/>
    <col min="14349" max="14351" width="7.25" style="6" customWidth="1"/>
    <col min="14352" max="14569" width="8.125" style="6"/>
    <col min="14570" max="14570" width="18.25" style="6" customWidth="1"/>
    <col min="14571" max="14571" width="10" style="6" customWidth="1"/>
    <col min="14572" max="14572" width="14.75" style="6" customWidth="1"/>
    <col min="14573" max="14573" width="9.25" style="6" bestFit="1" customWidth="1"/>
    <col min="14574" max="14575" width="7.5" style="6" customWidth="1"/>
    <col min="14576" max="14576" width="7.75" style="6" customWidth="1"/>
    <col min="14577" max="14577" width="7.25" style="6" customWidth="1"/>
    <col min="14578" max="14578" width="8.25" style="6" customWidth="1"/>
    <col min="14579" max="14579" width="7.5" style="6" customWidth="1"/>
    <col min="14580" max="14580" width="8.25" style="6" customWidth="1"/>
    <col min="14581" max="14581" width="7.5" style="6" customWidth="1"/>
    <col min="14582" max="14583" width="7.625" style="6" customWidth="1"/>
    <col min="14584" max="14584" width="7.125" style="6" customWidth="1"/>
    <col min="14585" max="14585" width="6.625" style="6" customWidth="1"/>
    <col min="14586" max="14586" width="7.75" style="6" customWidth="1"/>
    <col min="14587" max="14587" width="7.5" style="6" customWidth="1"/>
    <col min="14588" max="14588" width="7.25" style="6" customWidth="1"/>
    <col min="14589" max="14589" width="6.5" style="6" customWidth="1"/>
    <col min="14590" max="14590" width="7.25" style="6" customWidth="1"/>
    <col min="14591" max="14591" width="6.625" style="6" customWidth="1"/>
    <col min="14592" max="14592" width="7.625" style="6" customWidth="1"/>
    <col min="14593" max="14593" width="8.125" style="6"/>
    <col min="14594" max="14594" width="7.5" style="6" customWidth="1"/>
    <col min="14595" max="14595" width="8.125" style="6"/>
    <col min="14596" max="14596" width="7.25" style="6" customWidth="1"/>
    <col min="14597" max="14597" width="7.125" style="6" customWidth="1"/>
    <col min="14598" max="14598" width="7" style="6" customWidth="1"/>
    <col min="14599" max="14599" width="6.5" style="6" customWidth="1"/>
    <col min="14600" max="14600" width="6.625" style="6" customWidth="1"/>
    <col min="14601" max="14601" width="6.125" style="6" customWidth="1"/>
    <col min="14602" max="14604" width="7.125" style="6" customWidth="1"/>
    <col min="14605" max="14607" width="7.25" style="6" customWidth="1"/>
    <col min="14608" max="14825" width="8.125" style="6"/>
    <col min="14826" max="14826" width="18.25" style="6" customWidth="1"/>
    <col min="14827" max="14827" width="10" style="6" customWidth="1"/>
    <col min="14828" max="14828" width="14.75" style="6" customWidth="1"/>
    <col min="14829" max="14829" width="9.25" style="6" bestFit="1" customWidth="1"/>
    <col min="14830" max="14831" width="7.5" style="6" customWidth="1"/>
    <col min="14832" max="14832" width="7.75" style="6" customWidth="1"/>
    <col min="14833" max="14833" width="7.25" style="6" customWidth="1"/>
    <col min="14834" max="14834" width="8.25" style="6" customWidth="1"/>
    <col min="14835" max="14835" width="7.5" style="6" customWidth="1"/>
    <col min="14836" max="14836" width="8.25" style="6" customWidth="1"/>
    <col min="14837" max="14837" width="7.5" style="6" customWidth="1"/>
    <col min="14838" max="14839" width="7.625" style="6" customWidth="1"/>
    <col min="14840" max="14840" width="7.125" style="6" customWidth="1"/>
    <col min="14841" max="14841" width="6.625" style="6" customWidth="1"/>
    <col min="14842" max="14842" width="7.75" style="6" customWidth="1"/>
    <col min="14843" max="14843" width="7.5" style="6" customWidth="1"/>
    <col min="14844" max="14844" width="7.25" style="6" customWidth="1"/>
    <col min="14845" max="14845" width="6.5" style="6" customWidth="1"/>
    <col min="14846" max="14846" width="7.25" style="6" customWidth="1"/>
    <col min="14847" max="14847" width="6.625" style="6" customWidth="1"/>
    <col min="14848" max="14848" width="7.625" style="6" customWidth="1"/>
    <col min="14849" max="14849" width="8.125" style="6"/>
    <col min="14850" max="14850" width="7.5" style="6" customWidth="1"/>
    <col min="14851" max="14851" width="8.125" style="6"/>
    <col min="14852" max="14852" width="7.25" style="6" customWidth="1"/>
    <col min="14853" max="14853" width="7.125" style="6" customWidth="1"/>
    <col min="14854" max="14854" width="7" style="6" customWidth="1"/>
    <col min="14855" max="14855" width="6.5" style="6" customWidth="1"/>
    <col min="14856" max="14856" width="6.625" style="6" customWidth="1"/>
    <col min="14857" max="14857" width="6.125" style="6" customWidth="1"/>
    <col min="14858" max="14860" width="7.125" style="6" customWidth="1"/>
    <col min="14861" max="14863" width="7.25" style="6" customWidth="1"/>
    <col min="14864" max="15081" width="8.125" style="6"/>
    <col min="15082" max="15082" width="18.25" style="6" customWidth="1"/>
    <col min="15083" max="15083" width="10" style="6" customWidth="1"/>
    <col min="15084" max="15084" width="14.75" style="6" customWidth="1"/>
    <col min="15085" max="15085" width="9.25" style="6" bestFit="1" customWidth="1"/>
    <col min="15086" max="15087" width="7.5" style="6" customWidth="1"/>
    <col min="15088" max="15088" width="7.75" style="6" customWidth="1"/>
    <col min="15089" max="15089" width="7.25" style="6" customWidth="1"/>
    <col min="15090" max="15090" width="8.25" style="6" customWidth="1"/>
    <col min="15091" max="15091" width="7.5" style="6" customWidth="1"/>
    <col min="15092" max="15092" width="8.25" style="6" customWidth="1"/>
    <col min="15093" max="15093" width="7.5" style="6" customWidth="1"/>
    <col min="15094" max="15095" width="7.625" style="6" customWidth="1"/>
    <col min="15096" max="15096" width="7.125" style="6" customWidth="1"/>
    <col min="15097" max="15097" width="6.625" style="6" customWidth="1"/>
    <col min="15098" max="15098" width="7.75" style="6" customWidth="1"/>
    <col min="15099" max="15099" width="7.5" style="6" customWidth="1"/>
    <col min="15100" max="15100" width="7.25" style="6" customWidth="1"/>
    <col min="15101" max="15101" width="6.5" style="6" customWidth="1"/>
    <col min="15102" max="15102" width="7.25" style="6" customWidth="1"/>
    <col min="15103" max="15103" width="6.625" style="6" customWidth="1"/>
    <col min="15104" max="15104" width="7.625" style="6" customWidth="1"/>
    <col min="15105" max="15105" width="8.125" style="6"/>
    <col min="15106" max="15106" width="7.5" style="6" customWidth="1"/>
    <col min="15107" max="15107" width="8.125" style="6"/>
    <col min="15108" max="15108" width="7.25" style="6" customWidth="1"/>
    <col min="15109" max="15109" width="7.125" style="6" customWidth="1"/>
    <col min="15110" max="15110" width="7" style="6" customWidth="1"/>
    <col min="15111" max="15111" width="6.5" style="6" customWidth="1"/>
    <col min="15112" max="15112" width="6.625" style="6" customWidth="1"/>
    <col min="15113" max="15113" width="6.125" style="6" customWidth="1"/>
    <col min="15114" max="15116" width="7.125" style="6" customWidth="1"/>
    <col min="15117" max="15119" width="7.25" style="6" customWidth="1"/>
    <col min="15120" max="15337" width="8.125" style="6"/>
    <col min="15338" max="15338" width="18.25" style="6" customWidth="1"/>
    <col min="15339" max="15339" width="10" style="6" customWidth="1"/>
    <col min="15340" max="15340" width="14.75" style="6" customWidth="1"/>
    <col min="15341" max="15341" width="9.25" style="6" bestFit="1" customWidth="1"/>
    <col min="15342" max="15343" width="7.5" style="6" customWidth="1"/>
    <col min="15344" max="15344" width="7.75" style="6" customWidth="1"/>
    <col min="15345" max="15345" width="7.25" style="6" customWidth="1"/>
    <col min="15346" max="15346" width="8.25" style="6" customWidth="1"/>
    <col min="15347" max="15347" width="7.5" style="6" customWidth="1"/>
    <col min="15348" max="15348" width="8.25" style="6" customWidth="1"/>
    <col min="15349" max="15349" width="7.5" style="6" customWidth="1"/>
    <col min="15350" max="15351" width="7.625" style="6" customWidth="1"/>
    <col min="15352" max="15352" width="7.125" style="6" customWidth="1"/>
    <col min="15353" max="15353" width="6.625" style="6" customWidth="1"/>
    <col min="15354" max="15354" width="7.75" style="6" customWidth="1"/>
    <col min="15355" max="15355" width="7.5" style="6" customWidth="1"/>
    <col min="15356" max="15356" width="7.25" style="6" customWidth="1"/>
    <col min="15357" max="15357" width="6.5" style="6" customWidth="1"/>
    <col min="15358" max="15358" width="7.25" style="6" customWidth="1"/>
    <col min="15359" max="15359" width="6.625" style="6" customWidth="1"/>
    <col min="15360" max="15360" width="7.625" style="6" customWidth="1"/>
    <col min="15361" max="15361" width="8.125" style="6"/>
    <col min="15362" max="15362" width="7.5" style="6" customWidth="1"/>
    <col min="15363" max="15363" width="8.125" style="6"/>
    <col min="15364" max="15364" width="7.25" style="6" customWidth="1"/>
    <col min="15365" max="15365" width="7.125" style="6" customWidth="1"/>
    <col min="15366" max="15366" width="7" style="6" customWidth="1"/>
    <col min="15367" max="15367" width="6.5" style="6" customWidth="1"/>
    <col min="15368" max="15368" width="6.625" style="6" customWidth="1"/>
    <col min="15369" max="15369" width="6.125" style="6" customWidth="1"/>
    <col min="15370" max="15372" width="7.125" style="6" customWidth="1"/>
    <col min="15373" max="15375" width="7.25" style="6" customWidth="1"/>
    <col min="15376" max="15593" width="8.125" style="6"/>
    <col min="15594" max="15594" width="18.25" style="6" customWidth="1"/>
    <col min="15595" max="15595" width="10" style="6" customWidth="1"/>
    <col min="15596" max="15596" width="14.75" style="6" customWidth="1"/>
    <col min="15597" max="15597" width="9.25" style="6" bestFit="1" customWidth="1"/>
    <col min="15598" max="15599" width="7.5" style="6" customWidth="1"/>
    <col min="15600" max="15600" width="7.75" style="6" customWidth="1"/>
    <col min="15601" max="15601" width="7.25" style="6" customWidth="1"/>
    <col min="15602" max="15602" width="8.25" style="6" customWidth="1"/>
    <col min="15603" max="15603" width="7.5" style="6" customWidth="1"/>
    <col min="15604" max="15604" width="8.25" style="6" customWidth="1"/>
    <col min="15605" max="15605" width="7.5" style="6" customWidth="1"/>
    <col min="15606" max="15607" width="7.625" style="6" customWidth="1"/>
    <col min="15608" max="15608" width="7.125" style="6" customWidth="1"/>
    <col min="15609" max="15609" width="6.625" style="6" customWidth="1"/>
    <col min="15610" max="15610" width="7.75" style="6" customWidth="1"/>
    <col min="15611" max="15611" width="7.5" style="6" customWidth="1"/>
    <col min="15612" max="15612" width="7.25" style="6" customWidth="1"/>
    <col min="15613" max="15613" width="6.5" style="6" customWidth="1"/>
    <col min="15614" max="15614" width="7.25" style="6" customWidth="1"/>
    <col min="15615" max="15615" width="6.625" style="6" customWidth="1"/>
    <col min="15616" max="15616" width="7.625" style="6" customWidth="1"/>
    <col min="15617" max="15617" width="8.125" style="6"/>
    <col min="15618" max="15618" width="7.5" style="6" customWidth="1"/>
    <col min="15619" max="15619" width="8.125" style="6"/>
    <col min="15620" max="15620" width="7.25" style="6" customWidth="1"/>
    <col min="15621" max="15621" width="7.125" style="6" customWidth="1"/>
    <col min="15622" max="15622" width="7" style="6" customWidth="1"/>
    <col min="15623" max="15623" width="6.5" style="6" customWidth="1"/>
    <col min="15624" max="15624" width="6.625" style="6" customWidth="1"/>
    <col min="15625" max="15625" width="6.125" style="6" customWidth="1"/>
    <col min="15626" max="15628" width="7.125" style="6" customWidth="1"/>
    <col min="15629" max="15631" width="7.25" style="6" customWidth="1"/>
    <col min="15632" max="15849" width="8.125" style="6"/>
    <col min="15850" max="15850" width="18.25" style="6" customWidth="1"/>
    <col min="15851" max="15851" width="10" style="6" customWidth="1"/>
    <col min="15852" max="15852" width="14.75" style="6" customWidth="1"/>
    <col min="15853" max="15853" width="9.25" style="6" bestFit="1" customWidth="1"/>
    <col min="15854" max="15855" width="7.5" style="6" customWidth="1"/>
    <col min="15856" max="15856" width="7.75" style="6" customWidth="1"/>
    <col min="15857" max="15857" width="7.25" style="6" customWidth="1"/>
    <col min="15858" max="15858" width="8.25" style="6" customWidth="1"/>
    <col min="15859" max="15859" width="7.5" style="6" customWidth="1"/>
    <col min="15860" max="15860" width="8.25" style="6" customWidth="1"/>
    <col min="15861" max="15861" width="7.5" style="6" customWidth="1"/>
    <col min="15862" max="15863" width="7.625" style="6" customWidth="1"/>
    <col min="15864" max="15864" width="7.125" style="6" customWidth="1"/>
    <col min="15865" max="15865" width="6.625" style="6" customWidth="1"/>
    <col min="15866" max="15866" width="7.75" style="6" customWidth="1"/>
    <col min="15867" max="15867" width="7.5" style="6" customWidth="1"/>
    <col min="15868" max="15868" width="7.25" style="6" customWidth="1"/>
    <col min="15869" max="15869" width="6.5" style="6" customWidth="1"/>
    <col min="15870" max="15870" width="7.25" style="6" customWidth="1"/>
    <col min="15871" max="15871" width="6.625" style="6" customWidth="1"/>
    <col min="15872" max="15872" width="7.625" style="6" customWidth="1"/>
    <col min="15873" max="15873" width="8.125" style="6"/>
    <col min="15874" max="15874" width="7.5" style="6" customWidth="1"/>
    <col min="15875" max="15875" width="8.125" style="6"/>
    <col min="15876" max="15876" width="7.25" style="6" customWidth="1"/>
    <col min="15877" max="15877" width="7.125" style="6" customWidth="1"/>
    <col min="15878" max="15878" width="7" style="6" customWidth="1"/>
    <col min="15879" max="15879" width="6.5" style="6" customWidth="1"/>
    <col min="15880" max="15880" width="6.625" style="6" customWidth="1"/>
    <col min="15881" max="15881" width="6.125" style="6" customWidth="1"/>
    <col min="15882" max="15884" width="7.125" style="6" customWidth="1"/>
    <col min="15885" max="15887" width="7.25" style="6" customWidth="1"/>
    <col min="15888" max="16105" width="8.125" style="6"/>
    <col min="16106" max="16106" width="18.25" style="6" customWidth="1"/>
    <col min="16107" max="16107" width="10" style="6" customWidth="1"/>
    <col min="16108" max="16108" width="14.75" style="6" customWidth="1"/>
    <col min="16109" max="16109" width="9.25" style="6" bestFit="1" customWidth="1"/>
    <col min="16110" max="16111" width="7.5" style="6" customWidth="1"/>
    <col min="16112" max="16112" width="7.75" style="6" customWidth="1"/>
    <col min="16113" max="16113" width="7.25" style="6" customWidth="1"/>
    <col min="16114" max="16114" width="8.25" style="6" customWidth="1"/>
    <col min="16115" max="16115" width="7.5" style="6" customWidth="1"/>
    <col min="16116" max="16116" width="8.25" style="6" customWidth="1"/>
    <col min="16117" max="16117" width="7.5" style="6" customWidth="1"/>
    <col min="16118" max="16119" width="7.625" style="6" customWidth="1"/>
    <col min="16120" max="16120" width="7.125" style="6" customWidth="1"/>
    <col min="16121" max="16121" width="6.625" style="6" customWidth="1"/>
    <col min="16122" max="16122" width="7.75" style="6" customWidth="1"/>
    <col min="16123" max="16123" width="7.5" style="6" customWidth="1"/>
    <col min="16124" max="16124" width="7.25" style="6" customWidth="1"/>
    <col min="16125" max="16125" width="6.5" style="6" customWidth="1"/>
    <col min="16126" max="16126" width="7.25" style="6" customWidth="1"/>
    <col min="16127" max="16127" width="6.625" style="6" customWidth="1"/>
    <col min="16128" max="16128" width="7.625" style="6" customWidth="1"/>
    <col min="16129" max="16129" width="8.125" style="6"/>
    <col min="16130" max="16130" width="7.5" style="6" customWidth="1"/>
    <col min="16131" max="16131" width="8.125" style="6"/>
    <col min="16132" max="16132" width="7.25" style="6" customWidth="1"/>
    <col min="16133" max="16133" width="7.125" style="6" customWidth="1"/>
    <col min="16134" max="16134" width="7" style="6" customWidth="1"/>
    <col min="16135" max="16135" width="6.5" style="6" customWidth="1"/>
    <col min="16136" max="16136" width="6.625" style="6" customWidth="1"/>
    <col min="16137" max="16137" width="6.125" style="6" customWidth="1"/>
    <col min="16138" max="16140" width="7.125" style="6" customWidth="1"/>
    <col min="16141" max="16143" width="7.25" style="6" customWidth="1"/>
    <col min="16144" max="16384" width="8.125" style="6"/>
  </cols>
  <sheetData>
    <row r="1" spans="1:20" s="4" customFormat="1" ht="51.75" thickBot="1" x14ac:dyDescent="0.3">
      <c r="A1" s="4" t="s">
        <v>193</v>
      </c>
      <c r="B1" s="1" t="s">
        <v>192</v>
      </c>
      <c r="C1" s="2" t="s">
        <v>113</v>
      </c>
      <c r="D1" s="2" t="s">
        <v>114</v>
      </c>
      <c r="E1" s="3" t="s">
        <v>115</v>
      </c>
      <c r="F1" s="12" t="s">
        <v>0</v>
      </c>
      <c r="G1" s="12" t="s">
        <v>189</v>
      </c>
      <c r="H1" s="12" t="s">
        <v>117</v>
      </c>
      <c r="I1" s="12" t="s">
        <v>116</v>
      </c>
      <c r="J1" s="36" t="s">
        <v>118</v>
      </c>
      <c r="K1" s="36" t="s">
        <v>119</v>
      </c>
      <c r="L1" s="36" t="s">
        <v>128</v>
      </c>
      <c r="M1" s="37" t="s">
        <v>127</v>
      </c>
      <c r="N1" s="36" t="s">
        <v>120</v>
      </c>
      <c r="O1" s="36" t="s">
        <v>121</v>
      </c>
      <c r="P1" s="36" t="s">
        <v>122</v>
      </c>
      <c r="Q1" s="36" t="s">
        <v>123</v>
      </c>
      <c r="R1" s="36" t="s">
        <v>124</v>
      </c>
      <c r="S1" s="36" t="s">
        <v>125</v>
      </c>
      <c r="T1" s="37" t="s">
        <v>126</v>
      </c>
    </row>
    <row r="2" spans="1:20" x14ac:dyDescent="0.2">
      <c r="A2" s="51" t="s">
        <v>16</v>
      </c>
      <c r="B2" s="7" t="s">
        <v>1</v>
      </c>
      <c r="C2" s="7" t="s">
        <v>17</v>
      </c>
      <c r="D2" s="7" t="s">
        <v>18</v>
      </c>
      <c r="E2" s="18">
        <v>6000000</v>
      </c>
      <c r="F2" s="19">
        <f>H2*E2</f>
        <v>10104000000</v>
      </c>
      <c r="G2" s="19">
        <f>F2/24000</f>
        <v>421000</v>
      </c>
      <c r="H2" s="19">
        <f>SUM(J2:T2)</f>
        <v>1684</v>
      </c>
      <c r="I2" s="73">
        <f>F2</f>
        <v>10104000000</v>
      </c>
      <c r="J2" s="31">
        <v>700</v>
      </c>
      <c r="K2" s="28">
        <v>104</v>
      </c>
      <c r="L2" s="28">
        <v>60</v>
      </c>
      <c r="M2" s="27">
        <v>150</v>
      </c>
      <c r="N2" s="28">
        <v>190</v>
      </c>
      <c r="O2" s="28">
        <v>45</v>
      </c>
      <c r="P2" s="28">
        <v>250</v>
      </c>
      <c r="Q2" s="27">
        <v>20</v>
      </c>
      <c r="R2" s="27">
        <v>60</v>
      </c>
      <c r="S2" s="27">
        <v>55</v>
      </c>
      <c r="T2" s="27">
        <v>50</v>
      </c>
    </row>
    <row r="3" spans="1:20" x14ac:dyDescent="0.2">
      <c r="A3" s="51" t="s">
        <v>16</v>
      </c>
      <c r="B3" s="7" t="s">
        <v>1</v>
      </c>
      <c r="C3" s="7" t="s">
        <v>17</v>
      </c>
      <c r="D3" s="7" t="s">
        <v>154</v>
      </c>
      <c r="E3" s="18">
        <v>6000000</v>
      </c>
      <c r="F3" s="19">
        <f t="shared" ref="F3:F8" si="0">H3*E3</f>
        <v>126000000</v>
      </c>
      <c r="G3" s="19">
        <f>F3/24000</f>
        <v>5250</v>
      </c>
      <c r="H3" s="19">
        <f t="shared" ref="H3:H8" si="1">SUM(J3:T3)</f>
        <v>21</v>
      </c>
      <c r="I3" s="73">
        <f t="shared" ref="I3:I66" si="2">F3</f>
        <v>126000000</v>
      </c>
      <c r="J3" s="31"/>
      <c r="K3" s="28"/>
      <c r="L3" s="28">
        <v>6</v>
      </c>
      <c r="M3" s="27"/>
      <c r="N3" s="28"/>
      <c r="O3" s="28">
        <v>10</v>
      </c>
      <c r="P3" s="28"/>
      <c r="Q3" s="27"/>
      <c r="R3" s="27">
        <v>5</v>
      </c>
      <c r="S3" s="27"/>
      <c r="T3" s="27"/>
    </row>
    <row r="4" spans="1:20" x14ac:dyDescent="0.2">
      <c r="A4" s="51" t="s">
        <v>16</v>
      </c>
      <c r="B4" s="7" t="s">
        <v>19</v>
      </c>
      <c r="C4" s="7" t="s">
        <v>20</v>
      </c>
      <c r="D4" s="7" t="s">
        <v>3</v>
      </c>
      <c r="E4" s="18">
        <v>6500000</v>
      </c>
      <c r="F4" s="19">
        <f t="shared" si="0"/>
        <v>0</v>
      </c>
      <c r="G4" s="19">
        <f>F4/24000</f>
        <v>0</v>
      </c>
      <c r="H4" s="19">
        <f t="shared" si="1"/>
        <v>0</v>
      </c>
      <c r="I4" s="73">
        <f t="shared" si="2"/>
        <v>0</v>
      </c>
      <c r="J4" s="31"/>
      <c r="K4" s="28"/>
      <c r="L4" s="28"/>
      <c r="M4" s="27"/>
      <c r="N4" s="28"/>
      <c r="O4" s="28"/>
      <c r="P4" s="28"/>
      <c r="Q4" s="27"/>
      <c r="R4" s="27"/>
      <c r="S4" s="27"/>
      <c r="T4" s="27"/>
    </row>
    <row r="5" spans="1:20" x14ac:dyDescent="0.2">
      <c r="A5" s="51" t="s">
        <v>16</v>
      </c>
      <c r="B5" s="7" t="s">
        <v>10</v>
      </c>
      <c r="C5" s="7" t="s">
        <v>21</v>
      </c>
      <c r="D5" s="7" t="s">
        <v>22</v>
      </c>
      <c r="E5" s="18">
        <v>5200000</v>
      </c>
      <c r="F5" s="19">
        <f t="shared" si="0"/>
        <v>280800000</v>
      </c>
      <c r="G5" s="19">
        <f t="shared" ref="G5:G8" si="3">F5/24000</f>
        <v>11700</v>
      </c>
      <c r="H5" s="19">
        <f t="shared" si="1"/>
        <v>54</v>
      </c>
      <c r="I5" s="73">
        <f t="shared" si="2"/>
        <v>280800000</v>
      </c>
      <c r="J5" s="31">
        <v>50</v>
      </c>
      <c r="K5" s="28"/>
      <c r="L5" s="28"/>
      <c r="M5" s="27"/>
      <c r="N5" s="28"/>
      <c r="O5" s="28"/>
      <c r="P5" s="28"/>
      <c r="Q5" s="27"/>
      <c r="R5" s="27">
        <v>1</v>
      </c>
      <c r="S5" s="27"/>
      <c r="T5" s="27">
        <v>3</v>
      </c>
    </row>
    <row r="6" spans="1:20" x14ac:dyDescent="0.2">
      <c r="A6" s="51" t="s">
        <v>16</v>
      </c>
      <c r="B6" s="7" t="s">
        <v>10</v>
      </c>
      <c r="C6" s="7" t="s">
        <v>21</v>
      </c>
      <c r="D6" s="7" t="s">
        <v>149</v>
      </c>
      <c r="E6" s="18">
        <v>6000000</v>
      </c>
      <c r="F6" s="19">
        <f t="shared" si="0"/>
        <v>1890000000</v>
      </c>
      <c r="G6" s="19">
        <f t="shared" si="3"/>
        <v>78750</v>
      </c>
      <c r="H6" s="19">
        <f t="shared" si="1"/>
        <v>315</v>
      </c>
      <c r="I6" s="73">
        <f t="shared" si="2"/>
        <v>1890000000</v>
      </c>
      <c r="J6" s="31"/>
      <c r="K6" s="28">
        <v>50</v>
      </c>
      <c r="L6" s="28">
        <v>30</v>
      </c>
      <c r="M6" s="27">
        <v>100</v>
      </c>
      <c r="N6" s="28"/>
      <c r="O6" s="28">
        <v>35</v>
      </c>
      <c r="P6" s="28"/>
      <c r="Q6" s="27"/>
      <c r="R6" s="27"/>
      <c r="S6" s="27">
        <v>100</v>
      </c>
      <c r="T6" s="27"/>
    </row>
    <row r="7" spans="1:20" x14ac:dyDescent="0.2">
      <c r="A7" s="51" t="s">
        <v>16</v>
      </c>
      <c r="B7" s="7" t="s">
        <v>23</v>
      </c>
      <c r="C7" s="7" t="s">
        <v>54</v>
      </c>
      <c r="D7" s="7" t="s">
        <v>25</v>
      </c>
      <c r="E7" s="18">
        <v>6000000</v>
      </c>
      <c r="F7" s="19">
        <f t="shared" si="0"/>
        <v>2460000000</v>
      </c>
      <c r="G7" s="19">
        <f t="shared" si="3"/>
        <v>102500</v>
      </c>
      <c r="H7" s="19">
        <f t="shared" si="1"/>
        <v>410</v>
      </c>
      <c r="I7" s="73">
        <f t="shared" si="2"/>
        <v>2460000000</v>
      </c>
      <c r="J7" s="31">
        <v>100</v>
      </c>
      <c r="K7" s="28"/>
      <c r="L7" s="28">
        <v>45</v>
      </c>
      <c r="M7" s="27">
        <v>200</v>
      </c>
      <c r="N7" s="28">
        <v>15</v>
      </c>
      <c r="O7" s="28">
        <v>30</v>
      </c>
      <c r="P7" s="28"/>
      <c r="Q7" s="27"/>
      <c r="R7" s="27">
        <v>20</v>
      </c>
      <c r="S7" s="27"/>
      <c r="T7" s="27"/>
    </row>
    <row r="8" spans="1:20" x14ac:dyDescent="0.2">
      <c r="A8" s="51" t="s">
        <v>16</v>
      </c>
      <c r="B8" s="7" t="s">
        <v>7</v>
      </c>
      <c r="C8" s="7" t="s">
        <v>26</v>
      </c>
      <c r="D8" s="7" t="s">
        <v>164</v>
      </c>
      <c r="E8" s="18">
        <v>7900000</v>
      </c>
      <c r="F8" s="19">
        <f t="shared" si="0"/>
        <v>3191600000</v>
      </c>
      <c r="G8" s="19">
        <f t="shared" si="3"/>
        <v>132983.33333333334</v>
      </c>
      <c r="H8" s="19">
        <f t="shared" si="1"/>
        <v>404</v>
      </c>
      <c r="I8" s="73">
        <f t="shared" si="2"/>
        <v>3191600000</v>
      </c>
      <c r="J8" s="31"/>
      <c r="K8" s="28"/>
      <c r="L8" s="28"/>
      <c r="M8" s="27"/>
      <c r="N8" s="28"/>
      <c r="O8" s="28"/>
      <c r="P8" s="28">
        <v>350</v>
      </c>
      <c r="Q8" s="27">
        <v>20</v>
      </c>
      <c r="R8" s="27"/>
      <c r="S8" s="27">
        <v>24</v>
      </c>
      <c r="T8" s="27">
        <v>10</v>
      </c>
    </row>
    <row r="9" spans="1:20" x14ac:dyDescent="0.2">
      <c r="A9" s="51" t="s">
        <v>27</v>
      </c>
      <c r="B9" s="67" t="s">
        <v>19</v>
      </c>
      <c r="C9" s="7" t="s">
        <v>20</v>
      </c>
      <c r="D9" s="7" t="s">
        <v>28</v>
      </c>
      <c r="E9" s="18">
        <v>4500000</v>
      </c>
      <c r="F9" s="19">
        <f t="shared" ref="F9:F19" si="4">H9*E9</f>
        <v>0</v>
      </c>
      <c r="G9" s="19">
        <f>F9/24000</f>
        <v>0</v>
      </c>
      <c r="H9" s="19">
        <f t="shared" ref="H9:H19" si="5">SUM(J9:T9)</f>
        <v>0</v>
      </c>
      <c r="I9" s="73">
        <f t="shared" si="2"/>
        <v>0</v>
      </c>
      <c r="J9" s="31"/>
      <c r="K9" s="28"/>
      <c r="L9" s="28"/>
      <c r="M9" s="27"/>
      <c r="N9" s="28"/>
      <c r="O9" s="28"/>
      <c r="P9" s="28"/>
      <c r="Q9" s="27"/>
      <c r="R9" s="27"/>
      <c r="S9" s="27"/>
      <c r="T9" s="27"/>
    </row>
    <row r="10" spans="1:20" x14ac:dyDescent="0.2">
      <c r="A10" s="51" t="s">
        <v>27</v>
      </c>
      <c r="B10" s="67" t="s">
        <v>19</v>
      </c>
      <c r="C10" s="7" t="s">
        <v>20</v>
      </c>
      <c r="D10" s="7" t="s">
        <v>29</v>
      </c>
      <c r="E10" s="18"/>
      <c r="F10" s="19">
        <f t="shared" si="4"/>
        <v>0</v>
      </c>
      <c r="G10" s="19">
        <f t="shared" ref="G10:G19" si="6">F10/24000</f>
        <v>0</v>
      </c>
      <c r="H10" s="19">
        <f t="shared" si="5"/>
        <v>0</v>
      </c>
      <c r="I10" s="73">
        <f t="shared" si="2"/>
        <v>0</v>
      </c>
      <c r="J10" s="31"/>
      <c r="K10" s="28"/>
      <c r="L10" s="28"/>
      <c r="M10" s="27"/>
      <c r="N10" s="28"/>
      <c r="O10" s="28"/>
      <c r="P10" s="28"/>
      <c r="Q10" s="27"/>
      <c r="R10" s="27"/>
      <c r="S10" s="27"/>
      <c r="T10" s="27"/>
    </row>
    <row r="11" spans="1:20" x14ac:dyDescent="0.2">
      <c r="A11" s="51" t="s">
        <v>27</v>
      </c>
      <c r="B11" s="67" t="s">
        <v>1</v>
      </c>
      <c r="C11" s="7" t="s">
        <v>17</v>
      </c>
      <c r="D11" s="7" t="s">
        <v>30</v>
      </c>
      <c r="E11" s="18">
        <v>6000000</v>
      </c>
      <c r="F11" s="19">
        <f t="shared" si="4"/>
        <v>3192000000</v>
      </c>
      <c r="G11" s="19">
        <f t="shared" si="6"/>
        <v>133000</v>
      </c>
      <c r="H11" s="19">
        <f t="shared" si="5"/>
        <v>532</v>
      </c>
      <c r="I11" s="73">
        <f t="shared" si="2"/>
        <v>3192000000</v>
      </c>
      <c r="J11" s="31"/>
      <c r="K11" s="28">
        <v>60</v>
      </c>
      <c r="L11" s="28"/>
      <c r="M11" s="27">
        <v>360</v>
      </c>
      <c r="N11" s="28"/>
      <c r="O11" s="28">
        <v>24</v>
      </c>
      <c r="P11" s="28">
        <v>30</v>
      </c>
      <c r="Q11" s="27">
        <v>15</v>
      </c>
      <c r="R11" s="27">
        <v>30</v>
      </c>
      <c r="S11" s="27">
        <v>1</v>
      </c>
      <c r="T11" s="27">
        <v>12</v>
      </c>
    </row>
    <row r="12" spans="1:20" x14ac:dyDescent="0.2">
      <c r="A12" s="51" t="s">
        <v>27</v>
      </c>
      <c r="B12" s="67" t="s">
        <v>1</v>
      </c>
      <c r="C12" s="7" t="s">
        <v>17</v>
      </c>
      <c r="D12" s="7" t="s">
        <v>40</v>
      </c>
      <c r="E12" s="18">
        <v>12000000</v>
      </c>
      <c r="F12" s="19">
        <f t="shared" si="4"/>
        <v>180000000</v>
      </c>
      <c r="G12" s="19">
        <f t="shared" si="6"/>
        <v>7500</v>
      </c>
      <c r="H12" s="19">
        <f t="shared" si="5"/>
        <v>15</v>
      </c>
      <c r="I12" s="73">
        <f t="shared" si="2"/>
        <v>180000000</v>
      </c>
      <c r="J12" s="31"/>
      <c r="K12" s="28"/>
      <c r="L12" s="28">
        <v>15</v>
      </c>
      <c r="M12" s="27"/>
      <c r="N12" s="28"/>
      <c r="O12" s="28"/>
      <c r="P12" s="28"/>
      <c r="Q12" s="27"/>
      <c r="R12" s="27"/>
      <c r="S12" s="27"/>
      <c r="T12" s="27"/>
    </row>
    <row r="13" spans="1:20" x14ac:dyDescent="0.2">
      <c r="A13" s="51" t="s">
        <v>27</v>
      </c>
      <c r="B13" s="67" t="s">
        <v>7</v>
      </c>
      <c r="C13" s="7" t="s">
        <v>26</v>
      </c>
      <c r="D13" s="7" t="s">
        <v>31</v>
      </c>
      <c r="E13" s="18">
        <v>9900000</v>
      </c>
      <c r="F13" s="19">
        <f t="shared" si="4"/>
        <v>2217600000</v>
      </c>
      <c r="G13" s="19">
        <f t="shared" si="6"/>
        <v>92400</v>
      </c>
      <c r="H13" s="19">
        <f t="shared" si="5"/>
        <v>224</v>
      </c>
      <c r="I13" s="73">
        <f t="shared" si="2"/>
        <v>2217600000</v>
      </c>
      <c r="J13" s="31">
        <v>50</v>
      </c>
      <c r="K13" s="28"/>
      <c r="L13" s="28"/>
      <c r="M13" s="27"/>
      <c r="N13" s="28"/>
      <c r="O13" s="28"/>
      <c r="P13" s="28">
        <v>150</v>
      </c>
      <c r="Q13" s="27">
        <v>10</v>
      </c>
      <c r="R13" s="27"/>
      <c r="S13" s="27">
        <v>9</v>
      </c>
      <c r="T13" s="27">
        <v>5</v>
      </c>
    </row>
    <row r="14" spans="1:20" x14ac:dyDescent="0.2">
      <c r="A14" s="51" t="s">
        <v>27</v>
      </c>
      <c r="B14" s="67" t="s">
        <v>7</v>
      </c>
      <c r="C14" s="7" t="s">
        <v>26</v>
      </c>
      <c r="D14" s="7" t="s">
        <v>32</v>
      </c>
      <c r="E14" s="18">
        <v>16500000</v>
      </c>
      <c r="F14" s="19">
        <f t="shared" si="4"/>
        <v>247500000</v>
      </c>
      <c r="G14" s="19">
        <f t="shared" si="6"/>
        <v>10312.5</v>
      </c>
      <c r="H14" s="19">
        <f t="shared" si="5"/>
        <v>15</v>
      </c>
      <c r="I14" s="73">
        <f t="shared" si="2"/>
        <v>247500000</v>
      </c>
      <c r="J14" s="31"/>
      <c r="K14" s="28"/>
      <c r="L14" s="28"/>
      <c r="M14" s="27"/>
      <c r="N14" s="28"/>
      <c r="O14" s="28"/>
      <c r="P14" s="28">
        <v>5</v>
      </c>
      <c r="Q14" s="27"/>
      <c r="R14" s="27">
        <v>10</v>
      </c>
      <c r="S14" s="27"/>
      <c r="T14" s="27"/>
    </row>
    <row r="15" spans="1:20" x14ac:dyDescent="0.2">
      <c r="A15" s="51" t="s">
        <v>27</v>
      </c>
      <c r="B15" s="7" t="s">
        <v>23</v>
      </c>
      <c r="C15" s="7" t="s">
        <v>54</v>
      </c>
      <c r="D15" s="7" t="s">
        <v>24</v>
      </c>
      <c r="E15" s="18">
        <v>6000000</v>
      </c>
      <c r="F15" s="19">
        <f t="shared" si="4"/>
        <v>1500000000</v>
      </c>
      <c r="G15" s="19">
        <f t="shared" si="6"/>
        <v>62500</v>
      </c>
      <c r="H15" s="19">
        <f t="shared" si="5"/>
        <v>250</v>
      </c>
      <c r="I15" s="73">
        <f t="shared" si="2"/>
        <v>1500000000</v>
      </c>
      <c r="J15" s="31">
        <v>250</v>
      </c>
      <c r="K15" s="28"/>
      <c r="L15" s="28"/>
      <c r="M15" s="27"/>
      <c r="N15" s="28"/>
      <c r="O15" s="28"/>
      <c r="P15" s="28"/>
      <c r="Q15" s="27"/>
      <c r="R15" s="27"/>
      <c r="S15" s="27"/>
      <c r="T15" s="27"/>
    </row>
    <row r="16" spans="1:20" x14ac:dyDescent="0.2">
      <c r="A16" s="51" t="s">
        <v>27</v>
      </c>
      <c r="B16" s="67" t="s">
        <v>14</v>
      </c>
      <c r="C16" s="7" t="s">
        <v>34</v>
      </c>
      <c r="D16" s="7" t="s">
        <v>35</v>
      </c>
      <c r="E16" s="38"/>
      <c r="F16" s="21">
        <f t="shared" si="4"/>
        <v>0</v>
      </c>
      <c r="G16" s="21">
        <f t="shared" si="6"/>
        <v>0</v>
      </c>
      <c r="H16" s="21">
        <f t="shared" si="5"/>
        <v>0</v>
      </c>
      <c r="I16" s="73">
        <f t="shared" si="2"/>
        <v>0</v>
      </c>
      <c r="J16" s="32"/>
      <c r="K16" s="28"/>
      <c r="L16" s="28"/>
      <c r="M16" s="28"/>
      <c r="N16" s="28"/>
      <c r="O16" s="28"/>
      <c r="P16" s="28"/>
      <c r="Q16" s="28"/>
      <c r="R16" s="28"/>
      <c r="S16" s="28"/>
      <c r="T16" s="28"/>
    </row>
    <row r="17" spans="1:20" x14ac:dyDescent="0.2">
      <c r="A17" s="51" t="s">
        <v>27</v>
      </c>
      <c r="B17" s="67" t="s">
        <v>14</v>
      </c>
      <c r="C17" s="7" t="s">
        <v>34</v>
      </c>
      <c r="D17" s="7" t="s">
        <v>147</v>
      </c>
      <c r="E17" s="20">
        <v>16000000</v>
      </c>
      <c r="F17" s="21">
        <f t="shared" si="4"/>
        <v>2848000000</v>
      </c>
      <c r="G17" s="21">
        <f t="shared" si="6"/>
        <v>118666.66666666667</v>
      </c>
      <c r="H17" s="21">
        <f t="shared" si="5"/>
        <v>178</v>
      </c>
      <c r="I17" s="73">
        <f t="shared" si="2"/>
        <v>2848000000</v>
      </c>
      <c r="J17" s="32">
        <v>5</v>
      </c>
      <c r="K17" s="28">
        <v>3</v>
      </c>
      <c r="L17" s="28">
        <v>40</v>
      </c>
      <c r="M17" s="28"/>
      <c r="N17" s="28">
        <v>130</v>
      </c>
      <c r="O17" s="28"/>
      <c r="P17" s="28"/>
      <c r="Q17" s="28"/>
      <c r="R17" s="28"/>
      <c r="S17" s="28"/>
      <c r="T17" s="28"/>
    </row>
    <row r="18" spans="1:20" x14ac:dyDescent="0.2">
      <c r="A18" s="51" t="s">
        <v>27</v>
      </c>
      <c r="B18" s="67" t="s">
        <v>14</v>
      </c>
      <c r="C18" s="7" t="s">
        <v>34</v>
      </c>
      <c r="D18" s="7" t="s">
        <v>186</v>
      </c>
      <c r="E18" s="20">
        <v>8400000</v>
      </c>
      <c r="F18" s="21">
        <f t="shared" si="4"/>
        <v>6216000000</v>
      </c>
      <c r="G18" s="21">
        <f t="shared" si="6"/>
        <v>259000</v>
      </c>
      <c r="H18" s="21">
        <f t="shared" si="5"/>
        <v>740</v>
      </c>
      <c r="I18" s="73">
        <f t="shared" si="2"/>
        <v>6216000000</v>
      </c>
      <c r="J18" s="32">
        <f>100+350</f>
        <v>450</v>
      </c>
      <c r="K18" s="28">
        <v>35</v>
      </c>
      <c r="L18" s="28"/>
      <c r="M18" s="28">
        <v>50</v>
      </c>
      <c r="N18" s="28"/>
      <c r="O18" s="28"/>
      <c r="P18" s="28">
        <v>30</v>
      </c>
      <c r="Q18" s="28">
        <v>5</v>
      </c>
      <c r="R18" s="28">
        <v>20</v>
      </c>
      <c r="S18" s="28">
        <v>140</v>
      </c>
      <c r="T18" s="28">
        <v>10</v>
      </c>
    </row>
    <row r="19" spans="1:20" x14ac:dyDescent="0.2">
      <c r="A19" s="51" t="s">
        <v>27</v>
      </c>
      <c r="B19" s="7" t="s">
        <v>10</v>
      </c>
      <c r="C19" s="7"/>
      <c r="D19" s="7" t="s">
        <v>36</v>
      </c>
      <c r="E19" s="20">
        <v>21000000</v>
      </c>
      <c r="F19" s="21">
        <f t="shared" si="4"/>
        <v>1533000000</v>
      </c>
      <c r="G19" s="21">
        <f t="shared" si="6"/>
        <v>63875</v>
      </c>
      <c r="H19" s="21">
        <f t="shared" si="5"/>
        <v>73</v>
      </c>
      <c r="I19" s="73">
        <f t="shared" si="2"/>
        <v>1533000000</v>
      </c>
      <c r="J19" s="32"/>
      <c r="K19" s="28"/>
      <c r="L19" s="28">
        <v>20</v>
      </c>
      <c r="M19" s="28"/>
      <c r="N19" s="28"/>
      <c r="O19" s="28"/>
      <c r="P19" s="28"/>
      <c r="Q19" s="28"/>
      <c r="R19" s="28">
        <v>10</v>
      </c>
      <c r="S19" s="28">
        <v>40</v>
      </c>
      <c r="T19" s="28">
        <v>3</v>
      </c>
    </row>
    <row r="20" spans="1:20" x14ac:dyDescent="0.2">
      <c r="A20" s="51" t="s">
        <v>37</v>
      </c>
      <c r="B20" s="7" t="s">
        <v>19</v>
      </c>
      <c r="C20" s="7"/>
      <c r="D20" s="7" t="s">
        <v>38</v>
      </c>
      <c r="E20" s="18">
        <v>38500000</v>
      </c>
      <c r="F20" s="19">
        <f t="shared" ref="F20:F22" si="7">H20*E20</f>
        <v>0</v>
      </c>
      <c r="G20" s="19">
        <f>F20/24000</f>
        <v>0</v>
      </c>
      <c r="H20" s="19">
        <f>SUM(J20:T20)</f>
        <v>0</v>
      </c>
      <c r="I20" s="73">
        <f t="shared" si="2"/>
        <v>0</v>
      </c>
      <c r="J20" s="32"/>
      <c r="K20" s="28"/>
      <c r="L20" s="28"/>
      <c r="M20" s="28"/>
      <c r="N20" s="28"/>
      <c r="O20" s="28"/>
      <c r="P20" s="28"/>
      <c r="Q20" s="28"/>
      <c r="R20" s="28"/>
      <c r="S20" s="28"/>
      <c r="T20" s="28"/>
    </row>
    <row r="21" spans="1:20" x14ac:dyDescent="0.2">
      <c r="A21" s="51" t="s">
        <v>37</v>
      </c>
      <c r="B21" s="7" t="s">
        <v>39</v>
      </c>
      <c r="C21" s="7" t="s">
        <v>173</v>
      </c>
      <c r="D21" s="7" t="s">
        <v>159</v>
      </c>
      <c r="E21" s="20">
        <v>22500000</v>
      </c>
      <c r="F21" s="21">
        <f t="shared" si="7"/>
        <v>382500000</v>
      </c>
      <c r="G21" s="19">
        <f t="shared" ref="G21:G22" si="8">F21/24000</f>
        <v>15937.5</v>
      </c>
      <c r="H21" s="21">
        <f>SUM(J21:T21)</f>
        <v>17</v>
      </c>
      <c r="I21" s="73">
        <f t="shared" si="2"/>
        <v>382500000</v>
      </c>
      <c r="J21" s="31">
        <v>5</v>
      </c>
      <c r="K21" s="27"/>
      <c r="L21" s="27"/>
      <c r="M21" s="28"/>
      <c r="N21" s="27">
        <v>12</v>
      </c>
      <c r="O21" s="27"/>
      <c r="P21" s="27"/>
      <c r="Q21" s="28"/>
      <c r="R21" s="28"/>
      <c r="S21" s="28"/>
      <c r="T21" s="28"/>
    </row>
    <row r="22" spans="1:20" x14ac:dyDescent="0.2">
      <c r="A22" s="51" t="s">
        <v>37</v>
      </c>
      <c r="B22" s="7" t="s">
        <v>1</v>
      </c>
      <c r="C22" s="7" t="s">
        <v>17</v>
      </c>
      <c r="D22" s="7" t="s">
        <v>40</v>
      </c>
      <c r="E22" s="18">
        <v>12000000</v>
      </c>
      <c r="F22" s="19">
        <f t="shared" si="7"/>
        <v>60000000</v>
      </c>
      <c r="G22" s="19">
        <f t="shared" si="8"/>
        <v>2500</v>
      </c>
      <c r="H22" s="19">
        <f>SUM(J22:T22)</f>
        <v>5</v>
      </c>
      <c r="I22" s="73">
        <f t="shared" si="2"/>
        <v>60000000</v>
      </c>
      <c r="J22" s="32"/>
      <c r="K22" s="28">
        <v>5</v>
      </c>
      <c r="L22" s="28"/>
      <c r="M22" s="28"/>
      <c r="N22" s="28"/>
      <c r="O22" s="28"/>
      <c r="P22" s="28"/>
      <c r="Q22" s="28"/>
      <c r="R22" s="28"/>
      <c r="S22" s="28"/>
      <c r="T22" s="28"/>
    </row>
    <row r="23" spans="1:20" x14ac:dyDescent="0.2">
      <c r="A23" s="51" t="s">
        <v>41</v>
      </c>
      <c r="B23" s="7" t="s">
        <v>19</v>
      </c>
      <c r="C23" s="7" t="s">
        <v>20</v>
      </c>
      <c r="D23" s="7" t="s">
        <v>42</v>
      </c>
      <c r="E23" s="18">
        <v>13900000</v>
      </c>
      <c r="F23" s="19">
        <f t="shared" ref="F23:F44" si="9">H23*E23</f>
        <v>69500000</v>
      </c>
      <c r="G23" s="19">
        <f>F23/24000</f>
        <v>2895.8333333333335</v>
      </c>
      <c r="H23" s="19">
        <f t="shared" ref="H23:H44" si="10">SUM(J23:T23)</f>
        <v>5</v>
      </c>
      <c r="I23" s="73">
        <f t="shared" si="2"/>
        <v>69500000</v>
      </c>
      <c r="J23" s="32"/>
      <c r="K23" s="28"/>
      <c r="L23" s="28"/>
      <c r="M23" s="28"/>
      <c r="N23" s="28"/>
      <c r="O23" s="28"/>
      <c r="P23" s="28">
        <v>5</v>
      </c>
      <c r="Q23" s="28"/>
      <c r="R23" s="28"/>
      <c r="S23" s="28"/>
      <c r="T23" s="28"/>
    </row>
    <row r="24" spans="1:20" x14ac:dyDescent="0.2">
      <c r="A24" s="51" t="s">
        <v>41</v>
      </c>
      <c r="B24" s="7" t="s">
        <v>19</v>
      </c>
      <c r="C24" s="7" t="s">
        <v>20</v>
      </c>
      <c r="D24" s="7" t="s">
        <v>43</v>
      </c>
      <c r="E24" s="18">
        <v>14000000</v>
      </c>
      <c r="F24" s="19">
        <f t="shared" si="9"/>
        <v>0</v>
      </c>
      <c r="G24" s="19">
        <f t="shared" ref="G24:G59" si="11">F24/24000</f>
        <v>0</v>
      </c>
      <c r="H24" s="19">
        <f t="shared" si="10"/>
        <v>0</v>
      </c>
      <c r="I24" s="73">
        <f t="shared" si="2"/>
        <v>0</v>
      </c>
      <c r="J24" s="32"/>
      <c r="K24" s="28"/>
      <c r="L24" s="28"/>
      <c r="M24" s="28"/>
      <c r="N24" s="28"/>
      <c r="O24" s="28"/>
      <c r="P24" s="28"/>
      <c r="Q24" s="28"/>
      <c r="R24" s="28"/>
      <c r="S24" s="28"/>
      <c r="T24" s="28"/>
    </row>
    <row r="25" spans="1:20" x14ac:dyDescent="0.2">
      <c r="A25" s="51" t="s">
        <v>41</v>
      </c>
      <c r="B25" s="7" t="s">
        <v>19</v>
      </c>
      <c r="C25" s="7" t="s">
        <v>20</v>
      </c>
      <c r="D25" s="7" t="s">
        <v>182</v>
      </c>
      <c r="E25" s="18">
        <v>14200000</v>
      </c>
      <c r="F25" s="19">
        <f t="shared" si="9"/>
        <v>0</v>
      </c>
      <c r="G25" s="19">
        <f t="shared" si="11"/>
        <v>0</v>
      </c>
      <c r="H25" s="19">
        <f t="shared" si="10"/>
        <v>0</v>
      </c>
      <c r="I25" s="73">
        <f t="shared" si="2"/>
        <v>0</v>
      </c>
      <c r="J25" s="31"/>
      <c r="K25" s="28"/>
      <c r="L25" s="28"/>
      <c r="M25" s="27"/>
      <c r="N25" s="28"/>
      <c r="O25" s="28"/>
      <c r="P25" s="28"/>
      <c r="Q25" s="27"/>
      <c r="R25" s="28"/>
      <c r="S25" s="27"/>
      <c r="T25" s="27"/>
    </row>
    <row r="26" spans="1:20" x14ac:dyDescent="0.2">
      <c r="A26" s="51" t="s">
        <v>41</v>
      </c>
      <c r="B26" s="7" t="s">
        <v>14</v>
      </c>
      <c r="C26" s="7" t="s">
        <v>34</v>
      </c>
      <c r="D26" s="7" t="s">
        <v>44</v>
      </c>
      <c r="E26" s="20">
        <v>8400000</v>
      </c>
      <c r="F26" s="21">
        <f t="shared" si="9"/>
        <v>0</v>
      </c>
      <c r="G26" s="21">
        <f t="shared" si="11"/>
        <v>0</v>
      </c>
      <c r="H26" s="21">
        <f t="shared" si="10"/>
        <v>0</v>
      </c>
      <c r="I26" s="73">
        <f t="shared" si="2"/>
        <v>0</v>
      </c>
      <c r="J26" s="32"/>
      <c r="K26" s="28"/>
      <c r="L26" s="28"/>
      <c r="M26" s="28"/>
      <c r="N26" s="28"/>
      <c r="O26" s="28"/>
      <c r="P26" s="28"/>
      <c r="Q26" s="28"/>
      <c r="R26" s="28"/>
      <c r="S26" s="28"/>
      <c r="T26" s="28"/>
    </row>
    <row r="27" spans="1:20" x14ac:dyDescent="0.2">
      <c r="A27" s="51" t="s">
        <v>41</v>
      </c>
      <c r="B27" s="7" t="s">
        <v>14</v>
      </c>
      <c r="C27" s="7" t="s">
        <v>34</v>
      </c>
      <c r="D27" s="7" t="s">
        <v>188</v>
      </c>
      <c r="E27" s="20">
        <v>12500000</v>
      </c>
      <c r="F27" s="21">
        <f t="shared" si="9"/>
        <v>862500000</v>
      </c>
      <c r="G27" s="21">
        <f t="shared" si="11"/>
        <v>35937.5</v>
      </c>
      <c r="H27" s="21">
        <f t="shared" si="10"/>
        <v>69</v>
      </c>
      <c r="I27" s="73">
        <f t="shared" si="2"/>
        <v>862500000</v>
      </c>
      <c r="J27" s="32">
        <f>20+25</f>
        <v>45</v>
      </c>
      <c r="K27" s="28"/>
      <c r="L27" s="28">
        <v>20</v>
      </c>
      <c r="M27" s="28"/>
      <c r="N27" s="28"/>
      <c r="O27" s="28"/>
      <c r="P27" s="28"/>
      <c r="Q27" s="28"/>
      <c r="R27" s="28"/>
      <c r="S27" s="28"/>
      <c r="T27" s="28">
        <f>3+1</f>
        <v>4</v>
      </c>
    </row>
    <row r="28" spans="1:20" x14ac:dyDescent="0.2">
      <c r="A28" s="51" t="s">
        <v>41</v>
      </c>
      <c r="B28" s="7" t="s">
        <v>7</v>
      </c>
      <c r="C28" s="7" t="s">
        <v>26</v>
      </c>
      <c r="D28" s="7" t="s">
        <v>46</v>
      </c>
      <c r="E28" s="18">
        <v>10000000</v>
      </c>
      <c r="F28" s="19">
        <f t="shared" si="9"/>
        <v>100000000</v>
      </c>
      <c r="G28" s="19">
        <f t="shared" si="11"/>
        <v>4166.666666666667</v>
      </c>
      <c r="H28" s="19">
        <f t="shared" si="10"/>
        <v>10</v>
      </c>
      <c r="I28" s="73">
        <f t="shared" si="2"/>
        <v>100000000</v>
      </c>
      <c r="J28" s="31"/>
      <c r="K28" s="28"/>
      <c r="L28" s="28"/>
      <c r="M28" s="27"/>
      <c r="N28" s="28"/>
      <c r="O28" s="28"/>
      <c r="P28" s="28">
        <v>10</v>
      </c>
      <c r="Q28" s="27"/>
      <c r="R28" s="28"/>
      <c r="S28" s="27"/>
      <c r="T28" s="27"/>
    </row>
    <row r="29" spans="1:20" x14ac:dyDescent="0.2">
      <c r="A29" s="51" t="s">
        <v>41</v>
      </c>
      <c r="B29" s="7" t="s">
        <v>7</v>
      </c>
      <c r="C29" s="7" t="s">
        <v>26</v>
      </c>
      <c r="D29" s="7" t="s">
        <v>11</v>
      </c>
      <c r="E29" s="18">
        <v>13500000</v>
      </c>
      <c r="F29" s="19">
        <f t="shared" si="9"/>
        <v>2659500000</v>
      </c>
      <c r="G29" s="19">
        <f t="shared" si="11"/>
        <v>110812.5</v>
      </c>
      <c r="H29" s="19">
        <f t="shared" si="10"/>
        <v>197</v>
      </c>
      <c r="I29" s="73">
        <f t="shared" si="2"/>
        <v>2659500000</v>
      </c>
      <c r="J29" s="32"/>
      <c r="K29" s="28"/>
      <c r="L29" s="28"/>
      <c r="M29" s="28">
        <v>10</v>
      </c>
      <c r="N29" s="28">
        <v>15</v>
      </c>
      <c r="O29" s="28"/>
      <c r="P29" s="28">
        <v>150</v>
      </c>
      <c r="Q29" s="28"/>
      <c r="R29" s="28">
        <v>5</v>
      </c>
      <c r="S29" s="27">
        <v>17</v>
      </c>
      <c r="T29" s="28"/>
    </row>
    <row r="30" spans="1:20" x14ac:dyDescent="0.2">
      <c r="A30" s="51" t="s">
        <v>41</v>
      </c>
      <c r="B30" s="7" t="s">
        <v>7</v>
      </c>
      <c r="C30" s="7" t="s">
        <v>26</v>
      </c>
      <c r="D30" s="7" t="s">
        <v>49</v>
      </c>
      <c r="E30" s="18">
        <v>14000000</v>
      </c>
      <c r="F30" s="19">
        <f t="shared" si="9"/>
        <v>252000000</v>
      </c>
      <c r="G30" s="19">
        <f t="shared" si="11"/>
        <v>10500</v>
      </c>
      <c r="H30" s="19">
        <f t="shared" si="10"/>
        <v>18</v>
      </c>
      <c r="I30" s="73">
        <f t="shared" si="2"/>
        <v>252000000</v>
      </c>
      <c r="J30" s="32"/>
      <c r="K30" s="28"/>
      <c r="L30" s="28"/>
      <c r="M30" s="28">
        <v>15</v>
      </c>
      <c r="N30" s="28"/>
      <c r="O30" s="28"/>
      <c r="P30" s="28"/>
      <c r="Q30" s="28"/>
      <c r="R30" s="28"/>
      <c r="S30" s="27">
        <v>1</v>
      </c>
      <c r="T30" s="28">
        <v>2</v>
      </c>
    </row>
    <row r="31" spans="1:20" x14ac:dyDescent="0.2">
      <c r="A31" s="51" t="s">
        <v>41</v>
      </c>
      <c r="B31" s="7" t="s">
        <v>7</v>
      </c>
      <c r="C31" s="7" t="s">
        <v>26</v>
      </c>
      <c r="D31" s="7" t="s">
        <v>47</v>
      </c>
      <c r="E31" s="18">
        <v>14000000</v>
      </c>
      <c r="F31" s="19">
        <f t="shared" si="9"/>
        <v>0</v>
      </c>
      <c r="G31" s="19">
        <f t="shared" si="11"/>
        <v>0</v>
      </c>
      <c r="H31" s="19">
        <f t="shared" si="10"/>
        <v>0</v>
      </c>
      <c r="I31" s="73">
        <f t="shared" si="2"/>
        <v>0</v>
      </c>
      <c r="J31" s="32"/>
      <c r="K31" s="28"/>
      <c r="L31" s="28"/>
      <c r="M31" s="28"/>
      <c r="N31" s="28"/>
      <c r="O31" s="28"/>
      <c r="P31" s="28"/>
      <c r="Q31" s="28"/>
      <c r="R31" s="28"/>
      <c r="S31" s="27"/>
      <c r="T31" s="28"/>
    </row>
    <row r="32" spans="1:20" x14ac:dyDescent="0.2">
      <c r="A32" s="51" t="s">
        <v>41</v>
      </c>
      <c r="B32" s="7" t="s">
        <v>7</v>
      </c>
      <c r="C32" s="7" t="s">
        <v>26</v>
      </c>
      <c r="D32" s="7" t="s">
        <v>48</v>
      </c>
      <c r="E32" s="18">
        <v>23800000</v>
      </c>
      <c r="F32" s="19">
        <f t="shared" si="9"/>
        <v>0</v>
      </c>
      <c r="G32" s="19">
        <f t="shared" si="11"/>
        <v>0</v>
      </c>
      <c r="H32" s="19">
        <f t="shared" si="10"/>
        <v>0</v>
      </c>
      <c r="I32" s="73">
        <f t="shared" si="2"/>
        <v>0</v>
      </c>
      <c r="J32" s="31"/>
      <c r="K32" s="28"/>
      <c r="L32" s="28"/>
      <c r="M32" s="27"/>
      <c r="N32" s="28"/>
      <c r="O32" s="28"/>
      <c r="P32" s="28"/>
      <c r="Q32" s="27"/>
      <c r="R32" s="27"/>
      <c r="S32" s="27"/>
      <c r="T32" s="27"/>
    </row>
    <row r="33" spans="1:20" x14ac:dyDescent="0.2">
      <c r="A33" s="51" t="s">
        <v>41</v>
      </c>
      <c r="B33" s="7" t="s">
        <v>50</v>
      </c>
      <c r="C33" s="17" t="s">
        <v>74</v>
      </c>
      <c r="D33" s="7" t="s">
        <v>51</v>
      </c>
      <c r="E33" s="18">
        <v>8500000</v>
      </c>
      <c r="F33" s="19">
        <f t="shared" si="9"/>
        <v>3332000000</v>
      </c>
      <c r="G33" s="19">
        <f t="shared" si="11"/>
        <v>138833.33333333334</v>
      </c>
      <c r="H33" s="19">
        <f t="shared" si="10"/>
        <v>392</v>
      </c>
      <c r="I33" s="73">
        <f t="shared" si="2"/>
        <v>3332000000</v>
      </c>
      <c r="J33" s="31">
        <v>70</v>
      </c>
      <c r="K33" s="28">
        <v>26</v>
      </c>
      <c r="L33" s="28"/>
      <c r="M33" s="27">
        <f>70+30</f>
        <v>100</v>
      </c>
      <c r="N33" s="28">
        <v>100</v>
      </c>
      <c r="O33" s="28"/>
      <c r="P33" s="28">
        <v>5</v>
      </c>
      <c r="Q33" s="27">
        <f>20+5+20</f>
        <v>45</v>
      </c>
      <c r="R33" s="27">
        <v>8</v>
      </c>
      <c r="S33" s="27">
        <v>28</v>
      </c>
      <c r="T33" s="27">
        <v>10</v>
      </c>
    </row>
    <row r="34" spans="1:20" x14ac:dyDescent="0.2">
      <c r="A34" s="51" t="s">
        <v>41</v>
      </c>
      <c r="B34" s="7" t="s">
        <v>50</v>
      </c>
      <c r="C34" s="17" t="s">
        <v>74</v>
      </c>
      <c r="D34" s="7" t="s">
        <v>161</v>
      </c>
      <c r="E34" s="18">
        <v>18500000</v>
      </c>
      <c r="F34" s="19">
        <f t="shared" si="9"/>
        <v>92500000</v>
      </c>
      <c r="G34" s="19">
        <f t="shared" si="11"/>
        <v>3854.1666666666665</v>
      </c>
      <c r="H34" s="19">
        <f t="shared" si="10"/>
        <v>5</v>
      </c>
      <c r="I34" s="73">
        <f t="shared" si="2"/>
        <v>92500000</v>
      </c>
      <c r="J34" s="31"/>
      <c r="K34" s="28"/>
      <c r="L34" s="28"/>
      <c r="M34" s="27"/>
      <c r="N34" s="28"/>
      <c r="O34" s="28"/>
      <c r="P34" s="28"/>
      <c r="Q34" s="27"/>
      <c r="R34" s="27"/>
      <c r="S34" s="27">
        <v>5</v>
      </c>
      <c r="T34" s="27"/>
    </row>
    <row r="35" spans="1:20" x14ac:dyDescent="0.2">
      <c r="A35" s="51" t="s">
        <v>41</v>
      </c>
      <c r="B35" s="7" t="s">
        <v>50</v>
      </c>
      <c r="C35" s="17" t="s">
        <v>74</v>
      </c>
      <c r="D35" s="7" t="s">
        <v>139</v>
      </c>
      <c r="E35" s="18">
        <v>20000000</v>
      </c>
      <c r="F35" s="19">
        <f t="shared" si="9"/>
        <v>900000000</v>
      </c>
      <c r="G35" s="19">
        <f t="shared" si="11"/>
        <v>37500</v>
      </c>
      <c r="H35" s="19">
        <f t="shared" si="10"/>
        <v>45</v>
      </c>
      <c r="I35" s="73">
        <f t="shared" si="2"/>
        <v>900000000</v>
      </c>
      <c r="J35" s="31"/>
      <c r="K35" s="28">
        <v>23</v>
      </c>
      <c r="L35" s="28"/>
      <c r="M35" s="27">
        <v>10</v>
      </c>
      <c r="N35" s="28"/>
      <c r="O35" s="28"/>
      <c r="P35" s="28">
        <v>5</v>
      </c>
      <c r="Q35" s="27">
        <v>2</v>
      </c>
      <c r="R35" s="27">
        <v>2</v>
      </c>
      <c r="S35" s="27"/>
      <c r="T35" s="27">
        <v>3</v>
      </c>
    </row>
    <row r="36" spans="1:20" x14ac:dyDescent="0.2">
      <c r="A36" s="51" t="s">
        <v>41</v>
      </c>
      <c r="B36" s="7" t="s">
        <v>10</v>
      </c>
      <c r="C36" s="17" t="s">
        <v>21</v>
      </c>
      <c r="D36" s="7" t="s">
        <v>165</v>
      </c>
      <c r="E36" s="18">
        <v>21500000</v>
      </c>
      <c r="F36" s="19">
        <f t="shared" si="9"/>
        <v>64500000</v>
      </c>
      <c r="G36" s="19">
        <f t="shared" si="11"/>
        <v>2687.5</v>
      </c>
      <c r="H36" s="19">
        <f t="shared" si="10"/>
        <v>3</v>
      </c>
      <c r="I36" s="73">
        <f t="shared" si="2"/>
        <v>64500000</v>
      </c>
      <c r="J36" s="31"/>
      <c r="K36" s="28"/>
      <c r="L36" s="28"/>
      <c r="M36" s="27"/>
      <c r="N36" s="28"/>
      <c r="O36" s="28"/>
      <c r="P36" s="28"/>
      <c r="Q36" s="27"/>
      <c r="R36" s="27"/>
      <c r="S36" s="27">
        <v>1</v>
      </c>
      <c r="T36" s="27">
        <v>2</v>
      </c>
    </row>
    <row r="37" spans="1:20" x14ac:dyDescent="0.2">
      <c r="A37" s="51" t="s">
        <v>41</v>
      </c>
      <c r="B37" s="7" t="s">
        <v>10</v>
      </c>
      <c r="C37" s="17" t="s">
        <v>21</v>
      </c>
      <c r="D37" s="7" t="s">
        <v>52</v>
      </c>
      <c r="E37" s="18">
        <v>10000000</v>
      </c>
      <c r="F37" s="19">
        <f t="shared" si="9"/>
        <v>1030000000</v>
      </c>
      <c r="G37" s="19">
        <f t="shared" si="11"/>
        <v>42916.666666666664</v>
      </c>
      <c r="H37" s="19">
        <f t="shared" si="10"/>
        <v>103</v>
      </c>
      <c r="I37" s="73">
        <f t="shared" si="2"/>
        <v>1030000000</v>
      </c>
      <c r="J37" s="31">
        <f>20+40</f>
        <v>60</v>
      </c>
      <c r="K37" s="28">
        <v>20</v>
      </c>
      <c r="L37" s="28">
        <v>10</v>
      </c>
      <c r="M37" s="27"/>
      <c r="N37" s="28"/>
      <c r="O37" s="28"/>
      <c r="P37" s="28">
        <v>5</v>
      </c>
      <c r="Q37" s="27"/>
      <c r="R37" s="27"/>
      <c r="S37" s="27"/>
      <c r="T37" s="27">
        <v>8</v>
      </c>
    </row>
    <row r="38" spans="1:20" x14ac:dyDescent="0.2">
      <c r="A38" s="51" t="s">
        <v>41</v>
      </c>
      <c r="B38" s="7" t="s">
        <v>10</v>
      </c>
      <c r="C38" s="17" t="s">
        <v>21</v>
      </c>
      <c r="D38" s="22" t="s">
        <v>53</v>
      </c>
      <c r="E38" s="18">
        <v>10000000</v>
      </c>
      <c r="F38" s="19">
        <f t="shared" si="9"/>
        <v>800000000</v>
      </c>
      <c r="G38" s="19">
        <f t="shared" si="11"/>
        <v>33333.333333333336</v>
      </c>
      <c r="H38" s="19">
        <f t="shared" si="10"/>
        <v>80</v>
      </c>
      <c r="I38" s="73">
        <f t="shared" si="2"/>
        <v>800000000</v>
      </c>
      <c r="J38" s="31"/>
      <c r="K38" s="28"/>
      <c r="L38" s="28">
        <v>10</v>
      </c>
      <c r="M38" s="27">
        <v>15</v>
      </c>
      <c r="N38" s="28"/>
      <c r="O38" s="28"/>
      <c r="P38" s="28"/>
      <c r="Q38" s="27">
        <v>10</v>
      </c>
      <c r="R38" s="27"/>
      <c r="S38" s="27">
        <v>25</v>
      </c>
      <c r="T38" s="27">
        <v>20</v>
      </c>
    </row>
    <row r="39" spans="1:20" x14ac:dyDescent="0.2">
      <c r="A39" s="51" t="s">
        <v>41</v>
      </c>
      <c r="B39" s="7" t="s">
        <v>23</v>
      </c>
      <c r="C39" s="7" t="s">
        <v>54</v>
      </c>
      <c r="D39" s="7" t="s">
        <v>55</v>
      </c>
      <c r="E39" s="18">
        <v>10000000</v>
      </c>
      <c r="F39" s="19">
        <f t="shared" si="9"/>
        <v>6610000000</v>
      </c>
      <c r="G39" s="19">
        <f t="shared" si="11"/>
        <v>275416.66666666669</v>
      </c>
      <c r="H39" s="19">
        <f t="shared" si="10"/>
        <v>661</v>
      </c>
      <c r="I39" s="73">
        <f t="shared" si="2"/>
        <v>6610000000</v>
      </c>
      <c r="J39" s="31">
        <v>350</v>
      </c>
      <c r="K39" s="28">
        <v>61</v>
      </c>
      <c r="L39" s="28"/>
      <c r="M39" s="27">
        <v>80</v>
      </c>
      <c r="N39" s="28"/>
      <c r="O39" s="28">
        <v>30</v>
      </c>
      <c r="P39" s="28">
        <v>70</v>
      </c>
      <c r="Q39" s="27">
        <v>20</v>
      </c>
      <c r="R39" s="27">
        <v>40</v>
      </c>
      <c r="S39" s="27"/>
      <c r="T39" s="27">
        <v>10</v>
      </c>
    </row>
    <row r="40" spans="1:20" x14ac:dyDescent="0.2">
      <c r="A40" s="51" t="s">
        <v>41</v>
      </c>
      <c r="B40" s="7" t="s">
        <v>23</v>
      </c>
      <c r="C40" s="7" t="s">
        <v>54</v>
      </c>
      <c r="D40" s="7" t="s">
        <v>148</v>
      </c>
      <c r="E40" s="18">
        <v>12000000</v>
      </c>
      <c r="F40" s="19">
        <f>H40*E40</f>
        <v>1500000000</v>
      </c>
      <c r="G40" s="19">
        <f t="shared" si="11"/>
        <v>62500</v>
      </c>
      <c r="H40" s="19">
        <f t="shared" si="10"/>
        <v>125</v>
      </c>
      <c r="I40" s="73">
        <f t="shared" si="2"/>
        <v>1500000000</v>
      </c>
      <c r="J40" s="31">
        <v>50</v>
      </c>
      <c r="K40" s="28">
        <v>15</v>
      </c>
      <c r="L40" s="28"/>
      <c r="M40" s="27"/>
      <c r="N40" s="28">
        <v>40</v>
      </c>
      <c r="O40" s="28"/>
      <c r="P40" s="28"/>
      <c r="Q40" s="27"/>
      <c r="R40" s="27">
        <v>20</v>
      </c>
      <c r="S40" s="27"/>
      <c r="T40" s="27"/>
    </row>
    <row r="41" spans="1:20" x14ac:dyDescent="0.2">
      <c r="A41" s="51" t="s">
        <v>41</v>
      </c>
      <c r="B41" s="7" t="s">
        <v>23</v>
      </c>
      <c r="C41" s="7" t="s">
        <v>54</v>
      </c>
      <c r="D41" s="7" t="s">
        <v>140</v>
      </c>
      <c r="E41" s="18">
        <v>15000000</v>
      </c>
      <c r="F41" s="19">
        <f>H41*E41</f>
        <v>0</v>
      </c>
      <c r="G41" s="19">
        <f t="shared" si="11"/>
        <v>0</v>
      </c>
      <c r="H41" s="19">
        <f t="shared" si="10"/>
        <v>0</v>
      </c>
      <c r="I41" s="73">
        <f t="shared" si="2"/>
        <v>0</v>
      </c>
      <c r="J41" s="31"/>
      <c r="K41" s="28"/>
      <c r="L41" s="28"/>
      <c r="M41" s="27"/>
      <c r="N41" s="28"/>
      <c r="O41" s="28"/>
      <c r="P41" s="28"/>
      <c r="Q41" s="27"/>
      <c r="R41" s="27"/>
      <c r="S41" s="27"/>
      <c r="T41" s="27"/>
    </row>
    <row r="42" spans="1:20" x14ac:dyDescent="0.2">
      <c r="A42" s="51" t="s">
        <v>41</v>
      </c>
      <c r="B42" s="7" t="s">
        <v>39</v>
      </c>
      <c r="C42" s="7" t="s">
        <v>173</v>
      </c>
      <c r="D42" s="7" t="s">
        <v>162</v>
      </c>
      <c r="E42" s="20">
        <v>14450000</v>
      </c>
      <c r="F42" s="21">
        <f t="shared" si="9"/>
        <v>3988200000</v>
      </c>
      <c r="G42" s="19">
        <f t="shared" si="11"/>
        <v>166175</v>
      </c>
      <c r="H42" s="21">
        <f t="shared" si="10"/>
        <v>276</v>
      </c>
      <c r="I42" s="73">
        <f t="shared" si="2"/>
        <v>3988200000</v>
      </c>
      <c r="J42" s="31">
        <f>50</f>
        <v>50</v>
      </c>
      <c r="K42" s="27">
        <v>27</v>
      </c>
      <c r="L42" s="27">
        <v>5</v>
      </c>
      <c r="M42" s="27"/>
      <c r="N42" s="27">
        <v>25</v>
      </c>
      <c r="O42" s="27"/>
      <c r="P42" s="27">
        <v>120</v>
      </c>
      <c r="Q42" s="27"/>
      <c r="R42" s="27">
        <v>29</v>
      </c>
      <c r="S42" s="27"/>
      <c r="T42" s="27">
        <v>20</v>
      </c>
    </row>
    <row r="43" spans="1:20" x14ac:dyDescent="0.2">
      <c r="A43" s="51" t="s">
        <v>41</v>
      </c>
      <c r="B43" s="7" t="s">
        <v>5</v>
      </c>
      <c r="C43" s="17" t="s">
        <v>56</v>
      </c>
      <c r="D43" s="7" t="s">
        <v>57</v>
      </c>
      <c r="E43" s="18">
        <v>10800000</v>
      </c>
      <c r="F43" s="19">
        <f t="shared" si="9"/>
        <v>0</v>
      </c>
      <c r="G43" s="19">
        <f t="shared" si="11"/>
        <v>0</v>
      </c>
      <c r="H43" s="19">
        <f t="shared" si="10"/>
        <v>0</v>
      </c>
      <c r="I43" s="73">
        <f t="shared" si="2"/>
        <v>0</v>
      </c>
      <c r="J43" s="31"/>
      <c r="K43" s="28"/>
      <c r="L43" s="28"/>
      <c r="M43" s="27"/>
      <c r="N43" s="28"/>
      <c r="O43" s="28"/>
      <c r="P43" s="28"/>
      <c r="Q43" s="27"/>
      <c r="R43" s="27"/>
      <c r="S43" s="27"/>
      <c r="T43" s="27"/>
    </row>
    <row r="44" spans="1:20" x14ac:dyDescent="0.2">
      <c r="A44" s="51" t="s">
        <v>41</v>
      </c>
      <c r="B44" s="7" t="s">
        <v>69</v>
      </c>
      <c r="C44" s="7" t="s">
        <v>17</v>
      </c>
      <c r="D44" s="7" t="s">
        <v>146</v>
      </c>
      <c r="E44" s="18">
        <v>13500000</v>
      </c>
      <c r="F44" s="19">
        <f t="shared" si="9"/>
        <v>0</v>
      </c>
      <c r="G44" s="19">
        <f t="shared" si="11"/>
        <v>0</v>
      </c>
      <c r="H44" s="19">
        <f t="shared" si="10"/>
        <v>0</v>
      </c>
      <c r="I44" s="73">
        <f t="shared" si="2"/>
        <v>0</v>
      </c>
      <c r="J44" s="31"/>
      <c r="K44" s="28"/>
      <c r="L44" s="28"/>
      <c r="M44" s="27"/>
      <c r="N44" s="28"/>
      <c r="O44" s="28"/>
      <c r="P44" s="28"/>
      <c r="Q44" s="27"/>
      <c r="R44" s="27"/>
      <c r="S44" s="27"/>
      <c r="T44" s="27"/>
    </row>
    <row r="45" spans="1:20" x14ac:dyDescent="0.2">
      <c r="A45" s="58" t="s">
        <v>58</v>
      </c>
      <c r="B45" s="7" t="s">
        <v>7</v>
      </c>
      <c r="C45" s="7" t="s">
        <v>26</v>
      </c>
      <c r="D45" s="7" t="s">
        <v>153</v>
      </c>
      <c r="E45" s="18">
        <v>5500000</v>
      </c>
      <c r="F45" s="19">
        <f t="shared" ref="F45:F59" si="12">H45*E45</f>
        <v>16500000</v>
      </c>
      <c r="G45" s="19">
        <f>F45/24000</f>
        <v>687.5</v>
      </c>
      <c r="H45" s="19">
        <f t="shared" ref="H45:H59" si="13">SUM(J45:T45)</f>
        <v>3</v>
      </c>
      <c r="I45" s="73">
        <f t="shared" si="2"/>
        <v>16500000</v>
      </c>
      <c r="J45" s="31"/>
      <c r="K45" s="28"/>
      <c r="L45" s="28"/>
      <c r="M45" s="27"/>
      <c r="N45" s="28"/>
      <c r="O45" s="28"/>
      <c r="P45" s="28"/>
      <c r="Q45" s="27"/>
      <c r="R45" s="27"/>
      <c r="S45" s="27">
        <v>1</v>
      </c>
      <c r="T45" s="27">
        <v>2</v>
      </c>
    </row>
    <row r="46" spans="1:20" x14ac:dyDescent="0.2">
      <c r="A46" s="58" t="s">
        <v>58</v>
      </c>
      <c r="B46" s="7" t="s">
        <v>7</v>
      </c>
      <c r="C46" s="7" t="s">
        <v>26</v>
      </c>
      <c r="D46" s="7" t="s">
        <v>59</v>
      </c>
      <c r="E46" s="18"/>
      <c r="F46" s="19">
        <f t="shared" si="12"/>
        <v>0</v>
      </c>
      <c r="G46" s="19">
        <f t="shared" si="11"/>
        <v>0</v>
      </c>
      <c r="H46" s="19">
        <f t="shared" si="13"/>
        <v>0</v>
      </c>
      <c r="I46" s="73">
        <f t="shared" si="2"/>
        <v>0</v>
      </c>
      <c r="J46" s="31"/>
      <c r="K46" s="28"/>
      <c r="L46" s="28"/>
      <c r="M46" s="27"/>
      <c r="N46" s="28"/>
      <c r="O46" s="28"/>
      <c r="P46" s="28"/>
      <c r="Q46" s="27"/>
      <c r="R46" s="27"/>
      <c r="S46" s="27"/>
      <c r="T46" s="27"/>
    </row>
    <row r="47" spans="1:20" x14ac:dyDescent="0.2">
      <c r="A47" s="58" t="s">
        <v>58</v>
      </c>
      <c r="B47" s="7" t="s">
        <v>7</v>
      </c>
      <c r="C47" s="7" t="s">
        <v>26</v>
      </c>
      <c r="D47" s="7" t="s">
        <v>60</v>
      </c>
      <c r="E47" s="18">
        <v>21500000</v>
      </c>
      <c r="F47" s="19">
        <f t="shared" si="12"/>
        <v>0</v>
      </c>
      <c r="G47" s="19">
        <f t="shared" si="11"/>
        <v>0</v>
      </c>
      <c r="H47" s="19">
        <f t="shared" si="13"/>
        <v>0</v>
      </c>
      <c r="I47" s="73">
        <f t="shared" si="2"/>
        <v>0</v>
      </c>
      <c r="J47" s="31"/>
      <c r="K47" s="28"/>
      <c r="L47" s="28"/>
      <c r="M47" s="27"/>
      <c r="N47" s="28"/>
      <c r="O47" s="28"/>
      <c r="P47" s="28"/>
      <c r="Q47" s="27"/>
      <c r="R47" s="27"/>
      <c r="S47" s="27"/>
      <c r="T47" s="27"/>
    </row>
    <row r="48" spans="1:20" x14ac:dyDescent="0.2">
      <c r="A48" s="58" t="s">
        <v>58</v>
      </c>
      <c r="B48" s="7" t="s">
        <v>7</v>
      </c>
      <c r="C48" s="7" t="s">
        <v>26</v>
      </c>
      <c r="D48" s="7" t="s">
        <v>61</v>
      </c>
      <c r="E48" s="18">
        <v>24000000</v>
      </c>
      <c r="F48" s="19">
        <f t="shared" si="12"/>
        <v>0</v>
      </c>
      <c r="G48" s="19">
        <f t="shared" si="11"/>
        <v>0</v>
      </c>
      <c r="H48" s="19">
        <f t="shared" si="13"/>
        <v>0</v>
      </c>
      <c r="I48" s="73">
        <f t="shared" si="2"/>
        <v>0</v>
      </c>
      <c r="J48" s="31"/>
      <c r="K48" s="28"/>
      <c r="L48" s="28"/>
      <c r="M48" s="27"/>
      <c r="N48" s="28"/>
      <c r="O48" s="28"/>
      <c r="P48" s="28"/>
      <c r="Q48" s="27"/>
      <c r="R48" s="27"/>
      <c r="S48" s="27"/>
      <c r="T48" s="27"/>
    </row>
    <row r="49" spans="1:20" x14ac:dyDescent="0.2">
      <c r="A49" s="58" t="s">
        <v>58</v>
      </c>
      <c r="B49" s="7" t="s">
        <v>7</v>
      </c>
      <c r="C49" s="7" t="s">
        <v>26</v>
      </c>
      <c r="D49" s="7" t="s">
        <v>62</v>
      </c>
      <c r="E49" s="18"/>
      <c r="F49" s="19">
        <f t="shared" si="12"/>
        <v>0</v>
      </c>
      <c r="G49" s="19">
        <f t="shared" si="11"/>
        <v>0</v>
      </c>
      <c r="H49" s="19">
        <f t="shared" si="13"/>
        <v>13</v>
      </c>
      <c r="I49" s="73">
        <f t="shared" si="2"/>
        <v>0</v>
      </c>
      <c r="J49" s="31"/>
      <c r="K49" s="28"/>
      <c r="L49" s="28"/>
      <c r="M49" s="27">
        <v>10</v>
      </c>
      <c r="N49" s="28"/>
      <c r="O49" s="28"/>
      <c r="P49" s="28"/>
      <c r="Q49" s="27">
        <v>3</v>
      </c>
      <c r="R49" s="27"/>
      <c r="S49" s="27"/>
      <c r="T49" s="27"/>
    </row>
    <row r="50" spans="1:20" x14ac:dyDescent="0.2">
      <c r="A50" s="58" t="s">
        <v>58</v>
      </c>
      <c r="B50" s="7" t="s">
        <v>33</v>
      </c>
      <c r="C50" s="7" t="s">
        <v>63</v>
      </c>
      <c r="D50" s="7" t="s">
        <v>12</v>
      </c>
      <c r="E50" s="18">
        <v>8400000</v>
      </c>
      <c r="F50" s="19">
        <f t="shared" si="12"/>
        <v>672000000</v>
      </c>
      <c r="G50" s="19">
        <f t="shared" si="11"/>
        <v>28000</v>
      </c>
      <c r="H50" s="19">
        <f t="shared" si="13"/>
        <v>80</v>
      </c>
      <c r="I50" s="73">
        <f t="shared" si="2"/>
        <v>672000000</v>
      </c>
      <c r="J50" s="31">
        <v>60</v>
      </c>
      <c r="K50" s="28"/>
      <c r="L50" s="28"/>
      <c r="M50" s="27"/>
      <c r="N50" s="28"/>
      <c r="O50" s="28"/>
      <c r="P50" s="28"/>
      <c r="Q50" s="27"/>
      <c r="R50" s="27">
        <v>20</v>
      </c>
      <c r="S50" s="27"/>
      <c r="T50" s="27"/>
    </row>
    <row r="51" spans="1:20" x14ac:dyDescent="0.2">
      <c r="A51" s="58" t="s">
        <v>58</v>
      </c>
      <c r="B51" s="7" t="s">
        <v>33</v>
      </c>
      <c r="C51" s="7" t="s">
        <v>63</v>
      </c>
      <c r="D51" s="7" t="s">
        <v>64</v>
      </c>
      <c r="E51" s="18">
        <v>9000000</v>
      </c>
      <c r="F51" s="19">
        <f t="shared" si="12"/>
        <v>9000000</v>
      </c>
      <c r="G51" s="19">
        <f t="shared" si="11"/>
        <v>375</v>
      </c>
      <c r="H51" s="19">
        <f t="shared" si="13"/>
        <v>1</v>
      </c>
      <c r="I51" s="73">
        <f t="shared" si="2"/>
        <v>9000000</v>
      </c>
      <c r="J51" s="31"/>
      <c r="K51" s="28"/>
      <c r="L51" s="28"/>
      <c r="M51" s="27"/>
      <c r="N51" s="28"/>
      <c r="O51" s="28"/>
      <c r="P51" s="28"/>
      <c r="Q51" s="27"/>
      <c r="R51" s="27"/>
      <c r="S51" s="27">
        <v>1</v>
      </c>
      <c r="T51" s="27"/>
    </row>
    <row r="52" spans="1:20" x14ac:dyDescent="0.2">
      <c r="A52" s="58" t="s">
        <v>58</v>
      </c>
      <c r="B52" s="7" t="s">
        <v>33</v>
      </c>
      <c r="C52" s="7" t="s">
        <v>63</v>
      </c>
      <c r="D52" s="7" t="s">
        <v>143</v>
      </c>
      <c r="E52" s="18">
        <v>15320000</v>
      </c>
      <c r="F52" s="19">
        <f t="shared" si="12"/>
        <v>45960000</v>
      </c>
      <c r="G52" s="19">
        <f t="shared" si="11"/>
        <v>1915</v>
      </c>
      <c r="H52" s="19">
        <f t="shared" si="13"/>
        <v>3</v>
      </c>
      <c r="I52" s="73">
        <f t="shared" si="2"/>
        <v>45960000</v>
      </c>
      <c r="J52" s="31"/>
      <c r="K52" s="28">
        <v>3</v>
      </c>
      <c r="L52" s="28"/>
      <c r="M52" s="27"/>
      <c r="N52" s="28"/>
      <c r="O52" s="28"/>
      <c r="P52" s="28"/>
      <c r="Q52" s="27"/>
      <c r="R52" s="27"/>
      <c r="S52" s="27"/>
      <c r="T52" s="27"/>
    </row>
    <row r="53" spans="1:20" x14ac:dyDescent="0.2">
      <c r="A53" s="58" t="s">
        <v>58</v>
      </c>
      <c r="B53" s="7" t="s">
        <v>23</v>
      </c>
      <c r="C53" s="7" t="s">
        <v>54</v>
      </c>
      <c r="D53" s="7" t="s">
        <v>156</v>
      </c>
      <c r="E53" s="18">
        <v>25000000</v>
      </c>
      <c r="F53" s="19">
        <f t="shared" si="12"/>
        <v>1025000000</v>
      </c>
      <c r="G53" s="19">
        <f t="shared" si="11"/>
        <v>42708.333333333336</v>
      </c>
      <c r="H53" s="19">
        <f t="shared" si="13"/>
        <v>41</v>
      </c>
      <c r="I53" s="73">
        <f t="shared" si="2"/>
        <v>1025000000</v>
      </c>
      <c r="J53" s="31">
        <v>15</v>
      </c>
      <c r="K53" s="28">
        <v>10</v>
      </c>
      <c r="L53" s="28">
        <v>10</v>
      </c>
      <c r="M53" s="27"/>
      <c r="N53" s="28"/>
      <c r="O53" s="28"/>
      <c r="P53" s="28"/>
      <c r="Q53" s="27">
        <v>3</v>
      </c>
      <c r="R53" s="27"/>
      <c r="S53" s="27"/>
      <c r="T53" s="27">
        <v>3</v>
      </c>
    </row>
    <row r="54" spans="1:20" x14ac:dyDescent="0.2">
      <c r="A54" s="58" t="s">
        <v>58</v>
      </c>
      <c r="B54" s="7" t="s">
        <v>10</v>
      </c>
      <c r="C54" s="7" t="s">
        <v>21</v>
      </c>
      <c r="D54" s="7" t="s">
        <v>65</v>
      </c>
      <c r="E54" s="18">
        <v>26000000</v>
      </c>
      <c r="F54" s="19">
        <f t="shared" si="12"/>
        <v>0</v>
      </c>
      <c r="G54" s="19">
        <f t="shared" si="11"/>
        <v>0</v>
      </c>
      <c r="H54" s="19">
        <f t="shared" si="13"/>
        <v>0</v>
      </c>
      <c r="I54" s="73">
        <f t="shared" si="2"/>
        <v>0</v>
      </c>
      <c r="J54" s="31"/>
      <c r="K54" s="28"/>
      <c r="L54" s="28"/>
      <c r="M54" s="27"/>
      <c r="N54" s="28"/>
      <c r="O54" s="28"/>
      <c r="P54" s="28"/>
      <c r="Q54" s="27"/>
      <c r="R54" s="27"/>
      <c r="S54" s="27"/>
      <c r="T54" s="27"/>
    </row>
    <row r="55" spans="1:20" x14ac:dyDescent="0.2">
      <c r="A55" s="58" t="s">
        <v>58</v>
      </c>
      <c r="B55" s="7" t="s">
        <v>10</v>
      </c>
      <c r="C55" s="7" t="s">
        <v>21</v>
      </c>
      <c r="D55" s="7" t="s">
        <v>66</v>
      </c>
      <c r="E55" s="18">
        <v>17000000</v>
      </c>
      <c r="F55" s="19">
        <f t="shared" si="12"/>
        <v>1020000000</v>
      </c>
      <c r="G55" s="19">
        <f t="shared" si="11"/>
        <v>42500</v>
      </c>
      <c r="H55" s="19">
        <f t="shared" si="13"/>
        <v>60</v>
      </c>
      <c r="I55" s="73">
        <f t="shared" si="2"/>
        <v>1020000000</v>
      </c>
      <c r="J55" s="31">
        <f>15+15</f>
        <v>30</v>
      </c>
      <c r="K55" s="28">
        <v>10</v>
      </c>
      <c r="L55" s="28"/>
      <c r="M55" s="27">
        <f>5+5</f>
        <v>10</v>
      </c>
      <c r="N55" s="28"/>
      <c r="O55" s="28"/>
      <c r="P55" s="28"/>
      <c r="Q55" s="27">
        <v>5</v>
      </c>
      <c r="R55" s="27"/>
      <c r="S55" s="27">
        <v>5</v>
      </c>
      <c r="T55" s="27"/>
    </row>
    <row r="56" spans="1:20" x14ac:dyDescent="0.2">
      <c r="A56" s="58" t="s">
        <v>58</v>
      </c>
      <c r="B56" s="7" t="s">
        <v>39</v>
      </c>
      <c r="C56" s="7" t="s">
        <v>173</v>
      </c>
      <c r="D56" s="7" t="s">
        <v>67</v>
      </c>
      <c r="E56" s="20">
        <v>23690000</v>
      </c>
      <c r="F56" s="21">
        <f t="shared" si="12"/>
        <v>2724350000</v>
      </c>
      <c r="G56" s="19">
        <f t="shared" si="11"/>
        <v>113514.58333333333</v>
      </c>
      <c r="H56" s="21">
        <f t="shared" si="13"/>
        <v>115</v>
      </c>
      <c r="I56" s="73">
        <f t="shared" si="2"/>
        <v>2724350000</v>
      </c>
      <c r="J56" s="31"/>
      <c r="K56" s="27">
        <v>10</v>
      </c>
      <c r="L56" s="27">
        <v>5</v>
      </c>
      <c r="M56" s="27">
        <f>20+10</f>
        <v>30</v>
      </c>
      <c r="N56" s="27"/>
      <c r="O56" s="27"/>
      <c r="P56" s="27">
        <v>10</v>
      </c>
      <c r="Q56" s="27">
        <v>5</v>
      </c>
      <c r="R56" s="27">
        <v>7</v>
      </c>
      <c r="S56" s="27">
        <v>38</v>
      </c>
      <c r="T56" s="27">
        <v>10</v>
      </c>
    </row>
    <row r="57" spans="1:20" x14ac:dyDescent="0.2">
      <c r="A57" s="58" t="s">
        <v>58</v>
      </c>
      <c r="B57" s="7" t="s">
        <v>19</v>
      </c>
      <c r="C57" s="7"/>
      <c r="D57" s="7" t="s">
        <v>68</v>
      </c>
      <c r="E57" s="18">
        <v>16500000</v>
      </c>
      <c r="F57" s="19">
        <f t="shared" si="12"/>
        <v>0</v>
      </c>
      <c r="G57" s="19">
        <f t="shared" si="11"/>
        <v>0</v>
      </c>
      <c r="H57" s="19">
        <f t="shared" si="13"/>
        <v>0</v>
      </c>
      <c r="I57" s="73">
        <f t="shared" si="2"/>
        <v>0</v>
      </c>
      <c r="J57" s="31"/>
      <c r="K57" s="28"/>
      <c r="L57" s="28"/>
      <c r="M57" s="27"/>
      <c r="N57" s="28"/>
      <c r="O57" s="28"/>
      <c r="P57" s="28"/>
      <c r="Q57" s="27"/>
      <c r="R57" s="27"/>
      <c r="S57" s="27"/>
      <c r="T57" s="27"/>
    </row>
    <row r="58" spans="1:20" x14ac:dyDescent="0.2">
      <c r="A58" s="58" t="s">
        <v>58</v>
      </c>
      <c r="B58" s="7" t="s">
        <v>69</v>
      </c>
      <c r="C58" s="7" t="s">
        <v>17</v>
      </c>
      <c r="D58" s="7" t="s">
        <v>70</v>
      </c>
      <c r="E58" s="18">
        <v>11500000</v>
      </c>
      <c r="F58" s="19">
        <f t="shared" si="12"/>
        <v>1633000000</v>
      </c>
      <c r="G58" s="19">
        <f t="shared" si="11"/>
        <v>68041.666666666672</v>
      </c>
      <c r="H58" s="19">
        <f t="shared" si="13"/>
        <v>142</v>
      </c>
      <c r="I58" s="73">
        <f t="shared" si="2"/>
        <v>1633000000</v>
      </c>
      <c r="J58" s="31"/>
      <c r="K58" s="28">
        <v>5</v>
      </c>
      <c r="L58" s="28">
        <v>2</v>
      </c>
      <c r="M58" s="27"/>
      <c r="N58" s="28">
        <v>7</v>
      </c>
      <c r="O58" s="28">
        <v>10</v>
      </c>
      <c r="P58" s="28">
        <v>100</v>
      </c>
      <c r="Q58" s="27">
        <v>10</v>
      </c>
      <c r="R58" s="27"/>
      <c r="S58" s="27"/>
      <c r="T58" s="27">
        <f>3+5</f>
        <v>8</v>
      </c>
    </row>
    <row r="59" spans="1:20" x14ac:dyDescent="0.2">
      <c r="A59" s="58" t="s">
        <v>58</v>
      </c>
      <c r="B59" s="7" t="s">
        <v>71</v>
      </c>
      <c r="C59" s="7" t="s">
        <v>17</v>
      </c>
      <c r="D59" s="7" t="s">
        <v>72</v>
      </c>
      <c r="E59" s="18">
        <v>8500000</v>
      </c>
      <c r="F59" s="19">
        <f t="shared" si="12"/>
        <v>170000000</v>
      </c>
      <c r="G59" s="19">
        <f t="shared" si="11"/>
        <v>7083.333333333333</v>
      </c>
      <c r="H59" s="19">
        <f t="shared" si="13"/>
        <v>20</v>
      </c>
      <c r="I59" s="73">
        <f t="shared" si="2"/>
        <v>170000000</v>
      </c>
      <c r="J59" s="31">
        <v>5</v>
      </c>
      <c r="K59" s="28"/>
      <c r="L59" s="28"/>
      <c r="M59" s="27"/>
      <c r="N59" s="28"/>
      <c r="O59" s="28"/>
      <c r="P59" s="28"/>
      <c r="Q59" s="27"/>
      <c r="R59" s="27">
        <v>5</v>
      </c>
      <c r="S59" s="27"/>
      <c r="T59" s="27">
        <f>10</f>
        <v>10</v>
      </c>
    </row>
    <row r="60" spans="1:20" x14ac:dyDescent="0.2">
      <c r="A60" s="58" t="s">
        <v>73</v>
      </c>
      <c r="B60" s="7" t="s">
        <v>10</v>
      </c>
      <c r="C60" s="7" t="s">
        <v>21</v>
      </c>
      <c r="D60" s="7" t="s">
        <v>142</v>
      </c>
      <c r="E60" s="100">
        <v>14000000</v>
      </c>
      <c r="F60" s="19">
        <f t="shared" ref="F60:F75" si="14">H60*E60</f>
        <v>17878000000</v>
      </c>
      <c r="G60" s="19">
        <f>F60/24000</f>
        <v>744916.66666666663</v>
      </c>
      <c r="H60" s="19">
        <f t="shared" ref="H60:H73" si="15">SUM(J60:T60)</f>
        <v>1277</v>
      </c>
      <c r="I60" s="73">
        <f t="shared" si="2"/>
        <v>17878000000</v>
      </c>
      <c r="J60" s="31">
        <v>800</v>
      </c>
      <c r="K60" s="28">
        <v>82</v>
      </c>
      <c r="L60" s="28">
        <v>30</v>
      </c>
      <c r="M60" s="27">
        <v>220</v>
      </c>
      <c r="N60" s="28">
        <v>20</v>
      </c>
      <c r="O60" s="28"/>
      <c r="P60" s="28"/>
      <c r="Q60" s="27">
        <v>10</v>
      </c>
      <c r="R60" s="27">
        <v>50</v>
      </c>
      <c r="S60" s="27">
        <v>35</v>
      </c>
      <c r="T60" s="27">
        <v>30</v>
      </c>
    </row>
    <row r="61" spans="1:20" x14ac:dyDescent="0.2">
      <c r="A61" s="58" t="s">
        <v>73</v>
      </c>
      <c r="B61" s="7" t="s">
        <v>14</v>
      </c>
      <c r="C61" s="7" t="s">
        <v>34</v>
      </c>
      <c r="D61" s="7" t="s">
        <v>150</v>
      </c>
      <c r="E61" s="101">
        <v>19000000</v>
      </c>
      <c r="F61" s="21">
        <f t="shared" si="14"/>
        <v>6270000000</v>
      </c>
      <c r="G61" s="21">
        <f>F61/24000</f>
        <v>261250</v>
      </c>
      <c r="H61" s="21">
        <f t="shared" si="15"/>
        <v>330</v>
      </c>
      <c r="I61" s="73">
        <f t="shared" si="2"/>
        <v>6270000000</v>
      </c>
      <c r="J61" s="32">
        <v>230</v>
      </c>
      <c r="K61" s="28">
        <v>10</v>
      </c>
      <c r="L61" s="28">
        <v>25</v>
      </c>
      <c r="M61" s="28"/>
      <c r="N61" s="28">
        <v>20</v>
      </c>
      <c r="O61" s="28">
        <v>30</v>
      </c>
      <c r="P61" s="28"/>
      <c r="Q61" s="28">
        <v>5</v>
      </c>
      <c r="R61" s="28"/>
      <c r="S61" s="28"/>
      <c r="T61" s="28">
        <v>10</v>
      </c>
    </row>
    <row r="62" spans="1:20" x14ac:dyDescent="0.2">
      <c r="A62" s="58" t="s">
        <v>73</v>
      </c>
      <c r="B62" s="7" t="s">
        <v>141</v>
      </c>
      <c r="C62" s="7" t="s">
        <v>160</v>
      </c>
      <c r="D62" s="7" t="s">
        <v>155</v>
      </c>
      <c r="E62" s="100">
        <v>13700000</v>
      </c>
      <c r="F62" s="19">
        <f t="shared" si="14"/>
        <v>698700000</v>
      </c>
      <c r="G62" s="19">
        <f>F62/24000</f>
        <v>29112.5</v>
      </c>
      <c r="H62" s="19">
        <f t="shared" si="15"/>
        <v>51</v>
      </c>
      <c r="I62" s="73">
        <f t="shared" si="2"/>
        <v>698700000</v>
      </c>
      <c r="J62" s="31"/>
      <c r="K62" s="28">
        <v>39</v>
      </c>
      <c r="L62" s="28"/>
      <c r="M62" s="27"/>
      <c r="N62" s="28">
        <v>2</v>
      </c>
      <c r="O62" s="28"/>
      <c r="P62" s="28"/>
      <c r="Q62" s="27"/>
      <c r="R62" s="27"/>
      <c r="S62" s="27"/>
      <c r="T62" s="27">
        <v>10</v>
      </c>
    </row>
    <row r="63" spans="1:20" ht="38.25" x14ac:dyDescent="0.2">
      <c r="A63" s="58" t="s">
        <v>73</v>
      </c>
      <c r="B63" s="7" t="s">
        <v>141</v>
      </c>
      <c r="C63" s="7" t="s">
        <v>160</v>
      </c>
      <c r="D63" s="17" t="s">
        <v>151</v>
      </c>
      <c r="E63" s="100">
        <v>5400000</v>
      </c>
      <c r="F63" s="19">
        <f>H63*E63</f>
        <v>540000000</v>
      </c>
      <c r="G63" s="19">
        <f t="shared" ref="G63:G75" si="16">F63/24000</f>
        <v>22500</v>
      </c>
      <c r="H63" s="19">
        <f t="shared" si="15"/>
        <v>100</v>
      </c>
      <c r="I63" s="73">
        <f t="shared" si="2"/>
        <v>540000000</v>
      </c>
      <c r="J63" s="31"/>
      <c r="K63" s="28"/>
      <c r="L63" s="28">
        <v>60</v>
      </c>
      <c r="M63" s="27"/>
      <c r="N63" s="28">
        <v>20</v>
      </c>
      <c r="O63" s="28"/>
      <c r="P63" s="28">
        <v>5</v>
      </c>
      <c r="Q63" s="27"/>
      <c r="R63" s="27">
        <v>5</v>
      </c>
      <c r="S63" s="27"/>
      <c r="T63" s="27">
        <v>10</v>
      </c>
    </row>
    <row r="64" spans="1:20" x14ac:dyDescent="0.2">
      <c r="A64" s="58" t="s">
        <v>73</v>
      </c>
      <c r="B64" s="7" t="s">
        <v>7</v>
      </c>
      <c r="C64" s="7" t="s">
        <v>26</v>
      </c>
      <c r="D64" s="7" t="s">
        <v>75</v>
      </c>
      <c r="E64" s="100">
        <v>6000000</v>
      </c>
      <c r="F64" s="19">
        <f>H64*E64</f>
        <v>0</v>
      </c>
      <c r="G64" s="19">
        <f t="shared" si="16"/>
        <v>0</v>
      </c>
      <c r="H64" s="19">
        <f t="shared" si="15"/>
        <v>0</v>
      </c>
      <c r="I64" s="73">
        <f t="shared" si="2"/>
        <v>0</v>
      </c>
      <c r="J64" s="31"/>
      <c r="K64" s="28"/>
      <c r="L64" s="28"/>
      <c r="M64" s="27"/>
      <c r="N64" s="28"/>
      <c r="O64" s="28"/>
      <c r="P64" s="28"/>
      <c r="Q64" s="27"/>
      <c r="R64" s="27"/>
      <c r="S64" s="27"/>
      <c r="T64" s="27"/>
    </row>
    <row r="65" spans="1:21" x14ac:dyDescent="0.2">
      <c r="A65" s="58" t="s">
        <v>73</v>
      </c>
      <c r="B65" s="7" t="s">
        <v>7</v>
      </c>
      <c r="C65" s="7" t="s">
        <v>26</v>
      </c>
      <c r="D65" s="7" t="s">
        <v>76</v>
      </c>
      <c r="E65" s="100">
        <v>14000000</v>
      </c>
      <c r="F65" s="19">
        <f>H65*E65</f>
        <v>3640000000</v>
      </c>
      <c r="G65" s="19">
        <f t="shared" si="16"/>
        <v>151666.66666666666</v>
      </c>
      <c r="H65" s="19">
        <f t="shared" si="15"/>
        <v>260</v>
      </c>
      <c r="I65" s="73">
        <f t="shared" si="2"/>
        <v>3640000000</v>
      </c>
      <c r="J65" s="31"/>
      <c r="K65" s="28"/>
      <c r="L65" s="28"/>
      <c r="M65" s="27"/>
      <c r="N65" s="28"/>
      <c r="O65" s="28">
        <v>30</v>
      </c>
      <c r="P65" s="28">
        <v>200</v>
      </c>
      <c r="Q65" s="27">
        <v>10</v>
      </c>
      <c r="R65" s="27"/>
      <c r="S65" s="27">
        <v>20</v>
      </c>
      <c r="T65" s="27"/>
    </row>
    <row r="66" spans="1:21" x14ac:dyDescent="0.2">
      <c r="A66" s="58" t="s">
        <v>73</v>
      </c>
      <c r="B66" s="7" t="s">
        <v>7</v>
      </c>
      <c r="C66" s="7" t="s">
        <v>26</v>
      </c>
      <c r="D66" s="7" t="s">
        <v>166</v>
      </c>
      <c r="E66" s="100">
        <v>15000000</v>
      </c>
      <c r="F66" s="19">
        <f>H66*E66</f>
        <v>75000000</v>
      </c>
      <c r="G66" s="19">
        <f t="shared" si="16"/>
        <v>3125</v>
      </c>
      <c r="H66" s="19">
        <f t="shared" si="15"/>
        <v>5</v>
      </c>
      <c r="I66" s="73">
        <f t="shared" si="2"/>
        <v>75000000</v>
      </c>
      <c r="J66" s="31"/>
      <c r="K66" s="28"/>
      <c r="L66" s="28"/>
      <c r="M66" s="27"/>
      <c r="N66" s="28"/>
      <c r="O66" s="28"/>
      <c r="P66" s="28"/>
      <c r="Q66" s="27">
        <v>5</v>
      </c>
      <c r="R66" s="27"/>
      <c r="S66" s="27"/>
      <c r="T66" s="27"/>
    </row>
    <row r="67" spans="1:21" x14ac:dyDescent="0.2">
      <c r="A67" s="58" t="s">
        <v>73</v>
      </c>
      <c r="B67" s="7" t="s">
        <v>7</v>
      </c>
      <c r="C67" s="7" t="s">
        <v>26</v>
      </c>
      <c r="D67" s="7" t="s">
        <v>246</v>
      </c>
      <c r="E67" s="100">
        <v>9400000</v>
      </c>
      <c r="F67" s="19"/>
      <c r="G67" s="19"/>
      <c r="H67" s="19"/>
      <c r="I67" s="73"/>
      <c r="J67" s="31"/>
      <c r="K67" s="28"/>
      <c r="L67" s="28"/>
      <c r="M67" s="27"/>
      <c r="N67" s="28"/>
      <c r="O67" s="28"/>
      <c r="P67" s="28"/>
      <c r="Q67" s="27"/>
      <c r="R67" s="27"/>
      <c r="S67" s="27"/>
      <c r="T67" s="27"/>
    </row>
    <row r="68" spans="1:21" x14ac:dyDescent="0.2">
      <c r="A68" s="58" t="s">
        <v>73</v>
      </c>
      <c r="B68" s="7" t="s">
        <v>23</v>
      </c>
      <c r="C68" s="68" t="s">
        <v>54</v>
      </c>
      <c r="D68" s="7" t="s">
        <v>77</v>
      </c>
      <c r="E68" s="100">
        <v>13500000</v>
      </c>
      <c r="F68" s="19">
        <f t="shared" si="14"/>
        <v>16645500000</v>
      </c>
      <c r="G68" s="19">
        <f t="shared" si="16"/>
        <v>693562.5</v>
      </c>
      <c r="H68" s="19">
        <f>SUM(J68:T68)</f>
        <v>1233</v>
      </c>
      <c r="I68" s="73">
        <f t="shared" ref="I68:I120" si="17">F68</f>
        <v>16645500000</v>
      </c>
      <c r="J68" s="31">
        <v>1000</v>
      </c>
      <c r="K68" s="28">
        <v>173</v>
      </c>
      <c r="L68" s="28"/>
      <c r="M68" s="27"/>
      <c r="N68" s="28">
        <v>10</v>
      </c>
      <c r="O68" s="28"/>
      <c r="P68" s="28">
        <v>50</v>
      </c>
      <c r="Q68" s="27"/>
      <c r="R68" s="27"/>
      <c r="S68" s="27"/>
      <c r="T68" s="27"/>
    </row>
    <row r="69" spans="1:21" ht="25.5" x14ac:dyDescent="0.2">
      <c r="A69" s="58" t="s">
        <v>73</v>
      </c>
      <c r="B69" s="7" t="s">
        <v>23</v>
      </c>
      <c r="C69" s="68" t="s">
        <v>54</v>
      </c>
      <c r="D69" s="23" t="s">
        <v>158</v>
      </c>
      <c r="E69" s="100">
        <v>13500000</v>
      </c>
      <c r="F69" s="19">
        <f>H69*E69</f>
        <v>1417500000</v>
      </c>
      <c r="G69" s="19">
        <f t="shared" si="16"/>
        <v>59062.5</v>
      </c>
      <c r="H69" s="19">
        <f t="shared" si="15"/>
        <v>105</v>
      </c>
      <c r="I69" s="73">
        <f t="shared" si="17"/>
        <v>1417500000</v>
      </c>
      <c r="J69" s="31"/>
      <c r="K69" s="28"/>
      <c r="L69" s="28"/>
      <c r="M69" s="27">
        <v>100</v>
      </c>
      <c r="N69" s="28"/>
      <c r="O69" s="28"/>
      <c r="P69" s="28"/>
      <c r="Q69" s="27">
        <v>5</v>
      </c>
      <c r="R69" s="27"/>
      <c r="S69" s="27"/>
      <c r="T69" s="27"/>
    </row>
    <row r="70" spans="1:21" x14ac:dyDescent="0.2">
      <c r="A70" s="58" t="s">
        <v>73</v>
      </c>
      <c r="B70" s="7" t="s">
        <v>23</v>
      </c>
      <c r="C70" s="68" t="s">
        <v>54</v>
      </c>
      <c r="D70" s="7" t="s">
        <v>78</v>
      </c>
      <c r="E70" s="100">
        <v>14000000</v>
      </c>
      <c r="F70" s="19">
        <f t="shared" si="14"/>
        <v>0</v>
      </c>
      <c r="G70" s="19">
        <f t="shared" si="16"/>
        <v>0</v>
      </c>
      <c r="H70" s="19">
        <f t="shared" si="15"/>
        <v>0</v>
      </c>
      <c r="I70" s="73">
        <f t="shared" si="17"/>
        <v>0</v>
      </c>
      <c r="J70" s="31"/>
      <c r="K70" s="28"/>
      <c r="L70" s="28"/>
      <c r="M70" s="27"/>
      <c r="N70" s="28"/>
      <c r="O70" s="28"/>
      <c r="P70" s="28"/>
      <c r="Q70" s="27"/>
      <c r="R70" s="27"/>
      <c r="S70" s="27"/>
      <c r="T70" s="27"/>
    </row>
    <row r="71" spans="1:21" x14ac:dyDescent="0.2">
      <c r="A71" s="58" t="s">
        <v>73</v>
      </c>
      <c r="B71" s="7" t="s">
        <v>8</v>
      </c>
      <c r="C71" s="7" t="s">
        <v>17</v>
      </c>
      <c r="D71" s="7" t="s">
        <v>9</v>
      </c>
      <c r="E71" s="100">
        <v>12800000</v>
      </c>
      <c r="F71" s="19">
        <f t="shared" si="14"/>
        <v>5004800000</v>
      </c>
      <c r="G71" s="19">
        <f t="shared" si="16"/>
        <v>208533.33333333334</v>
      </c>
      <c r="H71" s="19">
        <f t="shared" si="15"/>
        <v>391</v>
      </c>
      <c r="I71" s="73">
        <f t="shared" si="17"/>
        <v>5004800000</v>
      </c>
      <c r="J71" s="31"/>
      <c r="K71" s="28">
        <v>74</v>
      </c>
      <c r="L71" s="28">
        <v>30</v>
      </c>
      <c r="M71" s="27">
        <v>200</v>
      </c>
      <c r="N71" s="28">
        <v>25</v>
      </c>
      <c r="O71" s="28"/>
      <c r="P71" s="28"/>
      <c r="Q71" s="27">
        <v>2</v>
      </c>
      <c r="R71" s="27">
        <v>40</v>
      </c>
      <c r="S71" s="27"/>
      <c r="T71" s="27">
        <f>20</f>
        <v>20</v>
      </c>
    </row>
    <row r="72" spans="1:21" x14ac:dyDescent="0.2">
      <c r="A72" s="58" t="s">
        <v>73</v>
      </c>
      <c r="B72" s="7" t="s">
        <v>8</v>
      </c>
      <c r="C72" s="7" t="s">
        <v>17</v>
      </c>
      <c r="D72" s="7" t="s">
        <v>157</v>
      </c>
      <c r="E72" s="100">
        <v>15500000</v>
      </c>
      <c r="F72" s="19">
        <f>H72*E72</f>
        <v>1240000000</v>
      </c>
      <c r="G72" s="19">
        <f t="shared" si="16"/>
        <v>51666.666666666664</v>
      </c>
      <c r="H72" s="19">
        <f t="shared" si="15"/>
        <v>80</v>
      </c>
      <c r="I72" s="73">
        <f t="shared" si="17"/>
        <v>1240000000</v>
      </c>
      <c r="J72" s="31"/>
      <c r="K72" s="28"/>
      <c r="L72" s="28">
        <v>30</v>
      </c>
      <c r="M72" s="27"/>
      <c r="N72" s="28"/>
      <c r="O72" s="28"/>
      <c r="P72" s="28">
        <v>50</v>
      </c>
      <c r="Q72" s="27"/>
      <c r="R72" s="27"/>
      <c r="S72" s="27"/>
      <c r="T72" s="27"/>
    </row>
    <row r="73" spans="1:21" x14ac:dyDescent="0.2">
      <c r="A73" s="58" t="s">
        <v>73</v>
      </c>
      <c r="B73" s="7" t="s">
        <v>8</v>
      </c>
      <c r="C73" s="7" t="s">
        <v>17</v>
      </c>
      <c r="D73" s="7" t="s">
        <v>184</v>
      </c>
      <c r="E73" s="100">
        <v>12800000</v>
      </c>
      <c r="F73" s="19">
        <f>H73*E73</f>
        <v>1075200000</v>
      </c>
      <c r="G73" s="19">
        <f t="shared" si="16"/>
        <v>44800</v>
      </c>
      <c r="H73" s="19">
        <f t="shared" si="15"/>
        <v>84</v>
      </c>
      <c r="I73" s="73">
        <f t="shared" si="17"/>
        <v>1075200000</v>
      </c>
      <c r="J73" s="31">
        <v>10</v>
      </c>
      <c r="K73" s="28"/>
      <c r="L73" s="28"/>
      <c r="M73" s="27"/>
      <c r="N73" s="28"/>
      <c r="O73" s="28">
        <v>50</v>
      </c>
      <c r="P73" s="28"/>
      <c r="Q73" s="27">
        <v>4</v>
      </c>
      <c r="R73" s="27"/>
      <c r="S73" s="27"/>
      <c r="T73" s="27">
        <v>20</v>
      </c>
    </row>
    <row r="74" spans="1:21" x14ac:dyDescent="0.2">
      <c r="A74" s="58" t="s">
        <v>73</v>
      </c>
      <c r="B74" s="7" t="s">
        <v>19</v>
      </c>
      <c r="C74" s="7" t="s">
        <v>20</v>
      </c>
      <c r="D74" s="7" t="s">
        <v>79</v>
      </c>
      <c r="E74" s="100">
        <v>14200000</v>
      </c>
      <c r="F74" s="19">
        <f t="shared" si="14"/>
        <v>0</v>
      </c>
      <c r="G74" s="19">
        <f t="shared" si="16"/>
        <v>0</v>
      </c>
      <c r="H74" s="19">
        <f t="shared" ref="H74:H80" si="18">SUM(J74:T74)</f>
        <v>0</v>
      </c>
      <c r="I74" s="73">
        <f t="shared" si="17"/>
        <v>0</v>
      </c>
      <c r="J74" s="31"/>
      <c r="K74" s="28"/>
      <c r="L74" s="28"/>
      <c r="M74" s="27"/>
      <c r="N74" s="28"/>
      <c r="O74" s="28"/>
      <c r="P74" s="28"/>
      <c r="Q74" s="27"/>
      <c r="R74" s="27"/>
      <c r="S74" s="27"/>
      <c r="T74" s="27"/>
    </row>
    <row r="75" spans="1:21" x14ac:dyDescent="0.2">
      <c r="A75" s="58" t="s">
        <v>73</v>
      </c>
      <c r="B75" s="7" t="s">
        <v>19</v>
      </c>
      <c r="C75" s="7" t="s">
        <v>20</v>
      </c>
      <c r="D75" s="7" t="s">
        <v>80</v>
      </c>
      <c r="E75" s="100">
        <v>15950000</v>
      </c>
      <c r="F75" s="19">
        <f t="shared" si="14"/>
        <v>0</v>
      </c>
      <c r="G75" s="19">
        <f t="shared" si="16"/>
        <v>0</v>
      </c>
      <c r="H75" s="19">
        <f t="shared" si="18"/>
        <v>0</v>
      </c>
      <c r="I75" s="73">
        <f t="shared" si="17"/>
        <v>0</v>
      </c>
      <c r="J75" s="31"/>
      <c r="K75" s="28"/>
      <c r="L75" s="28"/>
      <c r="M75" s="27"/>
      <c r="N75" s="28"/>
      <c r="O75" s="28"/>
      <c r="P75" s="28"/>
      <c r="Q75" s="27"/>
      <c r="R75" s="27"/>
      <c r="S75" s="27"/>
      <c r="T75" s="27"/>
    </row>
    <row r="76" spans="1:21" x14ac:dyDescent="0.2">
      <c r="A76" s="58" t="s">
        <v>81</v>
      </c>
      <c r="B76" s="7" t="s">
        <v>10</v>
      </c>
      <c r="C76" s="7" t="s">
        <v>74</v>
      </c>
      <c r="D76" s="7" t="s">
        <v>82</v>
      </c>
      <c r="E76" s="18">
        <v>17500000</v>
      </c>
      <c r="F76" s="19">
        <f>H76*E76</f>
        <v>4672500000</v>
      </c>
      <c r="G76" s="19">
        <f>F76/24000</f>
        <v>194687.5</v>
      </c>
      <c r="H76" s="19">
        <f t="shared" si="18"/>
        <v>267</v>
      </c>
      <c r="I76" s="73">
        <f t="shared" si="17"/>
        <v>4672500000</v>
      </c>
      <c r="J76" s="31">
        <f>30+55</f>
        <v>85</v>
      </c>
      <c r="K76" s="28">
        <v>61</v>
      </c>
      <c r="L76" s="28">
        <v>10</v>
      </c>
      <c r="M76" s="27">
        <v>100</v>
      </c>
      <c r="N76" s="28"/>
      <c r="O76" s="28">
        <v>5</v>
      </c>
      <c r="P76" s="28"/>
      <c r="Q76" s="27"/>
      <c r="R76" s="27">
        <v>2</v>
      </c>
      <c r="S76" s="27">
        <v>4</v>
      </c>
      <c r="T76" s="27"/>
      <c r="U76" s="11"/>
    </row>
    <row r="77" spans="1:21" x14ac:dyDescent="0.2">
      <c r="A77" s="58" t="s">
        <v>81</v>
      </c>
      <c r="B77" s="7" t="s">
        <v>83</v>
      </c>
      <c r="C77" s="7"/>
      <c r="D77" s="7" t="s">
        <v>84</v>
      </c>
      <c r="E77" s="18"/>
      <c r="F77" s="19">
        <f>H77*E77</f>
        <v>0</v>
      </c>
      <c r="G77" s="19">
        <f t="shared" ref="G77:G80" si="19">F77/24000</f>
        <v>0</v>
      </c>
      <c r="H77" s="19">
        <f t="shared" si="18"/>
        <v>0</v>
      </c>
      <c r="I77" s="73">
        <f t="shared" si="17"/>
        <v>0</v>
      </c>
      <c r="J77" s="31"/>
      <c r="K77" s="28"/>
      <c r="L77" s="28"/>
      <c r="M77" s="27"/>
      <c r="N77" s="28"/>
      <c r="O77" s="28"/>
      <c r="P77" s="28"/>
      <c r="Q77" s="27"/>
      <c r="R77" s="27"/>
      <c r="S77" s="27"/>
      <c r="T77" s="27"/>
      <c r="U77" s="11"/>
    </row>
    <row r="78" spans="1:21" x14ac:dyDescent="0.2">
      <c r="A78" s="58" t="s">
        <v>81</v>
      </c>
      <c r="B78" s="7" t="s">
        <v>7</v>
      </c>
      <c r="C78" s="7" t="s">
        <v>26</v>
      </c>
      <c r="D78" s="7" t="s">
        <v>85</v>
      </c>
      <c r="E78" s="18"/>
      <c r="F78" s="19">
        <f>H78*E78</f>
        <v>0</v>
      </c>
      <c r="G78" s="19">
        <f t="shared" si="19"/>
        <v>0</v>
      </c>
      <c r="H78" s="19">
        <f t="shared" si="18"/>
        <v>0</v>
      </c>
      <c r="I78" s="73">
        <f t="shared" si="17"/>
        <v>0</v>
      </c>
      <c r="J78" s="31"/>
      <c r="K78" s="28"/>
      <c r="L78" s="28"/>
      <c r="M78" s="27"/>
      <c r="N78" s="28"/>
      <c r="O78" s="28"/>
      <c r="P78" s="28"/>
      <c r="Q78" s="27"/>
      <c r="R78" s="27"/>
      <c r="S78" s="27"/>
      <c r="T78" s="27"/>
      <c r="U78" s="11"/>
    </row>
    <row r="79" spans="1:21" x14ac:dyDescent="0.2">
      <c r="A79" s="58" t="s">
        <v>81</v>
      </c>
      <c r="B79" s="7" t="s">
        <v>23</v>
      </c>
      <c r="C79" s="7" t="s">
        <v>54</v>
      </c>
      <c r="D79" s="7" t="s">
        <v>86</v>
      </c>
      <c r="E79" s="18">
        <v>13000000</v>
      </c>
      <c r="F79" s="19">
        <f>H79*E79</f>
        <v>364000000</v>
      </c>
      <c r="G79" s="19">
        <f t="shared" si="19"/>
        <v>15166.666666666666</v>
      </c>
      <c r="H79" s="19">
        <f t="shared" si="18"/>
        <v>28</v>
      </c>
      <c r="I79" s="73">
        <f t="shared" si="17"/>
        <v>364000000</v>
      </c>
      <c r="J79" s="31"/>
      <c r="K79" s="28">
        <v>25</v>
      </c>
      <c r="L79" s="28">
        <v>3</v>
      </c>
      <c r="M79" s="27"/>
      <c r="N79" s="28"/>
      <c r="O79" s="28"/>
      <c r="P79" s="28"/>
      <c r="Q79" s="27"/>
      <c r="R79" s="27"/>
      <c r="S79" s="27"/>
      <c r="T79" s="27"/>
      <c r="U79" s="11"/>
    </row>
    <row r="80" spans="1:21" x14ac:dyDescent="0.2">
      <c r="A80" s="58" t="s">
        <v>81</v>
      </c>
      <c r="B80" s="7" t="s">
        <v>87</v>
      </c>
      <c r="C80" s="7"/>
      <c r="D80" s="7" t="s">
        <v>88</v>
      </c>
      <c r="E80" s="18">
        <v>1190000</v>
      </c>
      <c r="F80" s="19">
        <f>H80*E80</f>
        <v>0</v>
      </c>
      <c r="G80" s="19">
        <f t="shared" si="19"/>
        <v>0</v>
      </c>
      <c r="H80" s="19">
        <f t="shared" si="18"/>
        <v>0</v>
      </c>
      <c r="I80" s="73">
        <f t="shared" si="17"/>
        <v>0</v>
      </c>
      <c r="J80" s="31"/>
      <c r="K80" s="28"/>
      <c r="L80" s="28"/>
      <c r="M80" s="27"/>
      <c r="N80" s="28"/>
      <c r="O80" s="28"/>
      <c r="P80" s="28"/>
      <c r="Q80" s="27"/>
      <c r="R80" s="27"/>
      <c r="S80" s="27"/>
      <c r="T80" s="27"/>
      <c r="U80" s="11"/>
    </row>
    <row r="81" spans="1:20" x14ac:dyDescent="0.2">
      <c r="A81" s="58" t="s">
        <v>134</v>
      </c>
      <c r="B81" s="7" t="s">
        <v>19</v>
      </c>
      <c r="C81" s="7" t="s">
        <v>20</v>
      </c>
      <c r="D81" s="7" t="s">
        <v>89</v>
      </c>
      <c r="E81" s="18">
        <v>65000000</v>
      </c>
      <c r="F81" s="19">
        <f t="shared" ref="F81:F86" si="20">H81*E81</f>
        <v>0</v>
      </c>
      <c r="G81" s="19">
        <f>F81/24000</f>
        <v>0</v>
      </c>
      <c r="H81" s="19">
        <f t="shared" ref="H81:H86" si="21">SUM(J81:T81)</f>
        <v>0</v>
      </c>
      <c r="I81" s="73">
        <f t="shared" si="17"/>
        <v>0</v>
      </c>
      <c r="J81" s="31"/>
      <c r="K81" s="28"/>
      <c r="L81" s="28"/>
      <c r="M81" s="27"/>
      <c r="N81" s="28"/>
      <c r="O81" s="28"/>
      <c r="P81" s="28"/>
      <c r="Q81" s="27"/>
      <c r="R81" s="27"/>
      <c r="S81" s="27"/>
      <c r="T81" s="27"/>
    </row>
    <row r="82" spans="1:20" x14ac:dyDescent="0.2">
      <c r="A82" s="58" t="s">
        <v>134</v>
      </c>
      <c r="B82" s="7" t="s">
        <v>19</v>
      </c>
      <c r="C82" s="7" t="s">
        <v>20</v>
      </c>
      <c r="D82" s="7" t="s">
        <v>174</v>
      </c>
      <c r="E82" s="18">
        <v>65000000</v>
      </c>
      <c r="F82" s="19">
        <f t="shared" si="20"/>
        <v>0</v>
      </c>
      <c r="G82" s="19">
        <f t="shared" ref="G82:G91" si="22">F82/24000</f>
        <v>0</v>
      </c>
      <c r="H82" s="19">
        <f t="shared" si="21"/>
        <v>0</v>
      </c>
      <c r="I82" s="73">
        <f t="shared" si="17"/>
        <v>0</v>
      </c>
      <c r="J82" s="31"/>
      <c r="K82" s="28"/>
      <c r="L82" s="28"/>
      <c r="M82" s="27"/>
      <c r="N82" s="28"/>
      <c r="O82" s="28"/>
      <c r="P82" s="28"/>
      <c r="Q82" s="27"/>
      <c r="R82" s="27"/>
      <c r="S82" s="27"/>
      <c r="T82" s="27"/>
    </row>
    <row r="83" spans="1:20" x14ac:dyDescent="0.2">
      <c r="A83" s="58" t="s">
        <v>134</v>
      </c>
      <c r="B83" s="109" t="s">
        <v>7</v>
      </c>
      <c r="C83" s="109" t="s">
        <v>26</v>
      </c>
      <c r="D83" s="7" t="s">
        <v>90</v>
      </c>
      <c r="E83" s="18">
        <v>80000000</v>
      </c>
      <c r="F83" s="19">
        <f t="shared" si="20"/>
        <v>0</v>
      </c>
      <c r="G83" s="19">
        <f t="shared" si="22"/>
        <v>0</v>
      </c>
      <c r="H83" s="19">
        <f t="shared" si="21"/>
        <v>0</v>
      </c>
      <c r="I83" s="73">
        <f t="shared" si="17"/>
        <v>0</v>
      </c>
      <c r="J83" s="31"/>
      <c r="K83" s="28"/>
      <c r="L83" s="28"/>
      <c r="M83" s="27"/>
      <c r="N83" s="28"/>
      <c r="O83" s="28"/>
      <c r="P83" s="28"/>
      <c r="Q83" s="27"/>
      <c r="R83" s="27"/>
      <c r="S83" s="27"/>
      <c r="T83" s="27"/>
    </row>
    <row r="84" spans="1:20" x14ac:dyDescent="0.2">
      <c r="A84" s="58" t="s">
        <v>134</v>
      </c>
      <c r="B84" s="109"/>
      <c r="C84" s="109"/>
      <c r="D84" s="7" t="s">
        <v>163</v>
      </c>
      <c r="E84" s="18">
        <v>80000000</v>
      </c>
      <c r="F84" s="19">
        <f t="shared" si="20"/>
        <v>0</v>
      </c>
      <c r="G84" s="19">
        <f t="shared" si="22"/>
        <v>0</v>
      </c>
      <c r="H84" s="19">
        <f t="shared" si="21"/>
        <v>0</v>
      </c>
      <c r="I84" s="73">
        <f t="shared" si="17"/>
        <v>0</v>
      </c>
      <c r="J84" s="31"/>
      <c r="K84" s="28"/>
      <c r="L84" s="28"/>
      <c r="M84" s="27"/>
      <c r="N84" s="28"/>
      <c r="O84" s="28"/>
      <c r="P84" s="28"/>
      <c r="Q84" s="27"/>
      <c r="R84" s="27"/>
      <c r="S84" s="27"/>
      <c r="T84" s="27"/>
    </row>
    <row r="85" spans="1:20" x14ac:dyDescent="0.2">
      <c r="A85" s="58" t="s">
        <v>134</v>
      </c>
      <c r="B85" s="7" t="s">
        <v>39</v>
      </c>
      <c r="C85" s="7" t="s">
        <v>173</v>
      </c>
      <c r="D85" s="7" t="s">
        <v>91</v>
      </c>
      <c r="E85" s="20">
        <v>71500000</v>
      </c>
      <c r="F85" s="21">
        <f t="shared" si="20"/>
        <v>12584000000</v>
      </c>
      <c r="G85" s="19">
        <f t="shared" si="22"/>
        <v>524333.33333333337</v>
      </c>
      <c r="H85" s="21">
        <f t="shared" si="21"/>
        <v>176</v>
      </c>
      <c r="I85" s="73">
        <f t="shared" si="17"/>
        <v>12584000000</v>
      </c>
      <c r="J85" s="31"/>
      <c r="K85" s="27"/>
      <c r="L85" s="27">
        <v>2</v>
      </c>
      <c r="M85" s="27"/>
      <c r="N85" s="27"/>
      <c r="O85" s="27"/>
      <c r="P85" s="27">
        <v>155</v>
      </c>
      <c r="Q85" s="27"/>
      <c r="R85" s="27">
        <v>3</v>
      </c>
      <c r="S85" s="27">
        <v>12</v>
      </c>
      <c r="T85" s="27">
        <v>4</v>
      </c>
    </row>
    <row r="86" spans="1:20" x14ac:dyDescent="0.2">
      <c r="A86" s="58" t="s">
        <v>134</v>
      </c>
      <c r="B86" s="7" t="s">
        <v>39</v>
      </c>
      <c r="C86" s="7" t="s">
        <v>173</v>
      </c>
      <c r="D86" s="7" t="s">
        <v>136</v>
      </c>
      <c r="E86" s="20">
        <v>54450000</v>
      </c>
      <c r="F86" s="21">
        <f t="shared" si="20"/>
        <v>2885850000</v>
      </c>
      <c r="G86" s="19">
        <f t="shared" si="22"/>
        <v>120243.75</v>
      </c>
      <c r="H86" s="21">
        <f t="shared" si="21"/>
        <v>53</v>
      </c>
      <c r="I86" s="73">
        <f t="shared" si="17"/>
        <v>2885850000</v>
      </c>
      <c r="J86" s="31">
        <f>10+10</f>
        <v>20</v>
      </c>
      <c r="K86" s="27">
        <v>1</v>
      </c>
      <c r="L86" s="27"/>
      <c r="M86" s="27">
        <v>30</v>
      </c>
      <c r="N86" s="27"/>
      <c r="O86" s="27"/>
      <c r="P86" s="27">
        <v>1</v>
      </c>
      <c r="Q86" s="27"/>
      <c r="R86" s="27"/>
      <c r="S86" s="27"/>
      <c r="T86" s="27">
        <v>1</v>
      </c>
    </row>
    <row r="87" spans="1:20" s="11" customFormat="1" x14ac:dyDescent="0.2">
      <c r="A87" s="58" t="s">
        <v>134</v>
      </c>
      <c r="B87" s="10" t="s">
        <v>69</v>
      </c>
      <c r="C87" s="10" t="s">
        <v>17</v>
      </c>
      <c r="D87" s="10" t="s">
        <v>152</v>
      </c>
      <c r="E87" s="24">
        <v>140000000</v>
      </c>
      <c r="F87" s="25"/>
      <c r="G87" s="19">
        <f t="shared" si="22"/>
        <v>0</v>
      </c>
      <c r="H87" s="25"/>
      <c r="I87" s="73">
        <f t="shared" si="17"/>
        <v>0</v>
      </c>
      <c r="J87" s="31"/>
      <c r="K87" s="27"/>
      <c r="L87" s="27"/>
      <c r="M87" s="27"/>
      <c r="N87" s="27"/>
      <c r="O87" s="28"/>
      <c r="P87" s="28"/>
      <c r="Q87" s="27"/>
      <c r="R87" s="27"/>
      <c r="S87" s="27"/>
      <c r="T87" s="27"/>
    </row>
    <row r="88" spans="1:20" s="11" customFormat="1" x14ac:dyDescent="0.2">
      <c r="A88" s="58" t="s">
        <v>134</v>
      </c>
      <c r="B88" s="10" t="s">
        <v>10</v>
      </c>
      <c r="C88" s="10" t="s">
        <v>21</v>
      </c>
      <c r="D88" s="10" t="s">
        <v>168</v>
      </c>
      <c r="E88" s="24">
        <v>45000000</v>
      </c>
      <c r="F88" s="19">
        <f t="shared" ref="F88:F96" si="23">H88*E88</f>
        <v>720000000</v>
      </c>
      <c r="G88" s="19">
        <f t="shared" si="22"/>
        <v>30000</v>
      </c>
      <c r="H88" s="19">
        <f t="shared" ref="H88:H96" si="24">SUM(J88:T88)</f>
        <v>16</v>
      </c>
      <c r="I88" s="73">
        <f t="shared" si="17"/>
        <v>720000000</v>
      </c>
      <c r="J88" s="31">
        <v>10</v>
      </c>
      <c r="K88" s="27">
        <v>1</v>
      </c>
      <c r="L88" s="27"/>
      <c r="M88" s="27"/>
      <c r="N88" s="27"/>
      <c r="O88" s="28"/>
      <c r="P88" s="28"/>
      <c r="Q88" s="27">
        <v>2</v>
      </c>
      <c r="R88" s="27"/>
      <c r="S88" s="27">
        <v>3</v>
      </c>
      <c r="T88" s="27"/>
    </row>
    <row r="89" spans="1:20" x14ac:dyDescent="0.2">
      <c r="A89" s="58" t="s">
        <v>134</v>
      </c>
      <c r="B89" s="7" t="s">
        <v>23</v>
      </c>
      <c r="C89" s="7" t="s">
        <v>54</v>
      </c>
      <c r="D89" s="7" t="s">
        <v>175</v>
      </c>
      <c r="E89" s="18">
        <v>64500000</v>
      </c>
      <c r="F89" s="19">
        <f t="shared" si="23"/>
        <v>516000000</v>
      </c>
      <c r="G89" s="19">
        <f t="shared" si="22"/>
        <v>21500</v>
      </c>
      <c r="H89" s="19">
        <f t="shared" si="24"/>
        <v>8</v>
      </c>
      <c r="I89" s="73">
        <f t="shared" si="17"/>
        <v>516000000</v>
      </c>
      <c r="J89" s="31"/>
      <c r="K89" s="28"/>
      <c r="L89" s="28">
        <v>3</v>
      </c>
      <c r="M89" s="27"/>
      <c r="N89" s="28"/>
      <c r="O89" s="28"/>
      <c r="P89" s="28">
        <v>5</v>
      </c>
      <c r="Q89" s="27"/>
      <c r="R89" s="27"/>
      <c r="S89" s="27"/>
      <c r="T89" s="27"/>
    </row>
    <row r="90" spans="1:20" ht="12.6" customHeight="1" x14ac:dyDescent="0.2">
      <c r="A90" s="58" t="s">
        <v>134</v>
      </c>
      <c r="B90" s="7" t="s">
        <v>23</v>
      </c>
      <c r="C90" s="7" t="s">
        <v>54</v>
      </c>
      <c r="D90" s="7" t="s">
        <v>176</v>
      </c>
      <c r="E90" s="18">
        <v>70000000</v>
      </c>
      <c r="F90" s="19">
        <f t="shared" si="23"/>
        <v>210000000</v>
      </c>
      <c r="G90" s="19">
        <f t="shared" si="22"/>
        <v>8750</v>
      </c>
      <c r="H90" s="19">
        <f t="shared" si="24"/>
        <v>3</v>
      </c>
      <c r="I90" s="73">
        <f t="shared" si="17"/>
        <v>210000000</v>
      </c>
      <c r="J90" s="31"/>
      <c r="K90" s="28"/>
      <c r="L90" s="28"/>
      <c r="M90" s="27"/>
      <c r="N90" s="28"/>
      <c r="O90" s="28"/>
      <c r="P90" s="28"/>
      <c r="Q90" s="27"/>
      <c r="R90" s="27">
        <v>3</v>
      </c>
      <c r="S90" s="27"/>
      <c r="T90" s="27"/>
    </row>
    <row r="91" spans="1:20" x14ac:dyDescent="0.2">
      <c r="A91" s="58" t="s">
        <v>134</v>
      </c>
      <c r="B91" s="7" t="s">
        <v>110</v>
      </c>
      <c r="C91" s="7" t="s">
        <v>167</v>
      </c>
      <c r="D91" s="7" t="s">
        <v>138</v>
      </c>
      <c r="E91" s="18">
        <v>37500000</v>
      </c>
      <c r="F91" s="19">
        <f t="shared" si="23"/>
        <v>0</v>
      </c>
      <c r="G91" s="19">
        <f t="shared" si="22"/>
        <v>0</v>
      </c>
      <c r="H91" s="19">
        <f t="shared" si="24"/>
        <v>0</v>
      </c>
      <c r="I91" s="73">
        <f t="shared" si="17"/>
        <v>0</v>
      </c>
      <c r="J91" s="31"/>
      <c r="K91" s="28"/>
      <c r="L91" s="28"/>
      <c r="M91" s="27"/>
      <c r="N91" s="28"/>
      <c r="O91" s="28"/>
      <c r="P91" s="28"/>
      <c r="Q91" s="27"/>
      <c r="R91" s="27"/>
      <c r="S91" s="27"/>
      <c r="T91" s="27"/>
    </row>
    <row r="92" spans="1:20" x14ac:dyDescent="0.2">
      <c r="A92" s="58" t="s">
        <v>133</v>
      </c>
      <c r="B92" s="7" t="s">
        <v>2</v>
      </c>
      <c r="C92" s="7"/>
      <c r="D92" s="7" t="s">
        <v>92</v>
      </c>
      <c r="E92" s="18">
        <v>28000000</v>
      </c>
      <c r="F92" s="19">
        <f t="shared" si="23"/>
        <v>0</v>
      </c>
      <c r="G92" s="19">
        <f>F92/24000</f>
        <v>0</v>
      </c>
      <c r="H92" s="19">
        <f t="shared" si="24"/>
        <v>0</v>
      </c>
      <c r="I92" s="73">
        <f t="shared" si="17"/>
        <v>0</v>
      </c>
      <c r="J92" s="32"/>
      <c r="K92" s="28"/>
      <c r="L92" s="28"/>
      <c r="M92" s="28"/>
      <c r="N92" s="28"/>
      <c r="O92" s="28"/>
      <c r="P92" s="28"/>
      <c r="Q92" s="28"/>
      <c r="R92" s="28"/>
      <c r="S92" s="28"/>
      <c r="T92" s="28"/>
    </row>
    <row r="93" spans="1:20" x14ac:dyDescent="0.2">
      <c r="A93" s="58" t="s">
        <v>133</v>
      </c>
      <c r="B93" s="7" t="s">
        <v>33</v>
      </c>
      <c r="C93" s="7" t="s">
        <v>185</v>
      </c>
      <c r="D93" s="7" t="s">
        <v>13</v>
      </c>
      <c r="E93" s="18">
        <v>27300000</v>
      </c>
      <c r="F93" s="19">
        <f t="shared" si="23"/>
        <v>2429700000</v>
      </c>
      <c r="G93" s="19">
        <f t="shared" ref="G93:G96" si="25">F93/24000</f>
        <v>101237.5</v>
      </c>
      <c r="H93" s="19">
        <f t="shared" si="24"/>
        <v>89</v>
      </c>
      <c r="I93" s="73">
        <f t="shared" si="17"/>
        <v>2429700000</v>
      </c>
      <c r="J93" s="31">
        <v>20</v>
      </c>
      <c r="K93" s="28"/>
      <c r="L93" s="28">
        <v>5</v>
      </c>
      <c r="M93" s="27">
        <f>10+10</f>
        <v>20</v>
      </c>
      <c r="N93" s="28">
        <v>6</v>
      </c>
      <c r="O93" s="28"/>
      <c r="P93" s="28">
        <v>30</v>
      </c>
      <c r="Q93" s="27"/>
      <c r="R93" s="27">
        <v>3</v>
      </c>
      <c r="S93" s="27"/>
      <c r="T93" s="27">
        <v>5</v>
      </c>
    </row>
    <row r="94" spans="1:20" x14ac:dyDescent="0.2">
      <c r="A94" s="58" t="s">
        <v>133</v>
      </c>
      <c r="B94" s="7" t="s">
        <v>10</v>
      </c>
      <c r="C94" s="7"/>
      <c r="D94" s="7" t="s">
        <v>93</v>
      </c>
      <c r="E94" s="18">
        <v>26500000</v>
      </c>
      <c r="F94" s="19">
        <f t="shared" si="23"/>
        <v>3975000000</v>
      </c>
      <c r="G94" s="19">
        <f t="shared" si="25"/>
        <v>165625</v>
      </c>
      <c r="H94" s="19">
        <f t="shared" si="24"/>
        <v>150</v>
      </c>
      <c r="I94" s="73">
        <f t="shared" si="17"/>
        <v>3975000000</v>
      </c>
      <c r="J94" s="31">
        <v>20</v>
      </c>
      <c r="K94" s="28">
        <v>5</v>
      </c>
      <c r="L94" s="28">
        <v>8</v>
      </c>
      <c r="M94" s="27">
        <f>10+30</f>
        <v>40</v>
      </c>
      <c r="N94" s="28"/>
      <c r="O94" s="28">
        <v>4</v>
      </c>
      <c r="P94" s="28">
        <v>30</v>
      </c>
      <c r="Q94" s="27">
        <v>5</v>
      </c>
      <c r="R94" s="27"/>
      <c r="S94" s="27">
        <v>38</v>
      </c>
      <c r="T94" s="27"/>
    </row>
    <row r="95" spans="1:20" s="14" customFormat="1" x14ac:dyDescent="0.2">
      <c r="A95" s="58" t="s">
        <v>133</v>
      </c>
      <c r="B95" s="7" t="s">
        <v>170</v>
      </c>
      <c r="C95" s="7" t="s">
        <v>171</v>
      </c>
      <c r="D95" s="7" t="s">
        <v>172</v>
      </c>
      <c r="E95" s="18">
        <v>28500000</v>
      </c>
      <c r="F95" s="19">
        <f t="shared" si="23"/>
        <v>0</v>
      </c>
      <c r="G95" s="19">
        <f t="shared" si="25"/>
        <v>0</v>
      </c>
      <c r="H95" s="19">
        <f t="shared" si="24"/>
        <v>0</v>
      </c>
      <c r="I95" s="73">
        <f t="shared" si="17"/>
        <v>0</v>
      </c>
      <c r="J95" s="31"/>
      <c r="K95" s="28"/>
      <c r="L95" s="28"/>
      <c r="M95" s="27"/>
      <c r="N95" s="28"/>
      <c r="O95" s="28"/>
      <c r="P95" s="28"/>
      <c r="Q95" s="27"/>
      <c r="R95" s="27"/>
      <c r="S95" s="27"/>
      <c r="T95" s="27"/>
    </row>
    <row r="96" spans="1:20" x14ac:dyDescent="0.2">
      <c r="A96" s="58" t="s">
        <v>133</v>
      </c>
      <c r="B96" s="7" t="s">
        <v>6</v>
      </c>
      <c r="C96" s="7"/>
      <c r="D96" s="7"/>
      <c r="E96" s="18">
        <v>27000000</v>
      </c>
      <c r="F96" s="19">
        <f t="shared" si="23"/>
        <v>0</v>
      </c>
      <c r="G96" s="19">
        <f t="shared" si="25"/>
        <v>0</v>
      </c>
      <c r="H96" s="19">
        <f t="shared" si="24"/>
        <v>0</v>
      </c>
      <c r="I96" s="73">
        <f t="shared" si="17"/>
        <v>0</v>
      </c>
      <c r="J96" s="32"/>
      <c r="K96" s="28"/>
      <c r="L96" s="28"/>
      <c r="M96" s="28"/>
      <c r="N96" s="28"/>
      <c r="O96" s="28"/>
      <c r="P96" s="28"/>
      <c r="Q96" s="28"/>
      <c r="R96" s="28"/>
      <c r="S96" s="28"/>
      <c r="T96" s="28"/>
    </row>
    <row r="97" spans="1:22" x14ac:dyDescent="0.2">
      <c r="A97" s="58" t="s">
        <v>94</v>
      </c>
      <c r="B97" s="7" t="s">
        <v>19</v>
      </c>
      <c r="C97" s="7"/>
      <c r="D97" s="7" t="s">
        <v>95</v>
      </c>
      <c r="E97" s="18">
        <v>240000000</v>
      </c>
      <c r="F97" s="19">
        <f t="shared" ref="F97:F103" si="26">H97*E97</f>
        <v>0</v>
      </c>
      <c r="G97" s="19">
        <f>F97/24000</f>
        <v>0</v>
      </c>
      <c r="H97" s="19">
        <f t="shared" ref="H97:H103" si="27">SUM(J97:T97)</f>
        <v>0</v>
      </c>
      <c r="I97" s="73">
        <f t="shared" si="17"/>
        <v>0</v>
      </c>
      <c r="J97" s="32"/>
      <c r="K97" s="28"/>
      <c r="L97" s="28"/>
      <c r="M97" s="28"/>
      <c r="N97" s="28"/>
      <c r="O97" s="28"/>
      <c r="P97" s="28"/>
      <c r="Q97" s="28"/>
      <c r="R97" s="28"/>
      <c r="S97" s="28"/>
      <c r="T97" s="28"/>
    </row>
    <row r="98" spans="1:22" x14ac:dyDescent="0.2">
      <c r="A98" s="58" t="s">
        <v>94</v>
      </c>
      <c r="B98" s="7" t="s">
        <v>69</v>
      </c>
      <c r="C98" s="7" t="s">
        <v>17</v>
      </c>
      <c r="D98" s="7" t="s">
        <v>137</v>
      </c>
      <c r="E98" s="18">
        <v>235000000</v>
      </c>
      <c r="F98" s="19">
        <f t="shared" si="26"/>
        <v>2585000000</v>
      </c>
      <c r="G98" s="19">
        <f t="shared" ref="G98:G104" si="28">F98/24000</f>
        <v>107708.33333333333</v>
      </c>
      <c r="H98" s="19">
        <f t="shared" si="27"/>
        <v>11</v>
      </c>
      <c r="I98" s="73">
        <f t="shared" si="17"/>
        <v>2585000000</v>
      </c>
      <c r="J98" s="32"/>
      <c r="K98" s="28">
        <v>11</v>
      </c>
      <c r="L98" s="28"/>
      <c r="M98" s="28"/>
      <c r="N98" s="28"/>
      <c r="O98" s="28"/>
      <c r="P98" s="28"/>
      <c r="Q98" s="28"/>
      <c r="R98" s="28"/>
      <c r="S98" s="28"/>
      <c r="T98" s="28"/>
    </row>
    <row r="99" spans="1:22" x14ac:dyDescent="0.2">
      <c r="A99" s="58" t="s">
        <v>94</v>
      </c>
      <c r="B99" s="7" t="s">
        <v>39</v>
      </c>
      <c r="C99" s="7" t="s">
        <v>173</v>
      </c>
      <c r="D99" s="7" t="s">
        <v>96</v>
      </c>
      <c r="E99" s="20">
        <v>180000000</v>
      </c>
      <c r="F99" s="21">
        <f t="shared" si="26"/>
        <v>3240000000</v>
      </c>
      <c r="G99" s="19">
        <f t="shared" si="28"/>
        <v>135000</v>
      </c>
      <c r="H99" s="21">
        <f t="shared" si="27"/>
        <v>18</v>
      </c>
      <c r="I99" s="73">
        <f t="shared" si="17"/>
        <v>3240000000</v>
      </c>
      <c r="J99" s="32"/>
      <c r="K99" s="27">
        <v>12</v>
      </c>
      <c r="L99" s="27">
        <v>1</v>
      </c>
      <c r="M99" s="28"/>
      <c r="N99" s="27"/>
      <c r="O99" s="27"/>
      <c r="P99" s="27">
        <v>5</v>
      </c>
      <c r="Q99" s="28"/>
      <c r="R99" s="28"/>
      <c r="S99" s="28"/>
      <c r="T99" s="28"/>
    </row>
    <row r="100" spans="1:22" x14ac:dyDescent="0.2">
      <c r="A100" s="58" t="s">
        <v>94</v>
      </c>
      <c r="B100" s="7" t="s">
        <v>23</v>
      </c>
      <c r="C100" s="7" t="s">
        <v>54</v>
      </c>
      <c r="D100" s="7" t="s">
        <v>97</v>
      </c>
      <c r="E100" s="18">
        <v>205000000</v>
      </c>
      <c r="F100" s="19">
        <f t="shared" si="26"/>
        <v>9020000000</v>
      </c>
      <c r="G100" s="19">
        <f t="shared" si="28"/>
        <v>375833.33333333331</v>
      </c>
      <c r="H100" s="19">
        <f t="shared" si="27"/>
        <v>44</v>
      </c>
      <c r="I100" s="73">
        <f t="shared" si="17"/>
        <v>9020000000</v>
      </c>
      <c r="J100" s="31">
        <v>40</v>
      </c>
      <c r="K100" s="28">
        <v>3</v>
      </c>
      <c r="L100" s="28"/>
      <c r="M100" s="27"/>
      <c r="N100" s="28"/>
      <c r="O100" s="28"/>
      <c r="P100" s="28"/>
      <c r="Q100" s="27"/>
      <c r="R100" s="27">
        <v>1</v>
      </c>
      <c r="S100" s="27"/>
      <c r="T100" s="27"/>
      <c r="U100" s="11"/>
    </row>
    <row r="101" spans="1:22" x14ac:dyDescent="0.2">
      <c r="A101" s="58" t="s">
        <v>94</v>
      </c>
      <c r="B101" s="7" t="s">
        <v>23</v>
      </c>
      <c r="C101" s="7" t="s">
        <v>54</v>
      </c>
      <c r="D101" s="7" t="s">
        <v>98</v>
      </c>
      <c r="E101" s="18">
        <v>250000000</v>
      </c>
      <c r="F101" s="19">
        <f t="shared" si="26"/>
        <v>0</v>
      </c>
      <c r="G101" s="19">
        <f t="shared" si="28"/>
        <v>0</v>
      </c>
      <c r="H101" s="19">
        <f t="shared" si="27"/>
        <v>0</v>
      </c>
      <c r="I101" s="73">
        <f t="shared" si="17"/>
        <v>0</v>
      </c>
      <c r="J101" s="31"/>
      <c r="K101" s="28"/>
      <c r="L101" s="28"/>
      <c r="M101" s="27"/>
      <c r="N101" s="28"/>
      <c r="O101" s="28"/>
      <c r="P101" s="28"/>
      <c r="Q101" s="27"/>
      <c r="R101" s="27"/>
      <c r="S101" s="27"/>
      <c r="T101" s="27"/>
      <c r="U101" s="11"/>
    </row>
    <row r="102" spans="1:22" x14ac:dyDescent="0.2">
      <c r="A102" s="58" t="s">
        <v>94</v>
      </c>
      <c r="B102" s="7" t="s">
        <v>10</v>
      </c>
      <c r="C102" s="7"/>
      <c r="D102" s="7" t="s">
        <v>99</v>
      </c>
      <c r="E102" s="18">
        <v>220000000</v>
      </c>
      <c r="F102" s="19">
        <f t="shared" si="26"/>
        <v>9680000000</v>
      </c>
      <c r="G102" s="19">
        <f t="shared" si="28"/>
        <v>403333.33333333331</v>
      </c>
      <c r="H102" s="19">
        <f t="shared" si="27"/>
        <v>44</v>
      </c>
      <c r="I102" s="73">
        <f t="shared" si="17"/>
        <v>9680000000</v>
      </c>
      <c r="J102" s="31"/>
      <c r="K102" s="28">
        <v>6</v>
      </c>
      <c r="L102" s="28">
        <v>1</v>
      </c>
      <c r="M102" s="27">
        <v>30</v>
      </c>
      <c r="N102" s="28"/>
      <c r="O102" s="28"/>
      <c r="P102" s="28">
        <v>3</v>
      </c>
      <c r="Q102" s="27"/>
      <c r="R102" s="27">
        <v>2</v>
      </c>
      <c r="S102" s="27"/>
      <c r="T102" s="27">
        <v>2</v>
      </c>
      <c r="U102" s="11"/>
    </row>
    <row r="103" spans="1:22" x14ac:dyDescent="0.2">
      <c r="A103" s="58" t="s">
        <v>94</v>
      </c>
      <c r="B103" s="67" t="s">
        <v>7</v>
      </c>
      <c r="C103" s="7" t="s">
        <v>26</v>
      </c>
      <c r="D103" s="7" t="s">
        <v>178</v>
      </c>
      <c r="E103" s="18">
        <v>205000000</v>
      </c>
      <c r="F103" s="19">
        <f t="shared" si="26"/>
        <v>11070000000</v>
      </c>
      <c r="G103" s="19">
        <f t="shared" si="28"/>
        <v>461250</v>
      </c>
      <c r="H103" s="19">
        <f t="shared" si="27"/>
        <v>54</v>
      </c>
      <c r="I103" s="73">
        <f t="shared" si="17"/>
        <v>11070000000</v>
      </c>
      <c r="J103" s="31"/>
      <c r="K103" s="28"/>
      <c r="L103" s="28"/>
      <c r="M103" s="27"/>
      <c r="N103" s="28"/>
      <c r="O103" s="28"/>
      <c r="P103" s="28">
        <v>50</v>
      </c>
      <c r="Q103" s="27">
        <v>1</v>
      </c>
      <c r="R103" s="27"/>
      <c r="S103" s="27">
        <v>2</v>
      </c>
      <c r="T103" s="27">
        <v>1</v>
      </c>
      <c r="U103" s="11"/>
    </row>
    <row r="104" spans="1:22" s="14" customFormat="1" x14ac:dyDescent="0.2">
      <c r="A104" s="58" t="s">
        <v>94</v>
      </c>
      <c r="B104" s="67" t="s">
        <v>7</v>
      </c>
      <c r="C104" s="7" t="s">
        <v>26</v>
      </c>
      <c r="D104" s="7" t="s">
        <v>177</v>
      </c>
      <c r="E104" s="18">
        <v>240000000</v>
      </c>
      <c r="F104" s="19"/>
      <c r="G104" s="19">
        <f t="shared" si="28"/>
        <v>0</v>
      </c>
      <c r="H104" s="19"/>
      <c r="I104" s="73">
        <f t="shared" si="17"/>
        <v>0</v>
      </c>
      <c r="J104" s="31"/>
      <c r="K104" s="28"/>
      <c r="L104" s="28"/>
      <c r="M104" s="27"/>
      <c r="N104" s="28"/>
      <c r="O104" s="28"/>
      <c r="P104" s="28"/>
      <c r="Q104" s="27"/>
      <c r="R104" s="27"/>
      <c r="S104" s="27"/>
      <c r="T104" s="27"/>
      <c r="U104" s="11"/>
    </row>
    <row r="105" spans="1:22" x14ac:dyDescent="0.2">
      <c r="A105" s="58" t="s">
        <v>100</v>
      </c>
      <c r="B105" s="67" t="s">
        <v>14</v>
      </c>
      <c r="C105" s="7" t="s">
        <v>34</v>
      </c>
      <c r="D105" s="7" t="s">
        <v>101</v>
      </c>
      <c r="E105" s="20">
        <v>54000000</v>
      </c>
      <c r="F105" s="21">
        <f t="shared" ref="F105:F110" si="29">H105*E105</f>
        <v>1242000000</v>
      </c>
      <c r="G105" s="21">
        <f>F105/24000</f>
        <v>51750</v>
      </c>
      <c r="H105" s="21">
        <f t="shared" ref="H105:H110" si="30">SUM(J105:T105)</f>
        <v>23</v>
      </c>
      <c r="I105" s="73">
        <f t="shared" si="17"/>
        <v>1242000000</v>
      </c>
      <c r="J105" s="32"/>
      <c r="K105" s="28">
        <v>23</v>
      </c>
      <c r="L105" s="28"/>
      <c r="M105" s="28"/>
      <c r="N105" s="28"/>
      <c r="O105" s="28"/>
      <c r="P105" s="28"/>
      <c r="Q105" s="28"/>
      <c r="R105" s="28"/>
      <c r="S105" s="28"/>
      <c r="T105" s="28"/>
    </row>
    <row r="106" spans="1:22" x14ac:dyDescent="0.2">
      <c r="A106" s="58" t="s">
        <v>100</v>
      </c>
      <c r="B106" s="67" t="s">
        <v>14</v>
      </c>
      <c r="C106" s="7" t="s">
        <v>34</v>
      </c>
      <c r="D106" s="7" t="s">
        <v>45</v>
      </c>
      <c r="E106" s="20">
        <v>19500000</v>
      </c>
      <c r="F106" s="21">
        <f t="shared" si="29"/>
        <v>819000000</v>
      </c>
      <c r="G106" s="21">
        <f t="shared" ref="G106:G107" si="31">F106/24000</f>
        <v>34125</v>
      </c>
      <c r="H106" s="21">
        <f t="shared" si="30"/>
        <v>42</v>
      </c>
      <c r="I106" s="73">
        <f t="shared" si="17"/>
        <v>819000000</v>
      </c>
      <c r="J106" s="32"/>
      <c r="K106" s="28"/>
      <c r="L106" s="28">
        <v>15</v>
      </c>
      <c r="M106" s="28"/>
      <c r="N106" s="28"/>
      <c r="O106" s="28"/>
      <c r="P106" s="28"/>
      <c r="Q106" s="28">
        <v>5</v>
      </c>
      <c r="R106" s="28"/>
      <c r="S106" s="28">
        <v>20</v>
      </c>
      <c r="T106" s="28">
        <v>2</v>
      </c>
    </row>
    <row r="107" spans="1:22" ht="14.65" customHeight="1" x14ac:dyDescent="0.2">
      <c r="A107" s="58" t="s">
        <v>100</v>
      </c>
      <c r="B107" s="67" t="s">
        <v>14</v>
      </c>
      <c r="C107" s="7" t="s">
        <v>34</v>
      </c>
      <c r="D107" s="7" t="s">
        <v>187</v>
      </c>
      <c r="E107" s="20">
        <v>35700000</v>
      </c>
      <c r="F107" s="21">
        <f t="shared" si="29"/>
        <v>7247100000</v>
      </c>
      <c r="G107" s="21">
        <f t="shared" si="31"/>
        <v>301962.5</v>
      </c>
      <c r="H107" s="21">
        <f t="shared" si="30"/>
        <v>203</v>
      </c>
      <c r="I107" s="73">
        <f t="shared" si="17"/>
        <v>7247100000</v>
      </c>
      <c r="J107" s="32">
        <v>50</v>
      </c>
      <c r="K107" s="28">
        <v>8</v>
      </c>
      <c r="L107" s="28">
        <v>45</v>
      </c>
      <c r="M107" s="28"/>
      <c r="N107" s="28">
        <v>10</v>
      </c>
      <c r="O107" s="28">
        <v>10</v>
      </c>
      <c r="P107" s="28">
        <v>20</v>
      </c>
      <c r="Q107" s="28">
        <v>5</v>
      </c>
      <c r="R107" s="28">
        <v>10</v>
      </c>
      <c r="S107" s="28">
        <v>35</v>
      </c>
      <c r="T107" s="28">
        <v>10</v>
      </c>
    </row>
    <row r="108" spans="1:22" x14ac:dyDescent="0.2">
      <c r="A108" s="58" t="s">
        <v>100</v>
      </c>
      <c r="B108" s="67" t="s">
        <v>23</v>
      </c>
      <c r="C108" s="7" t="s">
        <v>54</v>
      </c>
      <c r="D108" s="7" t="s">
        <v>102</v>
      </c>
      <c r="E108" s="18">
        <v>29500000</v>
      </c>
      <c r="F108" s="19">
        <f t="shared" si="29"/>
        <v>11062500000</v>
      </c>
      <c r="G108" s="19">
        <f>F108/24000</f>
        <v>460937.5</v>
      </c>
      <c r="H108" s="19">
        <f t="shared" si="30"/>
        <v>375</v>
      </c>
      <c r="I108" s="73">
        <f t="shared" si="17"/>
        <v>11062500000</v>
      </c>
      <c r="J108" s="31">
        <v>150</v>
      </c>
      <c r="K108" s="28">
        <v>30</v>
      </c>
      <c r="L108" s="28">
        <v>30</v>
      </c>
      <c r="M108" s="27">
        <v>100</v>
      </c>
      <c r="N108" s="28">
        <v>10</v>
      </c>
      <c r="O108" s="28">
        <v>10</v>
      </c>
      <c r="P108" s="28">
        <v>20</v>
      </c>
      <c r="Q108" s="27">
        <v>20</v>
      </c>
      <c r="R108" s="27"/>
      <c r="S108" s="27"/>
      <c r="T108" s="27">
        <v>5</v>
      </c>
      <c r="U108" s="11"/>
      <c r="V108" s="11"/>
    </row>
    <row r="109" spans="1:22" x14ac:dyDescent="0.2">
      <c r="A109" s="58" t="s">
        <v>100</v>
      </c>
      <c r="B109" s="67" t="s">
        <v>23</v>
      </c>
      <c r="C109" s="7" t="s">
        <v>54</v>
      </c>
      <c r="D109" s="7" t="s">
        <v>103</v>
      </c>
      <c r="E109" s="18">
        <v>27000000</v>
      </c>
      <c r="F109" s="19">
        <f t="shared" si="29"/>
        <v>729000000</v>
      </c>
      <c r="G109" s="19">
        <f t="shared" ref="G109:G110" si="32">F109/24000</f>
        <v>30375</v>
      </c>
      <c r="H109" s="19">
        <f t="shared" si="30"/>
        <v>27</v>
      </c>
      <c r="I109" s="73">
        <f t="shared" si="17"/>
        <v>729000000</v>
      </c>
      <c r="J109" s="31"/>
      <c r="K109" s="28">
        <v>27</v>
      </c>
      <c r="L109" s="28"/>
      <c r="M109" s="27"/>
      <c r="N109" s="28"/>
      <c r="O109" s="28"/>
      <c r="P109" s="28"/>
      <c r="Q109" s="27"/>
      <c r="R109" s="27"/>
      <c r="S109" s="27"/>
      <c r="T109" s="27"/>
      <c r="U109" s="11"/>
      <c r="V109" s="11"/>
    </row>
    <row r="110" spans="1:22" x14ac:dyDescent="0.2">
      <c r="A110" s="58" t="s">
        <v>100</v>
      </c>
      <c r="B110" s="7" t="s">
        <v>10</v>
      </c>
      <c r="C110" s="26" t="s">
        <v>144</v>
      </c>
      <c r="D110" s="7" t="s">
        <v>145</v>
      </c>
      <c r="E110" s="18">
        <v>35700000</v>
      </c>
      <c r="F110" s="19">
        <f t="shared" si="29"/>
        <v>499800000</v>
      </c>
      <c r="G110" s="19">
        <f t="shared" si="32"/>
        <v>20825</v>
      </c>
      <c r="H110" s="19">
        <f t="shared" si="30"/>
        <v>14</v>
      </c>
      <c r="I110" s="73">
        <f t="shared" si="17"/>
        <v>499800000</v>
      </c>
      <c r="J110" s="32"/>
      <c r="K110" s="28">
        <v>4</v>
      </c>
      <c r="L110" s="28"/>
      <c r="M110" s="28">
        <v>10</v>
      </c>
      <c r="N110" s="28"/>
      <c r="O110" s="28"/>
      <c r="P110" s="28"/>
      <c r="Q110" s="28"/>
      <c r="R110" s="28"/>
      <c r="S110" s="28"/>
      <c r="T110" s="28"/>
    </row>
    <row r="111" spans="1:22" x14ac:dyDescent="0.2">
      <c r="A111" s="58" t="s">
        <v>104</v>
      </c>
      <c r="B111" s="7" t="s">
        <v>19</v>
      </c>
      <c r="C111" s="7" t="s">
        <v>20</v>
      </c>
      <c r="D111" s="7" t="s">
        <v>105</v>
      </c>
      <c r="E111" s="24">
        <v>49500000</v>
      </c>
      <c r="F111" s="19">
        <f t="shared" ref="F111:F120" si="33">H111*E111</f>
        <v>0</v>
      </c>
      <c r="G111" s="19">
        <f>F111/24000</f>
        <v>0</v>
      </c>
      <c r="H111" s="19">
        <f>SUM(J111:T111)</f>
        <v>0</v>
      </c>
      <c r="I111" s="73">
        <f t="shared" si="17"/>
        <v>0</v>
      </c>
      <c r="J111" s="31"/>
      <c r="K111" s="28"/>
      <c r="L111" s="28"/>
      <c r="M111" s="27"/>
      <c r="N111" s="28"/>
      <c r="O111" s="28"/>
      <c r="P111" s="28"/>
      <c r="Q111" s="27"/>
      <c r="R111" s="27"/>
      <c r="S111" s="27"/>
      <c r="T111" s="27"/>
    </row>
    <row r="112" spans="1:22" x14ac:dyDescent="0.2">
      <c r="A112" s="58" t="s">
        <v>104</v>
      </c>
      <c r="B112" s="7" t="s">
        <v>19</v>
      </c>
      <c r="C112" s="7" t="s">
        <v>20</v>
      </c>
      <c r="D112" s="7" t="s">
        <v>183</v>
      </c>
      <c r="E112" s="24">
        <v>49500000</v>
      </c>
      <c r="F112" s="19">
        <f t="shared" si="33"/>
        <v>0</v>
      </c>
      <c r="G112" s="19">
        <f t="shared" ref="G112:G120" si="34">F112/24000</f>
        <v>0</v>
      </c>
      <c r="H112" s="19">
        <f>SUM(J112:T112)</f>
        <v>0</v>
      </c>
      <c r="I112" s="73">
        <f t="shared" si="17"/>
        <v>0</v>
      </c>
      <c r="J112" s="31"/>
      <c r="K112" s="28"/>
      <c r="L112" s="28"/>
      <c r="M112" s="27"/>
      <c r="N112" s="28"/>
      <c r="O112" s="28"/>
      <c r="P112" s="28"/>
      <c r="Q112" s="27"/>
      <c r="R112" s="27"/>
      <c r="S112" s="27"/>
      <c r="T112" s="27"/>
    </row>
    <row r="113" spans="1:63" x14ac:dyDescent="0.2">
      <c r="A113" s="58" t="s">
        <v>104</v>
      </c>
      <c r="B113" s="7" t="s">
        <v>7</v>
      </c>
      <c r="C113" s="7" t="s">
        <v>26</v>
      </c>
      <c r="D113" s="7" t="s">
        <v>106</v>
      </c>
      <c r="E113" s="18">
        <v>57000000</v>
      </c>
      <c r="F113" s="19">
        <f t="shared" si="33"/>
        <v>3705000000</v>
      </c>
      <c r="G113" s="19">
        <f t="shared" si="34"/>
        <v>154375</v>
      </c>
      <c r="H113" s="19">
        <f t="shared" ref="H113:H120" si="35">SUM(J113:T113)</f>
        <v>65</v>
      </c>
      <c r="I113" s="73">
        <f t="shared" si="17"/>
        <v>3705000000</v>
      </c>
      <c r="J113" s="31"/>
      <c r="K113" s="28"/>
      <c r="L113" s="28"/>
      <c r="M113" s="27"/>
      <c r="N113" s="28"/>
      <c r="O113" s="28"/>
      <c r="P113" s="28">
        <v>45</v>
      </c>
      <c r="Q113" s="27"/>
      <c r="R113" s="27"/>
      <c r="S113" s="27">
        <v>20</v>
      </c>
      <c r="T113" s="27"/>
    </row>
    <row r="114" spans="1:63" x14ac:dyDescent="0.2">
      <c r="A114" s="58" t="s">
        <v>104</v>
      </c>
      <c r="B114" s="7" t="s">
        <v>39</v>
      </c>
      <c r="C114" s="7" t="s">
        <v>173</v>
      </c>
      <c r="D114" s="7" t="s">
        <v>107</v>
      </c>
      <c r="E114" s="20">
        <v>52000000</v>
      </c>
      <c r="F114" s="21">
        <f t="shared" si="33"/>
        <v>3120000000</v>
      </c>
      <c r="G114" s="19">
        <f t="shared" si="34"/>
        <v>130000</v>
      </c>
      <c r="H114" s="21">
        <f t="shared" si="35"/>
        <v>60</v>
      </c>
      <c r="I114" s="73">
        <f t="shared" si="17"/>
        <v>3120000000</v>
      </c>
      <c r="J114" s="31"/>
      <c r="K114" s="28">
        <v>17</v>
      </c>
      <c r="L114" s="28"/>
      <c r="M114" s="27">
        <v>11</v>
      </c>
      <c r="N114" s="28">
        <v>15</v>
      </c>
      <c r="O114" s="28"/>
      <c r="P114" s="28">
        <v>5</v>
      </c>
      <c r="Q114" s="27">
        <v>2</v>
      </c>
      <c r="R114" s="27"/>
      <c r="S114" s="27"/>
      <c r="T114" s="27">
        <f>5+5</f>
        <v>10</v>
      </c>
    </row>
    <row r="115" spans="1:63" x14ac:dyDescent="0.2">
      <c r="A115" s="58" t="s">
        <v>104</v>
      </c>
      <c r="B115" s="7" t="s">
        <v>23</v>
      </c>
      <c r="C115" s="7"/>
      <c r="D115" s="7" t="s">
        <v>108</v>
      </c>
      <c r="E115" s="18">
        <v>49000000</v>
      </c>
      <c r="F115" s="19">
        <f t="shared" si="33"/>
        <v>735000000</v>
      </c>
      <c r="G115" s="19">
        <f t="shared" si="34"/>
        <v>30625</v>
      </c>
      <c r="H115" s="19">
        <f t="shared" si="35"/>
        <v>15</v>
      </c>
      <c r="I115" s="73">
        <f t="shared" si="17"/>
        <v>735000000</v>
      </c>
      <c r="J115" s="31"/>
      <c r="K115" s="28"/>
      <c r="L115" s="28">
        <v>10</v>
      </c>
      <c r="M115" s="27"/>
      <c r="N115" s="28"/>
      <c r="O115" s="28"/>
      <c r="P115" s="28"/>
      <c r="Q115" s="27"/>
      <c r="R115" s="27">
        <v>5</v>
      </c>
      <c r="S115" s="27"/>
      <c r="T115" s="27"/>
    </row>
    <row r="116" spans="1:63" x14ac:dyDescent="0.2">
      <c r="A116" s="58" t="s">
        <v>104</v>
      </c>
      <c r="B116" s="7" t="s">
        <v>69</v>
      </c>
      <c r="C116" s="7" t="s">
        <v>17</v>
      </c>
      <c r="D116" s="7" t="s">
        <v>109</v>
      </c>
      <c r="E116" s="18">
        <v>47500000</v>
      </c>
      <c r="F116" s="19">
        <f t="shared" si="33"/>
        <v>4322500000</v>
      </c>
      <c r="G116" s="19">
        <f t="shared" si="34"/>
        <v>180104.16666666666</v>
      </c>
      <c r="H116" s="19">
        <f t="shared" si="35"/>
        <v>91</v>
      </c>
      <c r="I116" s="73">
        <f t="shared" si="17"/>
        <v>4322500000</v>
      </c>
      <c r="J116" s="31"/>
      <c r="K116" s="28">
        <v>9</v>
      </c>
      <c r="L116" s="28"/>
      <c r="M116" s="27">
        <v>50</v>
      </c>
      <c r="N116" s="28"/>
      <c r="O116" s="28">
        <v>10</v>
      </c>
      <c r="P116" s="28">
        <v>10</v>
      </c>
      <c r="Q116" s="27">
        <v>3</v>
      </c>
      <c r="R116" s="27"/>
      <c r="S116" s="27"/>
      <c r="T116" s="27">
        <v>9</v>
      </c>
    </row>
    <row r="117" spans="1:63" x14ac:dyDescent="0.2">
      <c r="A117" s="58" t="s">
        <v>104</v>
      </c>
      <c r="B117" s="7" t="s">
        <v>110</v>
      </c>
      <c r="C117" s="7" t="s">
        <v>111</v>
      </c>
      <c r="D117" s="7" t="s">
        <v>112</v>
      </c>
      <c r="E117" s="18">
        <v>55000000</v>
      </c>
      <c r="F117" s="19">
        <f t="shared" si="33"/>
        <v>1100000000</v>
      </c>
      <c r="G117" s="19">
        <f t="shared" si="34"/>
        <v>45833.333333333336</v>
      </c>
      <c r="H117" s="19">
        <f t="shared" si="35"/>
        <v>20</v>
      </c>
      <c r="I117" s="73">
        <f t="shared" si="17"/>
        <v>1100000000</v>
      </c>
      <c r="J117" s="31"/>
      <c r="K117" s="28">
        <v>1</v>
      </c>
      <c r="L117" s="28"/>
      <c r="M117" s="27">
        <v>10</v>
      </c>
      <c r="N117" s="28"/>
      <c r="O117" s="28"/>
      <c r="P117" s="28"/>
      <c r="Q117" s="27"/>
      <c r="R117" s="27">
        <v>5</v>
      </c>
      <c r="S117" s="27"/>
      <c r="T117" s="27">
        <v>4</v>
      </c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</row>
    <row r="118" spans="1:63" x14ac:dyDescent="0.2">
      <c r="A118" s="58" t="s">
        <v>104</v>
      </c>
      <c r="B118" s="7" t="s">
        <v>10</v>
      </c>
      <c r="C118" s="7" t="s">
        <v>21</v>
      </c>
      <c r="D118" s="7" t="s">
        <v>169</v>
      </c>
      <c r="E118" s="18">
        <v>45000000</v>
      </c>
      <c r="F118" s="19">
        <f t="shared" si="33"/>
        <v>31815000000</v>
      </c>
      <c r="G118" s="19">
        <f t="shared" si="34"/>
        <v>1325625</v>
      </c>
      <c r="H118" s="19">
        <f t="shared" si="35"/>
        <v>707</v>
      </c>
      <c r="I118" s="73">
        <f t="shared" si="17"/>
        <v>31815000000</v>
      </c>
      <c r="J118" s="31">
        <v>100</v>
      </c>
      <c r="K118" s="28">
        <v>32</v>
      </c>
      <c r="L118" s="28">
        <v>40</v>
      </c>
      <c r="M118" s="27">
        <f>150+240</f>
        <v>390</v>
      </c>
      <c r="N118" s="28">
        <v>60</v>
      </c>
      <c r="O118" s="28">
        <v>10</v>
      </c>
      <c r="P118" s="28"/>
      <c r="Q118" s="27">
        <f>20+10</f>
        <v>30</v>
      </c>
      <c r="R118" s="27">
        <v>10</v>
      </c>
      <c r="S118" s="27">
        <v>20</v>
      </c>
      <c r="T118" s="27">
        <f>10+5</f>
        <v>15</v>
      </c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</row>
    <row r="119" spans="1:63" s="14" customFormat="1" x14ac:dyDescent="0.2">
      <c r="A119" s="58" t="s">
        <v>104</v>
      </c>
      <c r="B119" s="7" t="s">
        <v>179</v>
      </c>
      <c r="C119" s="7" t="s">
        <v>180</v>
      </c>
      <c r="D119" s="7" t="s">
        <v>181</v>
      </c>
      <c r="E119" s="18">
        <v>46000000</v>
      </c>
      <c r="F119" s="19">
        <f t="shared" si="33"/>
        <v>0</v>
      </c>
      <c r="G119" s="19">
        <f t="shared" si="34"/>
        <v>0</v>
      </c>
      <c r="H119" s="19">
        <f t="shared" si="35"/>
        <v>0</v>
      </c>
      <c r="I119" s="73">
        <f t="shared" si="17"/>
        <v>0</v>
      </c>
      <c r="J119" s="31"/>
      <c r="K119" s="28"/>
      <c r="L119" s="28"/>
      <c r="M119" s="27"/>
      <c r="N119" s="28"/>
      <c r="O119" s="28"/>
      <c r="P119" s="28"/>
      <c r="Q119" s="27"/>
      <c r="R119" s="27"/>
      <c r="S119" s="27"/>
      <c r="T119" s="27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</row>
    <row r="120" spans="1:63" x14ac:dyDescent="0.2">
      <c r="A120" s="58" t="s">
        <v>104</v>
      </c>
      <c r="B120" s="7" t="s">
        <v>190</v>
      </c>
      <c r="C120" s="7" t="s">
        <v>160</v>
      </c>
      <c r="D120" s="7" t="s">
        <v>191</v>
      </c>
      <c r="E120" s="18">
        <v>45000000</v>
      </c>
      <c r="F120" s="19">
        <f t="shared" si="33"/>
        <v>0</v>
      </c>
      <c r="G120" s="19">
        <f t="shared" si="34"/>
        <v>0</v>
      </c>
      <c r="H120" s="19">
        <f t="shared" si="35"/>
        <v>0</v>
      </c>
      <c r="I120" s="73">
        <f t="shared" si="17"/>
        <v>0</v>
      </c>
      <c r="J120" s="31"/>
      <c r="K120" s="28"/>
      <c r="L120" s="28"/>
      <c r="M120" s="27"/>
      <c r="N120" s="28"/>
      <c r="O120" s="28"/>
      <c r="P120" s="28"/>
      <c r="Q120" s="27"/>
      <c r="R120" s="27"/>
      <c r="S120" s="27"/>
      <c r="T120" s="27"/>
    </row>
    <row r="121" spans="1:63" x14ac:dyDescent="0.2">
      <c r="J121" s="30"/>
      <c r="K121" s="16"/>
      <c r="M121" s="30"/>
      <c r="N121" s="16"/>
      <c r="P121" s="16"/>
      <c r="Q121" s="30"/>
      <c r="R121" s="16"/>
      <c r="S121" s="30"/>
    </row>
    <row r="122" spans="1:63" x14ac:dyDescent="0.2">
      <c r="M122" s="15"/>
      <c r="O122" s="16"/>
      <c r="Q122" s="15"/>
      <c r="S122" s="15"/>
      <c r="T122" s="29"/>
    </row>
    <row r="124" spans="1:63" x14ac:dyDescent="0.2">
      <c r="J124" s="15"/>
    </row>
  </sheetData>
  <mergeCells count="2">
    <mergeCell ref="B83:B84"/>
    <mergeCell ref="C83:C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4203-06B5-4296-8911-35C27827B0ED}">
  <dimension ref="A3:E88"/>
  <sheetViews>
    <sheetView workbookViewId="0">
      <selection activeCell="D8" sqref="D8:D14"/>
    </sheetView>
  </sheetViews>
  <sheetFormatPr defaultRowHeight="15.75" x14ac:dyDescent="0.25"/>
  <cols>
    <col min="1" max="1" width="32.625" bestFit="1" customWidth="1"/>
    <col min="2" max="2" width="20.25" style="75" bestFit="1" customWidth="1"/>
    <col min="3" max="3" width="18.25" style="75" bestFit="1" customWidth="1"/>
    <col min="4" max="4" width="25.75" style="75" bestFit="1" customWidth="1"/>
    <col min="5" max="5" width="24.75" bestFit="1" customWidth="1"/>
  </cols>
  <sheetData>
    <row r="3" spans="1:5" x14ac:dyDescent="0.25">
      <c r="A3" s="69" t="s">
        <v>194</v>
      </c>
      <c r="B3" s="76" t="s">
        <v>243</v>
      </c>
      <c r="C3" s="76" t="s">
        <v>196</v>
      </c>
      <c r="D3" t="s">
        <v>244</v>
      </c>
      <c r="E3" t="s">
        <v>198</v>
      </c>
    </row>
    <row r="4" spans="1:5" x14ac:dyDescent="0.25">
      <c r="A4" s="70" t="s">
        <v>100</v>
      </c>
      <c r="B4" s="72">
        <v>7.1476350087347998E-2</v>
      </c>
      <c r="C4" s="76">
        <v>17556500000</v>
      </c>
      <c r="D4" s="76">
        <v>630168.70064608753</v>
      </c>
      <c r="E4" s="76">
        <v>542</v>
      </c>
    </row>
    <row r="5" spans="1:5" x14ac:dyDescent="0.25">
      <c r="A5" s="70" t="s">
        <v>58</v>
      </c>
      <c r="B5" s="72">
        <v>2.9342290557174768E-2</v>
      </c>
      <c r="C5" s="76">
        <v>7207250000</v>
      </c>
      <c r="D5" s="76">
        <v>258695.26202440771</v>
      </c>
      <c r="E5" s="76">
        <v>433</v>
      </c>
    </row>
    <row r="6" spans="1:5" x14ac:dyDescent="0.25">
      <c r="A6" s="70" t="s">
        <v>133</v>
      </c>
      <c r="B6" s="72">
        <v>3.506866313800576E-2</v>
      </c>
      <c r="C6" s="76">
        <v>8613800000</v>
      </c>
      <c r="D6" s="76">
        <v>309181.62239770277</v>
      </c>
      <c r="E6" s="76">
        <v>318</v>
      </c>
    </row>
    <row r="7" spans="1:5" x14ac:dyDescent="0.25">
      <c r="A7" s="70" t="s">
        <v>73</v>
      </c>
      <c r="B7" s="72">
        <v>0.24963002800591305</v>
      </c>
      <c r="C7" s="76">
        <v>61315800000</v>
      </c>
      <c r="D7" s="76">
        <v>2200854.2713567838</v>
      </c>
      <c r="E7" s="76">
        <v>4257</v>
      </c>
    </row>
    <row r="8" spans="1:5" x14ac:dyDescent="0.25">
      <c r="A8" s="71" t="s">
        <v>7</v>
      </c>
      <c r="B8" s="72">
        <v>4.178368381395986E-2</v>
      </c>
      <c r="C8" s="76">
        <v>2562000000</v>
      </c>
      <c r="D8" s="76">
        <v>91959.798994974873</v>
      </c>
      <c r="E8" s="76">
        <v>185</v>
      </c>
    </row>
    <row r="9" spans="1:5" x14ac:dyDescent="0.25">
      <c r="A9" s="71" t="s">
        <v>141</v>
      </c>
      <c r="B9" s="72">
        <v>5.399587055864883E-2</v>
      </c>
      <c r="C9" s="76">
        <v>3310800000</v>
      </c>
      <c r="D9" s="76">
        <v>118837.04235463029</v>
      </c>
      <c r="E9" s="76">
        <v>255</v>
      </c>
    </row>
    <row r="10" spans="1:5" x14ac:dyDescent="0.25">
      <c r="A10" s="71" t="s">
        <v>8</v>
      </c>
      <c r="B10" s="72">
        <v>4.3903855123801697E-2</v>
      </c>
      <c r="C10" s="76">
        <v>2692000000</v>
      </c>
      <c r="D10" s="76">
        <v>96625.987078248392</v>
      </c>
      <c r="E10" s="76">
        <v>184</v>
      </c>
    </row>
    <row r="11" spans="1:5" x14ac:dyDescent="0.25">
      <c r="A11" s="71" t="s">
        <v>10</v>
      </c>
      <c r="B11" s="72">
        <v>0.21774974802579433</v>
      </c>
      <c r="C11" s="76">
        <v>13351500000</v>
      </c>
      <c r="D11" s="76">
        <v>479235.46302943287</v>
      </c>
      <c r="E11" s="76">
        <v>989</v>
      </c>
    </row>
    <row r="12" spans="1:5" x14ac:dyDescent="0.25">
      <c r="A12" s="71" t="s">
        <v>23</v>
      </c>
      <c r="B12" s="72">
        <v>0.52849347150326664</v>
      </c>
      <c r="C12" s="76">
        <v>32405000000</v>
      </c>
      <c r="D12" s="76">
        <v>1163137.1141421392</v>
      </c>
      <c r="E12" s="76">
        <v>2255</v>
      </c>
    </row>
    <row r="13" spans="1:5" x14ac:dyDescent="0.25">
      <c r="A13" s="71" t="s">
        <v>14</v>
      </c>
      <c r="B13" s="72">
        <v>8.0256638582551318E-2</v>
      </c>
      <c r="C13" s="76">
        <v>4921000000</v>
      </c>
      <c r="D13" s="76">
        <v>176633.16582914573</v>
      </c>
      <c r="E13" s="76">
        <v>259</v>
      </c>
    </row>
    <row r="14" spans="1:5" x14ac:dyDescent="0.25">
      <c r="A14" s="71" t="s">
        <v>19</v>
      </c>
      <c r="B14" s="72">
        <v>3.3816732391977272E-2</v>
      </c>
      <c r="C14" s="76">
        <v>2073500000</v>
      </c>
      <c r="D14" s="76">
        <v>74425.699928212489</v>
      </c>
      <c r="E14" s="76">
        <v>130</v>
      </c>
    </row>
    <row r="15" spans="1:5" x14ac:dyDescent="0.25">
      <c r="A15" s="70" t="s">
        <v>94</v>
      </c>
      <c r="B15" s="72">
        <v>0.14269621340025332</v>
      </c>
      <c r="C15" s="76">
        <v>35050000000</v>
      </c>
      <c r="D15" s="76">
        <v>1258076.0947595118</v>
      </c>
      <c r="E15" s="76">
        <v>167</v>
      </c>
    </row>
    <row r="16" spans="1:5" x14ac:dyDescent="0.25">
      <c r="A16" s="70" t="s">
        <v>134</v>
      </c>
      <c r="B16" s="72">
        <v>8.134905529407023E-2</v>
      </c>
      <c r="C16" s="76">
        <v>19981500000</v>
      </c>
      <c r="D16" s="76">
        <v>717211.0552763819</v>
      </c>
      <c r="E16" s="76">
        <v>310</v>
      </c>
    </row>
    <row r="17" spans="1:5" x14ac:dyDescent="0.25">
      <c r="A17" s="70" t="s">
        <v>37</v>
      </c>
      <c r="B17" s="72">
        <v>5.679350005516501E-3</v>
      </c>
      <c r="C17" s="76">
        <v>1395000000</v>
      </c>
      <c r="D17" s="76">
        <v>50071.787508973437</v>
      </c>
      <c r="E17" s="76">
        <v>62</v>
      </c>
    </row>
    <row r="18" spans="1:5" x14ac:dyDescent="0.25">
      <c r="A18" s="70" t="s">
        <v>16</v>
      </c>
      <c r="B18" s="72">
        <v>6.9893867401223081E-2</v>
      </c>
      <c r="C18" s="76">
        <v>17167800000</v>
      </c>
      <c r="D18" s="76">
        <v>616216.79827709973</v>
      </c>
      <c r="E18" s="76">
        <v>2705</v>
      </c>
    </row>
    <row r="19" spans="1:5" x14ac:dyDescent="0.25">
      <c r="A19" s="70" t="s">
        <v>27</v>
      </c>
      <c r="B19" s="72">
        <v>4.8370962928704415E-2</v>
      </c>
      <c r="C19" s="76">
        <v>11881200000</v>
      </c>
      <c r="D19" s="76">
        <v>426460.87580760947</v>
      </c>
      <c r="E19" s="76">
        <v>1607</v>
      </c>
    </row>
    <row r="20" spans="1:5" x14ac:dyDescent="0.25">
      <c r="A20" s="70" t="s">
        <v>41</v>
      </c>
      <c r="B20" s="72">
        <v>0.11509884715301716</v>
      </c>
      <c r="C20" s="76">
        <v>28271350000</v>
      </c>
      <c r="D20" s="76">
        <v>1014764.8959081122</v>
      </c>
      <c r="E20" s="76">
        <v>2459</v>
      </c>
    </row>
    <row r="21" spans="1:5" x14ac:dyDescent="0.25">
      <c r="A21" s="70" t="s">
        <v>81</v>
      </c>
      <c r="B21" s="72">
        <v>1.2956653327997322E-2</v>
      </c>
      <c r="C21" s="76">
        <v>3182500000</v>
      </c>
      <c r="D21" s="76">
        <v>114231.87365398421</v>
      </c>
      <c r="E21" s="76">
        <v>201</v>
      </c>
    </row>
    <row r="22" spans="1:5" x14ac:dyDescent="0.25">
      <c r="A22" s="70" t="s">
        <v>104</v>
      </c>
      <c r="B22" s="72">
        <v>0.13843771870077642</v>
      </c>
      <c r="C22" s="76">
        <v>34004000000</v>
      </c>
      <c r="D22" s="76">
        <v>1220531.2275664036</v>
      </c>
      <c r="E22" s="76">
        <v>726</v>
      </c>
    </row>
    <row r="23" spans="1:5" x14ac:dyDescent="0.25">
      <c r="A23" s="70" t="s">
        <v>195</v>
      </c>
      <c r="B23" s="72">
        <v>1</v>
      </c>
      <c r="C23" s="76">
        <v>245626700000</v>
      </c>
      <c r="D23" s="76">
        <v>8816464.4651830588</v>
      </c>
      <c r="E23" s="76">
        <v>13787</v>
      </c>
    </row>
    <row r="24" spans="1:5" x14ac:dyDescent="0.25">
      <c r="B24"/>
      <c r="C24"/>
      <c r="D24"/>
    </row>
    <row r="25" spans="1:5" x14ac:dyDescent="0.25">
      <c r="B25"/>
      <c r="C25"/>
      <c r="D25"/>
    </row>
    <row r="26" spans="1:5" x14ac:dyDescent="0.25">
      <c r="B26"/>
      <c r="C26"/>
      <c r="D26"/>
    </row>
    <row r="27" spans="1:5" x14ac:dyDescent="0.25">
      <c r="B27"/>
      <c r="C27"/>
      <c r="D27"/>
    </row>
    <row r="28" spans="1:5" x14ac:dyDescent="0.25">
      <c r="B28"/>
      <c r="C28"/>
      <c r="D28"/>
    </row>
    <row r="29" spans="1:5" x14ac:dyDescent="0.25">
      <c r="B29"/>
      <c r="C29"/>
      <c r="D29"/>
    </row>
    <row r="30" spans="1:5" x14ac:dyDescent="0.25">
      <c r="B30"/>
      <c r="C30"/>
      <c r="D30"/>
    </row>
    <row r="31" spans="1:5" x14ac:dyDescent="0.25">
      <c r="B31"/>
      <c r="C31"/>
      <c r="D31"/>
    </row>
    <row r="32" spans="1:5" x14ac:dyDescent="0.25">
      <c r="B32"/>
      <c r="C32"/>
      <c r="D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</sheetData>
  <conditionalFormatting pivot="1" sqref="D8:D14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F45C-1A4A-4907-A149-78AFD10FF4A3}">
  <sheetPr>
    <tabColor theme="5"/>
  </sheetPr>
  <dimension ref="A1:I119"/>
  <sheetViews>
    <sheetView topLeftCell="A46" workbookViewId="0">
      <selection activeCell="D65" sqref="D65:D67"/>
    </sheetView>
  </sheetViews>
  <sheetFormatPr defaultRowHeight="15.75" x14ac:dyDescent="0.25"/>
  <cols>
    <col min="1" max="1" width="25.75" bestFit="1" customWidth="1"/>
    <col min="2" max="2" width="20.125" style="8" customWidth="1"/>
    <col min="3" max="3" width="16" style="6" customWidth="1"/>
    <col min="4" max="4" width="40.25" style="6" customWidth="1"/>
    <col min="5" max="5" width="14.375" style="13" customWidth="1"/>
    <col min="6" max="6" width="19.25" style="5" customWidth="1"/>
    <col min="7" max="7" width="14.5" style="5" customWidth="1"/>
    <col min="8" max="8" width="10.75" style="5" customWidth="1"/>
    <col min="9" max="9" width="18.75" style="83" customWidth="1"/>
  </cols>
  <sheetData>
    <row r="1" spans="1:9" ht="25.5" x14ac:dyDescent="0.25">
      <c r="A1" s="77" t="s">
        <v>193</v>
      </c>
      <c r="B1" s="78" t="s">
        <v>192</v>
      </c>
      <c r="C1" s="78" t="s">
        <v>113</v>
      </c>
      <c r="D1" s="78" t="s">
        <v>114</v>
      </c>
      <c r="E1" s="79" t="s">
        <v>115</v>
      </c>
      <c r="F1" s="80" t="s">
        <v>0</v>
      </c>
      <c r="G1" s="80" t="s">
        <v>199</v>
      </c>
      <c r="H1" s="80" t="s">
        <v>117</v>
      </c>
      <c r="I1" s="81" t="s">
        <v>206</v>
      </c>
    </row>
    <row r="2" spans="1:9" x14ac:dyDescent="0.25">
      <c r="A2" s="82" t="s">
        <v>16</v>
      </c>
      <c r="B2" s="7" t="s">
        <v>1</v>
      </c>
      <c r="C2" s="7" t="s">
        <v>17</v>
      </c>
      <c r="D2" s="7" t="s">
        <v>18</v>
      </c>
      <c r="E2" s="20">
        <v>6000000</v>
      </c>
      <c r="F2" s="21">
        <f>H2*E2</f>
        <v>9690000000</v>
      </c>
      <c r="G2" s="21">
        <f>F2/27860</f>
        <v>347810.48097631009</v>
      </c>
      <c r="H2" s="21">
        <v>1615</v>
      </c>
      <c r="I2" s="85">
        <f>F2</f>
        <v>9690000000</v>
      </c>
    </row>
    <row r="3" spans="1:9" x14ac:dyDescent="0.25">
      <c r="A3" s="82" t="s">
        <v>16</v>
      </c>
      <c r="B3" s="7" t="s">
        <v>1</v>
      </c>
      <c r="C3" s="7" t="s">
        <v>17</v>
      </c>
      <c r="D3" s="7" t="s">
        <v>154</v>
      </c>
      <c r="E3" s="20">
        <v>6500000</v>
      </c>
      <c r="F3" s="21">
        <f t="shared" ref="F3:F18" si="0">H3*E3</f>
        <v>487500000</v>
      </c>
      <c r="G3" s="21">
        <f>F3/27860</f>
        <v>17498.205312275662</v>
      </c>
      <c r="H3" s="21">
        <v>75</v>
      </c>
      <c r="I3" s="85">
        <f t="shared" ref="I3:I66" si="1">F3</f>
        <v>487500000</v>
      </c>
    </row>
    <row r="4" spans="1:9" x14ac:dyDescent="0.25">
      <c r="A4" s="82" t="s">
        <v>16</v>
      </c>
      <c r="B4" s="7" t="s">
        <v>19</v>
      </c>
      <c r="C4" s="7" t="s">
        <v>20</v>
      </c>
      <c r="D4" s="7" t="s">
        <v>3</v>
      </c>
      <c r="E4" s="20">
        <v>6500000</v>
      </c>
      <c r="F4" s="21">
        <f t="shared" si="0"/>
        <v>1943500000</v>
      </c>
      <c r="G4" s="21">
        <f t="shared" ref="G4:G63" si="2">F4/27860</f>
        <v>69759.511844938985</v>
      </c>
      <c r="H4" s="21">
        <v>299</v>
      </c>
      <c r="I4" s="85">
        <f t="shared" si="1"/>
        <v>1943500000</v>
      </c>
    </row>
    <row r="5" spans="1:9" x14ac:dyDescent="0.25">
      <c r="A5" s="82" t="s">
        <v>16</v>
      </c>
      <c r="B5" s="7" t="s">
        <v>10</v>
      </c>
      <c r="C5" s="7" t="s">
        <v>21</v>
      </c>
      <c r="D5" s="7" t="s">
        <v>22</v>
      </c>
      <c r="E5" s="20">
        <v>5200000</v>
      </c>
      <c r="F5" s="21">
        <f t="shared" si="0"/>
        <v>208000000</v>
      </c>
      <c r="G5" s="21">
        <f t="shared" si="2"/>
        <v>7465.9009332376163</v>
      </c>
      <c r="H5" s="21">
        <v>40</v>
      </c>
      <c r="I5" s="85">
        <f t="shared" si="1"/>
        <v>208000000</v>
      </c>
    </row>
    <row r="6" spans="1:9" x14ac:dyDescent="0.25">
      <c r="A6" s="82" t="s">
        <v>16</v>
      </c>
      <c r="B6" s="7" t="s">
        <v>10</v>
      </c>
      <c r="C6" s="7" t="s">
        <v>21</v>
      </c>
      <c r="D6" s="7" t="s">
        <v>149</v>
      </c>
      <c r="E6" s="20">
        <v>6000000</v>
      </c>
      <c r="F6" s="21">
        <f t="shared" si="0"/>
        <v>270000000</v>
      </c>
      <c r="G6" s="21">
        <f t="shared" si="2"/>
        <v>9691.3137114142137</v>
      </c>
      <c r="H6" s="21">
        <v>45</v>
      </c>
      <c r="I6" s="85">
        <f t="shared" si="1"/>
        <v>270000000</v>
      </c>
    </row>
    <row r="7" spans="1:9" x14ac:dyDescent="0.25">
      <c r="A7" s="82" t="s">
        <v>16</v>
      </c>
      <c r="B7" s="7" t="s">
        <v>23</v>
      </c>
      <c r="C7" s="7" t="s">
        <v>200</v>
      </c>
      <c r="D7" s="7" t="s">
        <v>25</v>
      </c>
      <c r="E7" s="20">
        <v>6000000</v>
      </c>
      <c r="F7" s="21">
        <f t="shared" si="0"/>
        <v>1314000000</v>
      </c>
      <c r="G7" s="21">
        <f t="shared" si="2"/>
        <v>47164.393395549174</v>
      </c>
      <c r="H7" s="21">
        <v>219</v>
      </c>
      <c r="I7" s="85">
        <f t="shared" si="1"/>
        <v>1314000000</v>
      </c>
    </row>
    <row r="8" spans="1:9" x14ac:dyDescent="0.25">
      <c r="A8" s="82" t="s">
        <v>16</v>
      </c>
      <c r="B8" s="7" t="s">
        <v>7</v>
      </c>
      <c r="C8" s="7" t="s">
        <v>26</v>
      </c>
      <c r="D8" s="7" t="s">
        <v>164</v>
      </c>
      <c r="E8" s="20">
        <v>7900000</v>
      </c>
      <c r="F8" s="21">
        <f t="shared" si="0"/>
        <v>3254800000</v>
      </c>
      <c r="G8" s="21">
        <f t="shared" si="2"/>
        <v>116826.99210337401</v>
      </c>
      <c r="H8" s="21">
        <v>412</v>
      </c>
      <c r="I8" s="85">
        <f t="shared" si="1"/>
        <v>3254800000</v>
      </c>
    </row>
    <row r="9" spans="1:9" x14ac:dyDescent="0.25">
      <c r="A9" s="82" t="s">
        <v>27</v>
      </c>
      <c r="B9" s="7" t="s">
        <v>19</v>
      </c>
      <c r="C9" s="7" t="s">
        <v>20</v>
      </c>
      <c r="D9" s="7" t="s">
        <v>28</v>
      </c>
      <c r="E9" s="20">
        <v>4500000</v>
      </c>
      <c r="F9" s="21">
        <f t="shared" si="0"/>
        <v>1350000000</v>
      </c>
      <c r="G9" s="21">
        <f t="shared" si="2"/>
        <v>48456.56855707107</v>
      </c>
      <c r="H9" s="21">
        <v>300</v>
      </c>
      <c r="I9" s="85">
        <f t="shared" si="1"/>
        <v>1350000000</v>
      </c>
    </row>
    <row r="10" spans="1:9" x14ac:dyDescent="0.25">
      <c r="A10" s="82" t="s">
        <v>27</v>
      </c>
      <c r="B10" s="7" t="s">
        <v>19</v>
      </c>
      <c r="C10" s="7" t="s">
        <v>20</v>
      </c>
      <c r="D10" s="7" t="s">
        <v>29</v>
      </c>
      <c r="E10" s="20">
        <v>0</v>
      </c>
      <c r="F10" s="21">
        <f t="shared" si="0"/>
        <v>0</v>
      </c>
      <c r="G10" s="21">
        <f t="shared" si="2"/>
        <v>0</v>
      </c>
      <c r="H10" s="21">
        <v>0</v>
      </c>
      <c r="I10" s="85">
        <f t="shared" si="1"/>
        <v>0</v>
      </c>
    </row>
    <row r="11" spans="1:9" x14ac:dyDescent="0.25">
      <c r="A11" s="82" t="s">
        <v>27</v>
      </c>
      <c r="B11" s="7" t="s">
        <v>1</v>
      </c>
      <c r="C11" s="7" t="s">
        <v>17</v>
      </c>
      <c r="D11" s="7" t="s">
        <v>30</v>
      </c>
      <c r="E11" s="20">
        <v>6000000</v>
      </c>
      <c r="F11" s="21">
        <f t="shared" si="0"/>
        <v>1428000000</v>
      </c>
      <c r="G11" s="21">
        <f t="shared" si="2"/>
        <v>51256.281407035174</v>
      </c>
      <c r="H11" s="21">
        <v>238</v>
      </c>
      <c r="I11" s="85">
        <f t="shared" si="1"/>
        <v>1428000000</v>
      </c>
    </row>
    <row r="12" spans="1:9" x14ac:dyDescent="0.25">
      <c r="A12" s="82" t="s">
        <v>27</v>
      </c>
      <c r="B12" s="7" t="s">
        <v>1</v>
      </c>
      <c r="C12" s="7" t="s">
        <v>17</v>
      </c>
      <c r="D12" s="7" t="s">
        <v>40</v>
      </c>
      <c r="E12" s="20">
        <v>12000000</v>
      </c>
      <c r="F12" s="21">
        <f t="shared" si="0"/>
        <v>324000000</v>
      </c>
      <c r="G12" s="21">
        <f t="shared" si="2"/>
        <v>11629.576453697056</v>
      </c>
      <c r="H12" s="21">
        <v>27</v>
      </c>
      <c r="I12" s="85">
        <f t="shared" si="1"/>
        <v>324000000</v>
      </c>
    </row>
    <row r="13" spans="1:9" x14ac:dyDescent="0.25">
      <c r="A13" s="82" t="s">
        <v>27</v>
      </c>
      <c r="B13" s="7" t="s">
        <v>7</v>
      </c>
      <c r="C13" s="7" t="s">
        <v>26</v>
      </c>
      <c r="D13" s="7" t="s">
        <v>31</v>
      </c>
      <c r="E13" s="20">
        <v>9900000</v>
      </c>
      <c r="F13" s="21">
        <f t="shared" si="0"/>
        <v>2920500000</v>
      </c>
      <c r="G13" s="21">
        <f t="shared" si="2"/>
        <v>104827.70997846375</v>
      </c>
      <c r="H13" s="21">
        <v>295</v>
      </c>
      <c r="I13" s="85">
        <f t="shared" si="1"/>
        <v>2920500000</v>
      </c>
    </row>
    <row r="14" spans="1:9" x14ac:dyDescent="0.25">
      <c r="A14" s="82" t="s">
        <v>27</v>
      </c>
      <c r="B14" s="7" t="s">
        <v>7</v>
      </c>
      <c r="C14" s="7" t="s">
        <v>26</v>
      </c>
      <c r="D14" s="7" t="s">
        <v>32</v>
      </c>
      <c r="E14" s="20">
        <v>16500000</v>
      </c>
      <c r="F14" s="21">
        <f t="shared" si="0"/>
        <v>346500000</v>
      </c>
      <c r="G14" s="21">
        <f t="shared" si="2"/>
        <v>12437.185929648242</v>
      </c>
      <c r="H14" s="21">
        <v>21</v>
      </c>
      <c r="I14" s="85">
        <f t="shared" si="1"/>
        <v>346500000</v>
      </c>
    </row>
    <row r="15" spans="1:9" x14ac:dyDescent="0.25">
      <c r="A15" s="82" t="s">
        <v>27</v>
      </c>
      <c r="B15" s="7" t="s">
        <v>23</v>
      </c>
      <c r="C15" s="7" t="s">
        <v>54</v>
      </c>
      <c r="D15" s="7" t="s">
        <v>24</v>
      </c>
      <c r="E15" s="20">
        <v>6000000</v>
      </c>
      <c r="F15" s="21">
        <f t="shared" si="0"/>
        <v>2400000000</v>
      </c>
      <c r="G15" s="21">
        <f t="shared" si="2"/>
        <v>86145.010768126347</v>
      </c>
      <c r="H15" s="21">
        <v>400</v>
      </c>
      <c r="I15" s="85">
        <f t="shared" si="1"/>
        <v>2400000000</v>
      </c>
    </row>
    <row r="16" spans="1:9" x14ac:dyDescent="0.25">
      <c r="A16" s="82" t="s">
        <v>27</v>
      </c>
      <c r="B16" s="7" t="s">
        <v>14</v>
      </c>
      <c r="C16" s="7" t="s">
        <v>34</v>
      </c>
      <c r="D16" s="7" t="s">
        <v>35</v>
      </c>
      <c r="E16" s="20">
        <v>0</v>
      </c>
      <c r="F16" s="21">
        <f t="shared" si="0"/>
        <v>0</v>
      </c>
      <c r="G16" s="21">
        <f t="shared" si="2"/>
        <v>0</v>
      </c>
      <c r="H16" s="21">
        <v>0</v>
      </c>
      <c r="I16" s="85">
        <f t="shared" si="1"/>
        <v>0</v>
      </c>
    </row>
    <row r="17" spans="1:9" x14ac:dyDescent="0.25">
      <c r="A17" s="82" t="s">
        <v>27</v>
      </c>
      <c r="B17" s="7" t="s">
        <v>14</v>
      </c>
      <c r="C17" s="7" t="s">
        <v>34</v>
      </c>
      <c r="D17" s="7" t="s">
        <v>201</v>
      </c>
      <c r="E17" s="20">
        <v>8300000</v>
      </c>
      <c r="F17" s="21">
        <f t="shared" si="0"/>
        <v>2440200000</v>
      </c>
      <c r="G17" s="21">
        <f t="shared" si="2"/>
        <v>87587.939698492468</v>
      </c>
      <c r="H17" s="21">
        <v>294</v>
      </c>
      <c r="I17" s="85">
        <f t="shared" si="1"/>
        <v>2440200000</v>
      </c>
    </row>
    <row r="18" spans="1:9" x14ac:dyDescent="0.25">
      <c r="A18" s="82" t="s">
        <v>27</v>
      </c>
      <c r="B18" s="7" t="s">
        <v>10</v>
      </c>
      <c r="C18" s="7"/>
      <c r="D18" s="7" t="s">
        <v>36</v>
      </c>
      <c r="E18" s="20">
        <v>21000000</v>
      </c>
      <c r="F18" s="21">
        <f t="shared" si="0"/>
        <v>672000000</v>
      </c>
      <c r="G18" s="21">
        <f t="shared" si="2"/>
        <v>24120.603015075376</v>
      </c>
      <c r="H18" s="21">
        <v>32</v>
      </c>
      <c r="I18" s="85">
        <f t="shared" si="1"/>
        <v>672000000</v>
      </c>
    </row>
    <row r="19" spans="1:9" x14ac:dyDescent="0.25">
      <c r="A19" s="82" t="s">
        <v>37</v>
      </c>
      <c r="B19" s="7" t="s">
        <v>19</v>
      </c>
      <c r="C19" s="7"/>
      <c r="D19" s="7" t="s">
        <v>38</v>
      </c>
      <c r="E19" s="20">
        <v>38500000</v>
      </c>
      <c r="F19" s="21">
        <f>H19*E19</f>
        <v>0</v>
      </c>
      <c r="G19" s="21">
        <f t="shared" si="2"/>
        <v>0</v>
      </c>
      <c r="H19" s="21">
        <v>0</v>
      </c>
      <c r="I19" s="85">
        <f t="shared" si="1"/>
        <v>0</v>
      </c>
    </row>
    <row r="20" spans="1:9" x14ac:dyDescent="0.25">
      <c r="A20" s="82" t="s">
        <v>37</v>
      </c>
      <c r="B20" s="7" t="s">
        <v>39</v>
      </c>
      <c r="C20" s="7" t="s">
        <v>173</v>
      </c>
      <c r="D20" s="7" t="s">
        <v>159</v>
      </c>
      <c r="E20" s="20">
        <v>22500000</v>
      </c>
      <c r="F20" s="21">
        <f>H20*E20</f>
        <v>1395000000</v>
      </c>
      <c r="G20" s="21">
        <f t="shared" si="2"/>
        <v>50071.787508973437</v>
      </c>
      <c r="H20" s="21">
        <v>62</v>
      </c>
      <c r="I20" s="85">
        <f t="shared" si="1"/>
        <v>1395000000</v>
      </c>
    </row>
    <row r="21" spans="1:9" x14ac:dyDescent="0.25">
      <c r="A21" s="82" t="s">
        <v>37</v>
      </c>
      <c r="B21" s="7" t="s">
        <v>1</v>
      </c>
      <c r="C21" s="7" t="s">
        <v>17</v>
      </c>
      <c r="D21" s="7" t="s">
        <v>40</v>
      </c>
      <c r="E21" s="20">
        <v>12000000</v>
      </c>
      <c r="F21" s="21">
        <f>H21*E21</f>
        <v>0</v>
      </c>
      <c r="G21" s="21">
        <f t="shared" si="2"/>
        <v>0</v>
      </c>
      <c r="H21" s="21">
        <v>0</v>
      </c>
      <c r="I21" s="85">
        <f t="shared" si="1"/>
        <v>0</v>
      </c>
    </row>
    <row r="22" spans="1:9" x14ac:dyDescent="0.25">
      <c r="A22" s="82" t="s">
        <v>41</v>
      </c>
      <c r="B22" s="7" t="s">
        <v>19</v>
      </c>
      <c r="C22" s="7" t="s">
        <v>20</v>
      </c>
      <c r="D22" s="7" t="s">
        <v>42</v>
      </c>
      <c r="E22" s="20">
        <v>13900000</v>
      </c>
      <c r="F22" s="21">
        <f t="shared" ref="F22:F75" si="3">H22*E22</f>
        <v>166800000</v>
      </c>
      <c r="G22" s="21">
        <f t="shared" si="2"/>
        <v>5987.0782483847806</v>
      </c>
      <c r="H22" s="21">
        <v>12</v>
      </c>
      <c r="I22" s="85">
        <f t="shared" si="1"/>
        <v>166800000</v>
      </c>
    </row>
    <row r="23" spans="1:9" x14ac:dyDescent="0.25">
      <c r="A23" s="82" t="s">
        <v>41</v>
      </c>
      <c r="B23" s="7" t="s">
        <v>19</v>
      </c>
      <c r="C23" s="7" t="s">
        <v>20</v>
      </c>
      <c r="D23" s="7" t="s">
        <v>43</v>
      </c>
      <c r="E23" s="20">
        <v>14000000</v>
      </c>
      <c r="F23" s="21">
        <f t="shared" si="3"/>
        <v>1400000000</v>
      </c>
      <c r="G23" s="21">
        <f t="shared" si="2"/>
        <v>50251.256281407033</v>
      </c>
      <c r="H23" s="21">
        <v>100</v>
      </c>
      <c r="I23" s="85">
        <f t="shared" si="1"/>
        <v>1400000000</v>
      </c>
    </row>
    <row r="24" spans="1:9" x14ac:dyDescent="0.25">
      <c r="A24" s="82" t="s">
        <v>41</v>
      </c>
      <c r="B24" s="7" t="s">
        <v>19</v>
      </c>
      <c r="C24" s="7" t="s">
        <v>20</v>
      </c>
      <c r="D24" s="7" t="s">
        <v>182</v>
      </c>
      <c r="E24" s="20">
        <v>14200000</v>
      </c>
      <c r="F24" s="21">
        <f t="shared" si="3"/>
        <v>0</v>
      </c>
      <c r="G24" s="21">
        <f t="shared" si="2"/>
        <v>0</v>
      </c>
      <c r="H24" s="21">
        <v>0</v>
      </c>
      <c r="I24" s="85">
        <f t="shared" si="1"/>
        <v>0</v>
      </c>
    </row>
    <row r="25" spans="1:9" x14ac:dyDescent="0.25">
      <c r="A25" s="82" t="s">
        <v>41</v>
      </c>
      <c r="B25" s="7" t="s">
        <v>14</v>
      </c>
      <c r="C25" s="7" t="s">
        <v>34</v>
      </c>
      <c r="D25" s="7" t="s">
        <v>44</v>
      </c>
      <c r="E25" s="20">
        <v>8400000</v>
      </c>
      <c r="F25" s="21">
        <f t="shared" si="3"/>
        <v>210000000</v>
      </c>
      <c r="G25" s="21">
        <f t="shared" si="2"/>
        <v>7537.6884422110552</v>
      </c>
      <c r="H25" s="21">
        <v>25</v>
      </c>
      <c r="I25" s="85">
        <f t="shared" si="1"/>
        <v>210000000</v>
      </c>
    </row>
    <row r="26" spans="1:9" x14ac:dyDescent="0.25">
      <c r="A26" s="82" t="s">
        <v>41</v>
      </c>
      <c r="B26" s="7" t="s">
        <v>14</v>
      </c>
      <c r="C26" s="7" t="s">
        <v>34</v>
      </c>
      <c r="D26" s="7" t="s">
        <v>202</v>
      </c>
      <c r="E26" s="20">
        <v>12500000</v>
      </c>
      <c r="F26" s="21">
        <f t="shared" si="3"/>
        <v>1050000000</v>
      </c>
      <c r="G26" s="21">
        <f t="shared" si="2"/>
        <v>37688.442211055277</v>
      </c>
      <c r="H26" s="21">
        <v>84</v>
      </c>
      <c r="I26" s="85">
        <f t="shared" si="1"/>
        <v>1050000000</v>
      </c>
    </row>
    <row r="27" spans="1:9" x14ac:dyDescent="0.25">
      <c r="A27" s="82" t="s">
        <v>41</v>
      </c>
      <c r="B27" s="7" t="s">
        <v>14</v>
      </c>
      <c r="C27" s="7" t="s">
        <v>34</v>
      </c>
      <c r="D27" s="7" t="s">
        <v>45</v>
      </c>
      <c r="E27" s="20">
        <v>19500000</v>
      </c>
      <c r="F27" s="21">
        <f t="shared" si="3"/>
        <v>936000000</v>
      </c>
      <c r="G27" s="21">
        <f t="shared" si="2"/>
        <v>33596.554199569277</v>
      </c>
      <c r="H27" s="21">
        <v>48</v>
      </c>
      <c r="I27" s="85">
        <f t="shared" si="1"/>
        <v>936000000</v>
      </c>
    </row>
    <row r="28" spans="1:9" x14ac:dyDescent="0.25">
      <c r="A28" s="82" t="s">
        <v>41</v>
      </c>
      <c r="B28" s="7" t="s">
        <v>14</v>
      </c>
      <c r="C28" s="7" t="s">
        <v>34</v>
      </c>
      <c r="D28" s="7" t="s">
        <v>147</v>
      </c>
      <c r="E28" s="20">
        <v>16800000</v>
      </c>
      <c r="F28" s="21">
        <f t="shared" si="3"/>
        <v>235200000</v>
      </c>
      <c r="G28" s="21">
        <f t="shared" si="2"/>
        <v>8442.2110552763825</v>
      </c>
      <c r="H28" s="21">
        <v>14</v>
      </c>
      <c r="I28" s="85">
        <f t="shared" si="1"/>
        <v>235200000</v>
      </c>
    </row>
    <row r="29" spans="1:9" x14ac:dyDescent="0.25">
      <c r="A29" s="82" t="s">
        <v>41</v>
      </c>
      <c r="B29" s="7" t="s">
        <v>7</v>
      </c>
      <c r="C29" s="7" t="s">
        <v>26</v>
      </c>
      <c r="D29" s="7" t="s">
        <v>46</v>
      </c>
      <c r="E29" s="20">
        <v>10000000</v>
      </c>
      <c r="F29" s="21">
        <f t="shared" si="3"/>
        <v>380000000</v>
      </c>
      <c r="G29" s="21">
        <f t="shared" si="2"/>
        <v>13639.626704953338</v>
      </c>
      <c r="H29" s="21">
        <v>38</v>
      </c>
      <c r="I29" s="85">
        <f t="shared" si="1"/>
        <v>380000000</v>
      </c>
    </row>
    <row r="30" spans="1:9" x14ac:dyDescent="0.25">
      <c r="A30" s="82" t="s">
        <v>41</v>
      </c>
      <c r="B30" s="7" t="s">
        <v>7</v>
      </c>
      <c r="C30" s="7" t="s">
        <v>26</v>
      </c>
      <c r="D30" s="7" t="s">
        <v>11</v>
      </c>
      <c r="E30" s="20">
        <v>13500000</v>
      </c>
      <c r="F30" s="21">
        <f t="shared" si="3"/>
        <v>3105000000</v>
      </c>
      <c r="G30" s="21">
        <f t="shared" si="2"/>
        <v>111450.10768126346</v>
      </c>
      <c r="H30" s="21">
        <v>230</v>
      </c>
      <c r="I30" s="85">
        <f t="shared" si="1"/>
        <v>3105000000</v>
      </c>
    </row>
    <row r="31" spans="1:9" x14ac:dyDescent="0.25">
      <c r="A31" s="82" t="s">
        <v>41</v>
      </c>
      <c r="B31" s="7" t="s">
        <v>7</v>
      </c>
      <c r="C31" s="7" t="s">
        <v>26</v>
      </c>
      <c r="D31" s="7" t="s">
        <v>49</v>
      </c>
      <c r="E31" s="20">
        <v>14000000</v>
      </c>
      <c r="F31" s="21">
        <f t="shared" si="3"/>
        <v>392000000</v>
      </c>
      <c r="G31" s="21">
        <f t="shared" si="2"/>
        <v>14070.35175879397</v>
      </c>
      <c r="H31" s="21">
        <v>28</v>
      </c>
      <c r="I31" s="85">
        <f t="shared" si="1"/>
        <v>392000000</v>
      </c>
    </row>
    <row r="32" spans="1:9" x14ac:dyDescent="0.25">
      <c r="A32" s="82" t="s">
        <v>41</v>
      </c>
      <c r="B32" s="7" t="s">
        <v>7</v>
      </c>
      <c r="C32" s="7" t="s">
        <v>26</v>
      </c>
      <c r="D32" s="7" t="s">
        <v>47</v>
      </c>
      <c r="E32" s="20">
        <v>14000000</v>
      </c>
      <c r="F32" s="21">
        <f t="shared" si="3"/>
        <v>28000000</v>
      </c>
      <c r="G32" s="21">
        <f t="shared" si="2"/>
        <v>1005.0251256281407</v>
      </c>
      <c r="H32" s="21">
        <v>2</v>
      </c>
      <c r="I32" s="85">
        <f t="shared" si="1"/>
        <v>28000000</v>
      </c>
    </row>
    <row r="33" spans="1:9" x14ac:dyDescent="0.25">
      <c r="A33" s="82" t="s">
        <v>41</v>
      </c>
      <c r="B33" s="7" t="s">
        <v>7</v>
      </c>
      <c r="C33" s="7" t="s">
        <v>26</v>
      </c>
      <c r="D33" s="7" t="s">
        <v>48</v>
      </c>
      <c r="E33" s="20">
        <v>23800000</v>
      </c>
      <c r="F33" s="21">
        <f t="shared" si="3"/>
        <v>47600000</v>
      </c>
      <c r="G33" s="21">
        <f t="shared" si="2"/>
        <v>1708.5427135678392</v>
      </c>
      <c r="H33" s="21">
        <v>2</v>
      </c>
      <c r="I33" s="85">
        <f t="shared" si="1"/>
        <v>47600000</v>
      </c>
    </row>
    <row r="34" spans="1:9" x14ac:dyDescent="0.25">
      <c r="A34" s="82" t="s">
        <v>41</v>
      </c>
      <c r="B34" s="7" t="s">
        <v>50</v>
      </c>
      <c r="C34" s="17" t="s">
        <v>74</v>
      </c>
      <c r="D34" s="7" t="s">
        <v>51</v>
      </c>
      <c r="E34" s="20">
        <v>9000000</v>
      </c>
      <c r="F34" s="21">
        <f t="shared" si="3"/>
        <v>3960000000</v>
      </c>
      <c r="G34" s="21">
        <f t="shared" si="2"/>
        <v>142139.26776740848</v>
      </c>
      <c r="H34" s="21">
        <v>440</v>
      </c>
      <c r="I34" s="85">
        <f t="shared" si="1"/>
        <v>3960000000</v>
      </c>
    </row>
    <row r="35" spans="1:9" x14ac:dyDescent="0.25">
      <c r="A35" s="82" t="s">
        <v>41</v>
      </c>
      <c r="B35" s="7" t="s">
        <v>50</v>
      </c>
      <c r="C35" s="17" t="s">
        <v>74</v>
      </c>
      <c r="D35" s="7" t="s">
        <v>161</v>
      </c>
      <c r="E35" s="20">
        <v>18500000</v>
      </c>
      <c r="F35" s="21">
        <f t="shared" si="3"/>
        <v>18500000</v>
      </c>
      <c r="G35" s="21">
        <f t="shared" si="2"/>
        <v>664.03445800430723</v>
      </c>
      <c r="H35" s="21">
        <v>1</v>
      </c>
      <c r="I35" s="85">
        <f t="shared" si="1"/>
        <v>18500000</v>
      </c>
    </row>
    <row r="36" spans="1:9" x14ac:dyDescent="0.25">
      <c r="A36" s="82" t="s">
        <v>41</v>
      </c>
      <c r="B36" s="7" t="s">
        <v>50</v>
      </c>
      <c r="C36" s="17" t="s">
        <v>74</v>
      </c>
      <c r="D36" s="7" t="s">
        <v>139</v>
      </c>
      <c r="E36" s="20">
        <v>20000000</v>
      </c>
      <c r="F36" s="21">
        <f t="shared" si="3"/>
        <v>1340000000</v>
      </c>
      <c r="G36" s="21">
        <f t="shared" si="2"/>
        <v>48097.631012203878</v>
      </c>
      <c r="H36" s="21">
        <v>67</v>
      </c>
      <c r="I36" s="85">
        <f t="shared" si="1"/>
        <v>1340000000</v>
      </c>
    </row>
    <row r="37" spans="1:9" x14ac:dyDescent="0.25">
      <c r="A37" s="82" t="s">
        <v>41</v>
      </c>
      <c r="B37" s="7" t="s">
        <v>10</v>
      </c>
      <c r="C37" s="17" t="s">
        <v>21</v>
      </c>
      <c r="D37" s="7" t="s">
        <v>165</v>
      </c>
      <c r="E37" s="20">
        <v>21500000</v>
      </c>
      <c r="F37" s="21">
        <f t="shared" si="3"/>
        <v>43000000</v>
      </c>
      <c r="G37" s="21">
        <f t="shared" si="2"/>
        <v>1543.4314429289304</v>
      </c>
      <c r="H37" s="21">
        <v>2</v>
      </c>
      <c r="I37" s="85">
        <f t="shared" si="1"/>
        <v>43000000</v>
      </c>
    </row>
    <row r="38" spans="1:9" x14ac:dyDescent="0.25">
      <c r="A38" s="82" t="s">
        <v>41</v>
      </c>
      <c r="B38" s="7" t="s">
        <v>10</v>
      </c>
      <c r="C38" s="17" t="s">
        <v>21</v>
      </c>
      <c r="D38" s="7" t="s">
        <v>52</v>
      </c>
      <c r="E38" s="20">
        <v>10000000</v>
      </c>
      <c r="F38" s="21">
        <f t="shared" si="3"/>
        <v>750000000</v>
      </c>
      <c r="G38" s="21">
        <f t="shared" si="2"/>
        <v>26920.315865039483</v>
      </c>
      <c r="H38" s="21">
        <v>75</v>
      </c>
      <c r="I38" s="85">
        <f t="shared" si="1"/>
        <v>750000000</v>
      </c>
    </row>
    <row r="39" spans="1:9" x14ac:dyDescent="0.25">
      <c r="A39" s="82" t="s">
        <v>41</v>
      </c>
      <c r="B39" s="7" t="s">
        <v>10</v>
      </c>
      <c r="C39" s="17" t="s">
        <v>21</v>
      </c>
      <c r="D39" s="22" t="s">
        <v>53</v>
      </c>
      <c r="E39" s="20">
        <v>10000000</v>
      </c>
      <c r="F39" s="21">
        <f t="shared" si="3"/>
        <v>690000000</v>
      </c>
      <c r="G39" s="21">
        <f t="shared" si="2"/>
        <v>24766.690595836324</v>
      </c>
      <c r="H39" s="21">
        <v>69</v>
      </c>
      <c r="I39" s="85">
        <f t="shared" si="1"/>
        <v>690000000</v>
      </c>
    </row>
    <row r="40" spans="1:9" x14ac:dyDescent="0.25">
      <c r="A40" s="82" t="s">
        <v>41</v>
      </c>
      <c r="B40" s="7" t="s">
        <v>23</v>
      </c>
      <c r="C40" s="7" t="s">
        <v>54</v>
      </c>
      <c r="D40" s="7" t="s">
        <v>55</v>
      </c>
      <c r="E40" s="20">
        <v>10000000</v>
      </c>
      <c r="F40" s="21">
        <f t="shared" si="3"/>
        <v>8410000000</v>
      </c>
      <c r="G40" s="21">
        <f t="shared" si="2"/>
        <v>301866.47523330938</v>
      </c>
      <c r="H40" s="21">
        <v>841</v>
      </c>
      <c r="I40" s="85">
        <f t="shared" si="1"/>
        <v>8410000000</v>
      </c>
    </row>
    <row r="41" spans="1:9" x14ac:dyDescent="0.25">
      <c r="A41" s="82" t="s">
        <v>41</v>
      </c>
      <c r="B41" s="7" t="s">
        <v>23</v>
      </c>
      <c r="C41" s="7" t="s">
        <v>54</v>
      </c>
      <c r="D41" s="7" t="s">
        <v>148</v>
      </c>
      <c r="E41" s="20">
        <v>12000000</v>
      </c>
      <c r="F41" s="21">
        <f>H41*E41</f>
        <v>1932000000</v>
      </c>
      <c r="G41" s="21">
        <f>F41/27860</f>
        <v>69346.733668341709</v>
      </c>
      <c r="H41" s="21">
        <v>161</v>
      </c>
      <c r="I41" s="85">
        <f t="shared" si="1"/>
        <v>1932000000</v>
      </c>
    </row>
    <row r="42" spans="1:9" x14ac:dyDescent="0.25">
      <c r="A42" s="82" t="s">
        <v>41</v>
      </c>
      <c r="B42" s="7" t="s">
        <v>23</v>
      </c>
      <c r="C42" s="7" t="s">
        <v>54</v>
      </c>
      <c r="D42" s="7" t="s">
        <v>140</v>
      </c>
      <c r="E42" s="20">
        <v>15000000</v>
      </c>
      <c r="F42" s="21">
        <f>H42*E42</f>
        <v>30000000</v>
      </c>
      <c r="G42" s="21">
        <f>F42/27860</f>
        <v>1076.8126346015792</v>
      </c>
      <c r="H42" s="21">
        <v>2</v>
      </c>
      <c r="I42" s="85">
        <f t="shared" si="1"/>
        <v>30000000</v>
      </c>
    </row>
    <row r="43" spans="1:9" x14ac:dyDescent="0.25">
      <c r="A43" s="82" t="s">
        <v>41</v>
      </c>
      <c r="B43" s="7" t="s">
        <v>39</v>
      </c>
      <c r="C43" s="7" t="s">
        <v>173</v>
      </c>
      <c r="D43" s="7" t="s">
        <v>162</v>
      </c>
      <c r="E43" s="20">
        <v>14450000</v>
      </c>
      <c r="F43" s="21">
        <f t="shared" si="3"/>
        <v>3106750000</v>
      </c>
      <c r="G43" s="21">
        <f t="shared" si="2"/>
        <v>111512.92175161521</v>
      </c>
      <c r="H43" s="21">
        <v>215</v>
      </c>
      <c r="I43" s="85">
        <f t="shared" si="1"/>
        <v>3106750000</v>
      </c>
    </row>
    <row r="44" spans="1:9" x14ac:dyDescent="0.25">
      <c r="A44" s="82" t="s">
        <v>41</v>
      </c>
      <c r="B44" s="7" t="s">
        <v>5</v>
      </c>
      <c r="C44" s="17" t="s">
        <v>56</v>
      </c>
      <c r="D44" s="7" t="s">
        <v>57</v>
      </c>
      <c r="E44" s="20">
        <v>10800000</v>
      </c>
      <c r="F44" s="21">
        <f t="shared" si="3"/>
        <v>0</v>
      </c>
      <c r="G44" s="21">
        <f t="shared" si="2"/>
        <v>0</v>
      </c>
      <c r="H44" s="21">
        <v>0</v>
      </c>
      <c r="I44" s="85">
        <f t="shared" si="1"/>
        <v>0</v>
      </c>
    </row>
    <row r="45" spans="1:9" x14ac:dyDescent="0.25">
      <c r="A45" s="82" t="s">
        <v>41</v>
      </c>
      <c r="B45" s="7" t="s">
        <v>69</v>
      </c>
      <c r="C45" s="7" t="s">
        <v>17</v>
      </c>
      <c r="D45" s="7" t="s">
        <v>146</v>
      </c>
      <c r="E45" s="20">
        <v>13500000</v>
      </c>
      <c r="F45" s="21">
        <f t="shared" si="3"/>
        <v>40500000</v>
      </c>
      <c r="G45" s="21">
        <f t="shared" si="2"/>
        <v>1453.6970567121321</v>
      </c>
      <c r="H45" s="21">
        <v>3</v>
      </c>
      <c r="I45" s="85">
        <f t="shared" si="1"/>
        <v>40500000</v>
      </c>
    </row>
    <row r="46" spans="1:9" x14ac:dyDescent="0.25">
      <c r="A46" s="82" t="s">
        <v>58</v>
      </c>
      <c r="B46" s="7" t="s">
        <v>7</v>
      </c>
      <c r="C46" s="7" t="s">
        <v>26</v>
      </c>
      <c r="D46" s="7" t="s">
        <v>153</v>
      </c>
      <c r="E46" s="20">
        <v>5500000</v>
      </c>
      <c r="F46" s="21">
        <f t="shared" si="3"/>
        <v>11000000</v>
      </c>
      <c r="G46" s="21">
        <f t="shared" si="2"/>
        <v>394.83129935391241</v>
      </c>
      <c r="H46" s="21">
        <v>2</v>
      </c>
      <c r="I46" s="85">
        <f t="shared" si="1"/>
        <v>11000000</v>
      </c>
    </row>
    <row r="47" spans="1:9" x14ac:dyDescent="0.25">
      <c r="A47" s="82" t="s">
        <v>58</v>
      </c>
      <c r="B47" s="7" t="s">
        <v>7</v>
      </c>
      <c r="C47" s="7" t="s">
        <v>26</v>
      </c>
      <c r="D47" s="7" t="s">
        <v>59</v>
      </c>
      <c r="E47" s="20">
        <v>0</v>
      </c>
      <c r="F47" s="21">
        <f t="shared" si="3"/>
        <v>0</v>
      </c>
      <c r="G47" s="21">
        <f t="shared" si="2"/>
        <v>0</v>
      </c>
      <c r="H47" s="21">
        <v>0</v>
      </c>
      <c r="I47" s="85">
        <f t="shared" si="1"/>
        <v>0</v>
      </c>
    </row>
    <row r="48" spans="1:9" x14ac:dyDescent="0.25">
      <c r="A48" s="82" t="s">
        <v>58</v>
      </c>
      <c r="B48" s="7" t="s">
        <v>7</v>
      </c>
      <c r="C48" s="7" t="s">
        <v>26</v>
      </c>
      <c r="D48" s="7" t="s">
        <v>60</v>
      </c>
      <c r="E48" s="20">
        <v>21500000</v>
      </c>
      <c r="F48" s="21">
        <f t="shared" si="3"/>
        <v>64500000</v>
      </c>
      <c r="G48" s="21">
        <f t="shared" si="2"/>
        <v>2315.1471643933955</v>
      </c>
      <c r="H48" s="21">
        <v>3</v>
      </c>
      <c r="I48" s="85">
        <f t="shared" si="1"/>
        <v>64500000</v>
      </c>
    </row>
    <row r="49" spans="1:9" x14ac:dyDescent="0.25">
      <c r="A49" s="82" t="s">
        <v>58</v>
      </c>
      <c r="B49" s="7" t="s">
        <v>7</v>
      </c>
      <c r="C49" s="7" t="s">
        <v>26</v>
      </c>
      <c r="D49" s="7" t="s">
        <v>61</v>
      </c>
      <c r="E49" s="20">
        <v>24000000</v>
      </c>
      <c r="F49" s="21">
        <f t="shared" si="3"/>
        <v>144000000</v>
      </c>
      <c r="G49" s="21">
        <f t="shared" si="2"/>
        <v>5168.7006460875809</v>
      </c>
      <c r="H49" s="21">
        <v>6</v>
      </c>
      <c r="I49" s="85">
        <f t="shared" si="1"/>
        <v>144000000</v>
      </c>
    </row>
    <row r="50" spans="1:9" x14ac:dyDescent="0.25">
      <c r="A50" s="82" t="s">
        <v>58</v>
      </c>
      <c r="B50" s="7" t="s">
        <v>7</v>
      </c>
      <c r="C50" s="7" t="s">
        <v>26</v>
      </c>
      <c r="D50" s="7" t="s">
        <v>62</v>
      </c>
      <c r="E50" s="20">
        <v>0</v>
      </c>
      <c r="F50" s="21">
        <f t="shared" si="3"/>
        <v>0</v>
      </c>
      <c r="G50" s="21">
        <f t="shared" si="2"/>
        <v>0</v>
      </c>
      <c r="H50" s="21">
        <v>0</v>
      </c>
      <c r="I50" s="85">
        <f t="shared" si="1"/>
        <v>0</v>
      </c>
    </row>
    <row r="51" spans="1:9" x14ac:dyDescent="0.25">
      <c r="A51" s="82" t="s">
        <v>58</v>
      </c>
      <c r="B51" s="7" t="s">
        <v>33</v>
      </c>
      <c r="C51" s="7" t="s">
        <v>63</v>
      </c>
      <c r="D51" s="7" t="s">
        <v>12</v>
      </c>
      <c r="E51" s="20">
        <v>8400000</v>
      </c>
      <c r="F51" s="21">
        <f t="shared" si="3"/>
        <v>1192800000</v>
      </c>
      <c r="G51" s="21">
        <f t="shared" si="2"/>
        <v>42814.070351758797</v>
      </c>
      <c r="H51" s="21">
        <v>142</v>
      </c>
      <c r="I51" s="85">
        <f t="shared" si="1"/>
        <v>1192800000</v>
      </c>
    </row>
    <row r="52" spans="1:9" x14ac:dyDescent="0.25">
      <c r="A52" s="82" t="s">
        <v>58</v>
      </c>
      <c r="B52" s="7" t="s">
        <v>33</v>
      </c>
      <c r="C52" s="7" t="s">
        <v>63</v>
      </c>
      <c r="D52" s="7" t="s">
        <v>64</v>
      </c>
      <c r="E52" s="20">
        <v>9000000</v>
      </c>
      <c r="F52" s="21">
        <f t="shared" si="3"/>
        <v>99000000</v>
      </c>
      <c r="G52" s="21">
        <f t="shared" si="2"/>
        <v>3553.4816941852118</v>
      </c>
      <c r="H52" s="21">
        <v>11</v>
      </c>
      <c r="I52" s="85">
        <f t="shared" si="1"/>
        <v>99000000</v>
      </c>
    </row>
    <row r="53" spans="1:9" x14ac:dyDescent="0.25">
      <c r="A53" s="82" t="s">
        <v>58</v>
      </c>
      <c r="B53" s="7" t="s">
        <v>33</v>
      </c>
      <c r="C53" s="7" t="s">
        <v>63</v>
      </c>
      <c r="D53" s="7" t="s">
        <v>143</v>
      </c>
      <c r="E53" s="20">
        <v>15320000</v>
      </c>
      <c r="F53" s="21">
        <f t="shared" si="3"/>
        <v>76600000</v>
      </c>
      <c r="G53" s="21">
        <f t="shared" si="2"/>
        <v>2749.461593682699</v>
      </c>
      <c r="H53" s="21">
        <v>5</v>
      </c>
      <c r="I53" s="85">
        <f t="shared" si="1"/>
        <v>76600000</v>
      </c>
    </row>
    <row r="54" spans="1:9" x14ac:dyDescent="0.25">
      <c r="A54" s="82" t="s">
        <v>58</v>
      </c>
      <c r="B54" s="7" t="s">
        <v>23</v>
      </c>
      <c r="C54" s="7" t="s">
        <v>54</v>
      </c>
      <c r="D54" s="7" t="s">
        <v>156</v>
      </c>
      <c r="E54" s="20">
        <v>30000000</v>
      </c>
      <c r="F54" s="21">
        <f t="shared" si="3"/>
        <v>2370000000</v>
      </c>
      <c r="G54" s="21">
        <f t="shared" si="2"/>
        <v>85068.198133524769</v>
      </c>
      <c r="H54" s="21">
        <v>79</v>
      </c>
      <c r="I54" s="85">
        <f t="shared" si="1"/>
        <v>2370000000</v>
      </c>
    </row>
    <row r="55" spans="1:9" x14ac:dyDescent="0.25">
      <c r="A55" s="82" t="s">
        <v>58</v>
      </c>
      <c r="B55" s="7" t="s">
        <v>10</v>
      </c>
      <c r="C55" s="7" t="s">
        <v>21</v>
      </c>
      <c r="D55" s="7" t="s">
        <v>65</v>
      </c>
      <c r="E55" s="20">
        <v>26000000</v>
      </c>
      <c r="F55" s="21">
        <f t="shared" si="3"/>
        <v>78000000</v>
      </c>
      <c r="G55" s="21">
        <f t="shared" si="2"/>
        <v>2799.7128499641062</v>
      </c>
      <c r="H55" s="21">
        <v>3</v>
      </c>
      <c r="I55" s="85">
        <f t="shared" si="1"/>
        <v>78000000</v>
      </c>
    </row>
    <row r="56" spans="1:9" x14ac:dyDescent="0.25">
      <c r="A56" s="82" t="s">
        <v>58</v>
      </c>
      <c r="B56" s="7" t="s">
        <v>10</v>
      </c>
      <c r="C56" s="7" t="s">
        <v>21</v>
      </c>
      <c r="D56" s="7" t="s">
        <v>66</v>
      </c>
      <c r="E56" s="20">
        <v>17000000</v>
      </c>
      <c r="F56" s="21">
        <f t="shared" si="3"/>
        <v>578000000</v>
      </c>
      <c r="G56" s="21">
        <f t="shared" si="2"/>
        <v>20746.590093323761</v>
      </c>
      <c r="H56" s="21">
        <v>34</v>
      </c>
      <c r="I56" s="85">
        <f t="shared" si="1"/>
        <v>578000000</v>
      </c>
    </row>
    <row r="57" spans="1:9" x14ac:dyDescent="0.25">
      <c r="A57" s="82" t="s">
        <v>58</v>
      </c>
      <c r="B57" s="7" t="s">
        <v>39</v>
      </c>
      <c r="C57" s="7" t="s">
        <v>173</v>
      </c>
      <c r="D57" s="7" t="s">
        <v>67</v>
      </c>
      <c r="E57" s="20">
        <v>23690000</v>
      </c>
      <c r="F57" s="21">
        <f t="shared" si="3"/>
        <v>1539850000</v>
      </c>
      <c r="G57" s="21">
        <f t="shared" si="2"/>
        <v>55270.997846374732</v>
      </c>
      <c r="H57" s="21">
        <v>65</v>
      </c>
      <c r="I57" s="85">
        <f t="shared" si="1"/>
        <v>1539850000</v>
      </c>
    </row>
    <row r="58" spans="1:9" x14ac:dyDescent="0.25">
      <c r="A58" s="82" t="s">
        <v>58</v>
      </c>
      <c r="B58" s="7" t="s">
        <v>19</v>
      </c>
      <c r="C58" s="7"/>
      <c r="D58" s="7" t="s">
        <v>68</v>
      </c>
      <c r="E58" s="20">
        <v>16500000</v>
      </c>
      <c r="F58" s="21">
        <f t="shared" si="3"/>
        <v>346500000</v>
      </c>
      <c r="G58" s="21">
        <f t="shared" si="2"/>
        <v>12437.185929648242</v>
      </c>
      <c r="H58" s="21">
        <v>21</v>
      </c>
      <c r="I58" s="85">
        <f t="shared" si="1"/>
        <v>346500000</v>
      </c>
    </row>
    <row r="59" spans="1:9" x14ac:dyDescent="0.25">
      <c r="A59" s="82" t="s">
        <v>58</v>
      </c>
      <c r="B59" s="7" t="s">
        <v>69</v>
      </c>
      <c r="C59" s="7" t="s">
        <v>17</v>
      </c>
      <c r="D59" s="7" t="s">
        <v>70</v>
      </c>
      <c r="E59" s="20">
        <v>11500000</v>
      </c>
      <c r="F59" s="21">
        <f t="shared" si="3"/>
        <v>690000000</v>
      </c>
      <c r="G59" s="21">
        <f t="shared" si="2"/>
        <v>24766.690595836324</v>
      </c>
      <c r="H59" s="21">
        <v>60</v>
      </c>
      <c r="I59" s="85">
        <f t="shared" si="1"/>
        <v>690000000</v>
      </c>
    </row>
    <row r="60" spans="1:9" x14ac:dyDescent="0.25">
      <c r="A60" s="82" t="s">
        <v>58</v>
      </c>
      <c r="B60" s="7" t="s">
        <v>71</v>
      </c>
      <c r="C60" s="7" t="s">
        <v>17</v>
      </c>
      <c r="D60" s="7" t="s">
        <v>72</v>
      </c>
      <c r="E60" s="20">
        <v>8500000</v>
      </c>
      <c r="F60" s="21">
        <f t="shared" si="3"/>
        <v>17000000</v>
      </c>
      <c r="G60" s="21">
        <f t="shared" si="2"/>
        <v>610.19382627422829</v>
      </c>
      <c r="H60" s="21">
        <v>2</v>
      </c>
      <c r="I60" s="85">
        <f t="shared" si="1"/>
        <v>17000000</v>
      </c>
    </row>
    <row r="61" spans="1:9" x14ac:dyDescent="0.25">
      <c r="A61" s="82" t="s">
        <v>73</v>
      </c>
      <c r="B61" s="7" t="s">
        <v>10</v>
      </c>
      <c r="C61" s="7" t="s">
        <v>74</v>
      </c>
      <c r="D61" s="7" t="s">
        <v>142</v>
      </c>
      <c r="E61" s="20">
        <v>13500000</v>
      </c>
      <c r="F61" s="21">
        <f t="shared" si="3"/>
        <v>13351500000</v>
      </c>
      <c r="G61" s="21">
        <f t="shared" si="2"/>
        <v>479235.46302943287</v>
      </c>
      <c r="H61" s="21">
        <v>989</v>
      </c>
      <c r="I61" s="85">
        <f t="shared" si="1"/>
        <v>13351500000</v>
      </c>
    </row>
    <row r="62" spans="1:9" x14ac:dyDescent="0.25">
      <c r="A62" s="82" t="s">
        <v>73</v>
      </c>
      <c r="B62" s="7" t="s">
        <v>14</v>
      </c>
      <c r="C62" s="7" t="s">
        <v>34</v>
      </c>
      <c r="D62" s="7" t="s">
        <v>150</v>
      </c>
      <c r="E62" s="20">
        <v>19000000</v>
      </c>
      <c r="F62" s="21">
        <f t="shared" si="3"/>
        <v>4921000000</v>
      </c>
      <c r="G62" s="21">
        <f t="shared" si="2"/>
        <v>176633.16582914573</v>
      </c>
      <c r="H62" s="21">
        <v>259</v>
      </c>
      <c r="I62" s="85">
        <f t="shared" si="1"/>
        <v>4921000000</v>
      </c>
    </row>
    <row r="63" spans="1:9" x14ac:dyDescent="0.25">
      <c r="A63" s="82" t="s">
        <v>73</v>
      </c>
      <c r="B63" s="7" t="s">
        <v>141</v>
      </c>
      <c r="C63" s="7" t="s">
        <v>160</v>
      </c>
      <c r="D63" s="7" t="s">
        <v>155</v>
      </c>
      <c r="E63" s="20">
        <v>15500000</v>
      </c>
      <c r="F63" s="21">
        <f t="shared" si="3"/>
        <v>2883000000</v>
      </c>
      <c r="G63" s="21">
        <f t="shared" si="2"/>
        <v>103481.69418521177</v>
      </c>
      <c r="H63" s="21">
        <v>186</v>
      </c>
      <c r="I63" s="85">
        <f t="shared" si="1"/>
        <v>2883000000</v>
      </c>
    </row>
    <row r="64" spans="1:9" ht="39" x14ac:dyDescent="0.25">
      <c r="A64" s="82" t="s">
        <v>73</v>
      </c>
      <c r="B64" s="7" t="s">
        <v>141</v>
      </c>
      <c r="C64" s="7" t="s">
        <v>160</v>
      </c>
      <c r="D64" s="17" t="s">
        <v>151</v>
      </c>
      <c r="E64" s="20">
        <v>6200000</v>
      </c>
      <c r="F64" s="21">
        <f>H64*E64</f>
        <v>427800000</v>
      </c>
      <c r="G64" s="21">
        <f>F64/27860</f>
        <v>15355.348169418521</v>
      </c>
      <c r="H64" s="21">
        <v>69</v>
      </c>
      <c r="I64" s="85">
        <f t="shared" si="1"/>
        <v>427800000</v>
      </c>
    </row>
    <row r="65" spans="1:9" x14ac:dyDescent="0.25">
      <c r="A65" s="82" t="s">
        <v>73</v>
      </c>
      <c r="B65" s="7" t="s">
        <v>7</v>
      </c>
      <c r="C65" s="7" t="s">
        <v>26</v>
      </c>
      <c r="D65" s="7" t="s">
        <v>75</v>
      </c>
      <c r="E65" s="20">
        <v>6000000</v>
      </c>
      <c r="F65" s="21">
        <f>H65*E65</f>
        <v>30000000</v>
      </c>
      <c r="G65" s="21">
        <f>F65/27860</f>
        <v>1076.8126346015792</v>
      </c>
      <c r="H65" s="21">
        <v>5</v>
      </c>
      <c r="I65" s="85">
        <f t="shared" si="1"/>
        <v>30000000</v>
      </c>
    </row>
    <row r="66" spans="1:9" x14ac:dyDescent="0.25">
      <c r="A66" s="82" t="s">
        <v>73</v>
      </c>
      <c r="B66" s="7" t="s">
        <v>7</v>
      </c>
      <c r="C66" s="7" t="s">
        <v>26</v>
      </c>
      <c r="D66" s="7" t="s">
        <v>76</v>
      </c>
      <c r="E66" s="20">
        <v>14000000</v>
      </c>
      <c r="F66" s="21">
        <f>H66*E66</f>
        <v>2352000000</v>
      </c>
      <c r="G66" s="21">
        <f>F66/27860</f>
        <v>84422.110552763814</v>
      </c>
      <c r="H66" s="21">
        <v>168</v>
      </c>
      <c r="I66" s="85">
        <f t="shared" si="1"/>
        <v>2352000000</v>
      </c>
    </row>
    <row r="67" spans="1:9" x14ac:dyDescent="0.25">
      <c r="A67" s="82" t="s">
        <v>73</v>
      </c>
      <c r="B67" s="7" t="s">
        <v>7</v>
      </c>
      <c r="C67" s="7" t="s">
        <v>26</v>
      </c>
      <c r="D67" s="7" t="s">
        <v>166</v>
      </c>
      <c r="E67" s="20">
        <v>15000000</v>
      </c>
      <c r="F67" s="21">
        <f>H67*E67</f>
        <v>180000000</v>
      </c>
      <c r="G67" s="21">
        <f>F67/27860</f>
        <v>6460.8758076094764</v>
      </c>
      <c r="H67" s="21">
        <v>12</v>
      </c>
      <c r="I67" s="85">
        <f t="shared" ref="I67:I119" si="4">F67</f>
        <v>180000000</v>
      </c>
    </row>
    <row r="68" spans="1:9" x14ac:dyDescent="0.25">
      <c r="A68" s="82" t="s">
        <v>73</v>
      </c>
      <c r="B68" s="7" t="s">
        <v>23</v>
      </c>
      <c r="C68" s="17" t="s">
        <v>203</v>
      </c>
      <c r="D68" s="7" t="s">
        <v>77</v>
      </c>
      <c r="E68" s="20">
        <v>14500000</v>
      </c>
      <c r="F68" s="21">
        <f t="shared" si="3"/>
        <v>24215000000</v>
      </c>
      <c r="G68" s="21">
        <f t="shared" ref="G68:G119" si="5">F68/27860</f>
        <v>869167.26489590807</v>
      </c>
      <c r="H68" s="21">
        <v>1670</v>
      </c>
      <c r="I68" s="85">
        <f t="shared" si="4"/>
        <v>24215000000</v>
      </c>
    </row>
    <row r="69" spans="1:9" ht="26.25" x14ac:dyDescent="0.25">
      <c r="A69" s="82" t="s">
        <v>73</v>
      </c>
      <c r="B69" s="7" t="s">
        <v>23</v>
      </c>
      <c r="C69" s="17" t="s">
        <v>203</v>
      </c>
      <c r="D69" s="17" t="s">
        <v>158</v>
      </c>
      <c r="E69" s="20">
        <v>14000000</v>
      </c>
      <c r="F69" s="21">
        <f>H69*E69</f>
        <v>7490000000</v>
      </c>
      <c r="G69" s="21">
        <f>F69/27860</f>
        <v>268844.22110552766</v>
      </c>
      <c r="H69" s="21">
        <v>535</v>
      </c>
      <c r="I69" s="85">
        <f t="shared" si="4"/>
        <v>7490000000</v>
      </c>
    </row>
    <row r="70" spans="1:9" x14ac:dyDescent="0.25">
      <c r="A70" s="82" t="s">
        <v>73</v>
      </c>
      <c r="B70" s="7" t="s">
        <v>23</v>
      </c>
      <c r="C70" s="17" t="s">
        <v>203</v>
      </c>
      <c r="D70" s="7" t="s">
        <v>78</v>
      </c>
      <c r="E70" s="20">
        <v>14000000</v>
      </c>
      <c r="F70" s="21">
        <f t="shared" si="3"/>
        <v>700000000</v>
      </c>
      <c r="G70" s="21">
        <f t="shared" si="5"/>
        <v>25125.628140703517</v>
      </c>
      <c r="H70" s="21">
        <v>50</v>
      </c>
      <c r="I70" s="85">
        <f t="shared" si="4"/>
        <v>700000000</v>
      </c>
    </row>
    <row r="71" spans="1:9" x14ac:dyDescent="0.25">
      <c r="A71" s="82" t="s">
        <v>73</v>
      </c>
      <c r="B71" s="7" t="s">
        <v>8</v>
      </c>
      <c r="C71" s="7" t="s">
        <v>17</v>
      </c>
      <c r="D71" s="7" t="s">
        <v>9</v>
      </c>
      <c r="E71" s="20">
        <v>14500000</v>
      </c>
      <c r="F71" s="21">
        <f t="shared" si="3"/>
        <v>2320000000</v>
      </c>
      <c r="G71" s="21">
        <f t="shared" si="5"/>
        <v>83273.510409188806</v>
      </c>
      <c r="H71" s="21">
        <v>160</v>
      </c>
      <c r="I71" s="85">
        <f t="shared" si="4"/>
        <v>2320000000</v>
      </c>
    </row>
    <row r="72" spans="1:9" x14ac:dyDescent="0.25">
      <c r="A72" s="82" t="s">
        <v>73</v>
      </c>
      <c r="B72" s="7" t="s">
        <v>8</v>
      </c>
      <c r="C72" s="7" t="s">
        <v>17</v>
      </c>
      <c r="D72" s="7" t="s">
        <v>157</v>
      </c>
      <c r="E72" s="20">
        <v>15500000</v>
      </c>
      <c r="F72" s="21">
        <f>H72*E72</f>
        <v>372000000</v>
      </c>
      <c r="G72" s="21">
        <f>F72/27860</f>
        <v>13352.476669059584</v>
      </c>
      <c r="H72" s="21">
        <v>24</v>
      </c>
      <c r="I72" s="85">
        <f t="shared" si="4"/>
        <v>372000000</v>
      </c>
    </row>
    <row r="73" spans="1:9" x14ac:dyDescent="0.25">
      <c r="A73" s="82" t="s">
        <v>73</v>
      </c>
      <c r="B73" s="7" t="s">
        <v>8</v>
      </c>
      <c r="C73" s="7" t="s">
        <v>17</v>
      </c>
      <c r="D73" s="7" t="s">
        <v>184</v>
      </c>
      <c r="E73" s="20">
        <v>14500000</v>
      </c>
      <c r="F73" s="21">
        <v>0</v>
      </c>
      <c r="G73" s="21">
        <v>0</v>
      </c>
      <c r="H73" s="21">
        <v>0</v>
      </c>
      <c r="I73" s="85">
        <f t="shared" si="4"/>
        <v>0</v>
      </c>
    </row>
    <row r="74" spans="1:9" x14ac:dyDescent="0.25">
      <c r="A74" s="82" t="s">
        <v>73</v>
      </c>
      <c r="B74" s="7" t="s">
        <v>19</v>
      </c>
      <c r="C74" s="7" t="s">
        <v>20</v>
      </c>
      <c r="D74" s="7" t="s">
        <v>79</v>
      </c>
      <c r="E74" s="20">
        <v>14200000</v>
      </c>
      <c r="F74" s="21">
        <f t="shared" si="3"/>
        <v>0</v>
      </c>
      <c r="G74" s="21">
        <f t="shared" si="5"/>
        <v>0</v>
      </c>
      <c r="H74" s="21">
        <v>0</v>
      </c>
      <c r="I74" s="85">
        <f t="shared" si="4"/>
        <v>0</v>
      </c>
    </row>
    <row r="75" spans="1:9" x14ac:dyDescent="0.25">
      <c r="A75" s="82" t="s">
        <v>73</v>
      </c>
      <c r="B75" s="7" t="s">
        <v>19</v>
      </c>
      <c r="C75" s="7" t="s">
        <v>20</v>
      </c>
      <c r="D75" s="7" t="s">
        <v>80</v>
      </c>
      <c r="E75" s="20">
        <v>15950000</v>
      </c>
      <c r="F75" s="21">
        <f t="shared" si="3"/>
        <v>2073500000</v>
      </c>
      <c r="G75" s="21">
        <f t="shared" si="5"/>
        <v>74425.699928212489</v>
      </c>
      <c r="H75" s="21">
        <v>130</v>
      </c>
      <c r="I75" s="85">
        <f t="shared" si="4"/>
        <v>2073500000</v>
      </c>
    </row>
    <row r="76" spans="1:9" x14ac:dyDescent="0.25">
      <c r="A76" s="82" t="s">
        <v>81</v>
      </c>
      <c r="B76" s="7" t="s">
        <v>10</v>
      </c>
      <c r="C76" s="7" t="s">
        <v>74</v>
      </c>
      <c r="D76" s="7" t="s">
        <v>82</v>
      </c>
      <c r="E76" s="20">
        <v>17500000</v>
      </c>
      <c r="F76" s="21">
        <f>H76*E76</f>
        <v>2467500000</v>
      </c>
      <c r="G76" s="21">
        <f t="shared" si="5"/>
        <v>88567.839195979905</v>
      </c>
      <c r="H76" s="21">
        <v>141</v>
      </c>
      <c r="I76" s="85">
        <f t="shared" si="4"/>
        <v>2467500000</v>
      </c>
    </row>
    <row r="77" spans="1:9" x14ac:dyDescent="0.25">
      <c r="A77" s="82" t="s">
        <v>81</v>
      </c>
      <c r="B77" s="7" t="s">
        <v>83</v>
      </c>
      <c r="C77" s="7"/>
      <c r="D77" s="7" t="s">
        <v>84</v>
      </c>
      <c r="E77" s="20">
        <v>0</v>
      </c>
      <c r="F77" s="21">
        <f>H77*E77</f>
        <v>0</v>
      </c>
      <c r="G77" s="21">
        <f t="shared" si="5"/>
        <v>0</v>
      </c>
      <c r="H77" s="21">
        <v>5</v>
      </c>
      <c r="I77" s="85">
        <f t="shared" si="4"/>
        <v>0</v>
      </c>
    </row>
    <row r="78" spans="1:9" x14ac:dyDescent="0.25">
      <c r="A78" s="82" t="s">
        <v>81</v>
      </c>
      <c r="B78" s="7" t="s">
        <v>7</v>
      </c>
      <c r="C78" s="7" t="s">
        <v>26</v>
      </c>
      <c r="D78" s="7" t="s">
        <v>85</v>
      </c>
      <c r="E78" s="20">
        <v>0</v>
      </c>
      <c r="F78" s="21">
        <f>H78*E78</f>
        <v>0</v>
      </c>
      <c r="G78" s="21">
        <f t="shared" si="5"/>
        <v>0</v>
      </c>
      <c r="H78" s="21">
        <v>0</v>
      </c>
      <c r="I78" s="85">
        <f t="shared" si="4"/>
        <v>0</v>
      </c>
    </row>
    <row r="79" spans="1:9" x14ac:dyDescent="0.25">
      <c r="A79" s="82" t="s">
        <v>81</v>
      </c>
      <c r="B79" s="7" t="s">
        <v>23</v>
      </c>
      <c r="C79" s="7" t="s">
        <v>54</v>
      </c>
      <c r="D79" s="7" t="s">
        <v>86</v>
      </c>
      <c r="E79" s="20">
        <v>13000000</v>
      </c>
      <c r="F79" s="21">
        <f>H79*E79</f>
        <v>715000000</v>
      </c>
      <c r="G79" s="21">
        <f t="shared" si="5"/>
        <v>25664.034458004306</v>
      </c>
      <c r="H79" s="21">
        <v>55</v>
      </c>
      <c r="I79" s="85">
        <f t="shared" si="4"/>
        <v>715000000</v>
      </c>
    </row>
    <row r="80" spans="1:9" x14ac:dyDescent="0.25">
      <c r="A80" s="82" t="s">
        <v>81</v>
      </c>
      <c r="B80" s="7" t="s">
        <v>87</v>
      </c>
      <c r="C80" s="7"/>
      <c r="D80" s="7" t="s">
        <v>88</v>
      </c>
      <c r="E80" s="20">
        <v>1190000</v>
      </c>
      <c r="F80" s="21">
        <f>H80*E80</f>
        <v>0</v>
      </c>
      <c r="G80" s="21">
        <f t="shared" si="5"/>
        <v>0</v>
      </c>
      <c r="H80" s="21">
        <v>0</v>
      </c>
      <c r="I80" s="85">
        <f t="shared" si="4"/>
        <v>0</v>
      </c>
    </row>
    <row r="81" spans="1:9" x14ac:dyDescent="0.25">
      <c r="A81" s="84" t="s">
        <v>134</v>
      </c>
      <c r="B81" s="7" t="s">
        <v>19</v>
      </c>
      <c r="C81" s="7" t="s">
        <v>20</v>
      </c>
      <c r="D81" s="7" t="s">
        <v>89</v>
      </c>
      <c r="E81" s="20">
        <v>65000000</v>
      </c>
      <c r="F81" s="21">
        <f t="shared" ref="F81:F86" si="6">H81*E81</f>
        <v>455000000</v>
      </c>
      <c r="G81" s="21">
        <f t="shared" si="5"/>
        <v>16331.658291457286</v>
      </c>
      <c r="H81" s="21">
        <v>7</v>
      </c>
      <c r="I81" s="85">
        <f t="shared" si="4"/>
        <v>455000000</v>
      </c>
    </row>
    <row r="82" spans="1:9" x14ac:dyDescent="0.25">
      <c r="A82" s="84" t="s">
        <v>134</v>
      </c>
      <c r="B82" s="7" t="s">
        <v>19</v>
      </c>
      <c r="C82" s="7" t="s">
        <v>20</v>
      </c>
      <c r="D82" s="7" t="s">
        <v>174</v>
      </c>
      <c r="E82" s="20">
        <v>65000000</v>
      </c>
      <c r="F82" s="21">
        <f t="shared" si="6"/>
        <v>0</v>
      </c>
      <c r="G82" s="21">
        <f t="shared" si="5"/>
        <v>0</v>
      </c>
      <c r="H82" s="21">
        <v>0</v>
      </c>
      <c r="I82" s="85">
        <f t="shared" si="4"/>
        <v>0</v>
      </c>
    </row>
    <row r="83" spans="1:9" x14ac:dyDescent="0.25">
      <c r="A83" s="84" t="s">
        <v>134</v>
      </c>
      <c r="B83" s="7" t="s">
        <v>7</v>
      </c>
      <c r="C83" s="7" t="s">
        <v>26</v>
      </c>
      <c r="D83" s="7" t="s">
        <v>90</v>
      </c>
      <c r="E83" s="20">
        <v>80000000</v>
      </c>
      <c r="F83" s="21">
        <f t="shared" si="6"/>
        <v>80000000</v>
      </c>
      <c r="G83" s="21">
        <f t="shared" si="5"/>
        <v>2871.5003589375447</v>
      </c>
      <c r="H83" s="21">
        <v>1</v>
      </c>
      <c r="I83" s="85">
        <f t="shared" si="4"/>
        <v>80000000</v>
      </c>
    </row>
    <row r="84" spans="1:9" x14ac:dyDescent="0.25">
      <c r="A84" s="84" t="s">
        <v>134</v>
      </c>
      <c r="B84" s="7" t="s">
        <v>7</v>
      </c>
      <c r="C84" s="7" t="s">
        <v>26</v>
      </c>
      <c r="D84" s="7" t="s">
        <v>163</v>
      </c>
      <c r="E84" s="20">
        <v>80000000</v>
      </c>
      <c r="F84" s="21">
        <f t="shared" si="6"/>
        <v>80000000</v>
      </c>
      <c r="G84" s="21">
        <f t="shared" si="5"/>
        <v>2871.5003589375447</v>
      </c>
      <c r="H84" s="21">
        <v>1</v>
      </c>
      <c r="I84" s="85">
        <f t="shared" si="4"/>
        <v>80000000</v>
      </c>
    </row>
    <row r="85" spans="1:9" x14ac:dyDescent="0.25">
      <c r="A85" s="84" t="s">
        <v>134</v>
      </c>
      <c r="B85" s="7" t="s">
        <v>39</v>
      </c>
      <c r="C85" s="7" t="s">
        <v>173</v>
      </c>
      <c r="D85" s="7" t="s">
        <v>91</v>
      </c>
      <c r="E85" s="20">
        <v>71500000</v>
      </c>
      <c r="F85" s="21">
        <f t="shared" si="6"/>
        <v>13585000000</v>
      </c>
      <c r="G85" s="21">
        <f t="shared" si="5"/>
        <v>487616.65470208181</v>
      </c>
      <c r="H85" s="21">
        <v>190</v>
      </c>
      <c r="I85" s="85">
        <f t="shared" si="4"/>
        <v>13585000000</v>
      </c>
    </row>
    <row r="86" spans="1:9" x14ac:dyDescent="0.25">
      <c r="A86" s="84" t="s">
        <v>134</v>
      </c>
      <c r="B86" s="7" t="s">
        <v>39</v>
      </c>
      <c r="C86" s="7" t="s">
        <v>173</v>
      </c>
      <c r="D86" s="7" t="s">
        <v>136</v>
      </c>
      <c r="E86" s="20">
        <v>54450000</v>
      </c>
      <c r="F86" s="21">
        <f t="shared" si="6"/>
        <v>2178000000</v>
      </c>
      <c r="G86" s="21">
        <f>F86/27860</f>
        <v>78176.597272074665</v>
      </c>
      <c r="H86" s="21">
        <v>40</v>
      </c>
      <c r="I86" s="85">
        <f t="shared" si="4"/>
        <v>2178000000</v>
      </c>
    </row>
    <row r="87" spans="1:9" x14ac:dyDescent="0.25">
      <c r="A87" s="84" t="s">
        <v>134</v>
      </c>
      <c r="B87" s="7" t="s">
        <v>69</v>
      </c>
      <c r="C87" s="7" t="s">
        <v>17</v>
      </c>
      <c r="D87" s="7" t="s">
        <v>152</v>
      </c>
      <c r="E87" s="20">
        <v>140000000</v>
      </c>
      <c r="F87" s="21">
        <v>0</v>
      </c>
      <c r="G87" s="21">
        <v>0</v>
      </c>
      <c r="H87" s="21">
        <v>0</v>
      </c>
      <c r="I87" s="85">
        <f t="shared" si="4"/>
        <v>0</v>
      </c>
    </row>
    <row r="88" spans="1:9" x14ac:dyDescent="0.25">
      <c r="A88" s="84" t="s">
        <v>134</v>
      </c>
      <c r="B88" s="7" t="s">
        <v>10</v>
      </c>
      <c r="C88" s="7" t="s">
        <v>21</v>
      </c>
      <c r="D88" s="7" t="s">
        <v>168</v>
      </c>
      <c r="E88" s="20">
        <v>45000000</v>
      </c>
      <c r="F88" s="21">
        <f t="shared" ref="F88:F103" si="7">H88*E88</f>
        <v>1620000000</v>
      </c>
      <c r="G88" s="21">
        <f>F88/27860</f>
        <v>58147.882268485286</v>
      </c>
      <c r="H88" s="21">
        <v>36</v>
      </c>
      <c r="I88" s="85">
        <f t="shared" si="4"/>
        <v>1620000000</v>
      </c>
    </row>
    <row r="89" spans="1:9" x14ac:dyDescent="0.25">
      <c r="A89" s="84" t="s">
        <v>134</v>
      </c>
      <c r="B89" s="7" t="s">
        <v>23</v>
      </c>
      <c r="C89" s="7" t="s">
        <v>54</v>
      </c>
      <c r="D89" s="7" t="s">
        <v>175</v>
      </c>
      <c r="E89" s="20">
        <v>64500000</v>
      </c>
      <c r="F89" s="21">
        <f t="shared" si="7"/>
        <v>516000000</v>
      </c>
      <c r="G89" s="21">
        <f t="shared" si="5"/>
        <v>18521.177315147164</v>
      </c>
      <c r="H89" s="21">
        <v>8</v>
      </c>
      <c r="I89" s="85">
        <f t="shared" si="4"/>
        <v>516000000</v>
      </c>
    </row>
    <row r="90" spans="1:9" x14ac:dyDescent="0.25">
      <c r="A90" s="84" t="s">
        <v>134</v>
      </c>
      <c r="B90" s="7" t="s">
        <v>23</v>
      </c>
      <c r="C90" s="7" t="s">
        <v>54</v>
      </c>
      <c r="D90" s="7" t="s">
        <v>176</v>
      </c>
      <c r="E90" s="20">
        <v>70000000</v>
      </c>
      <c r="F90" s="21">
        <f t="shared" si="7"/>
        <v>980000000</v>
      </c>
      <c r="G90" s="21">
        <f t="shared" si="5"/>
        <v>35175.879396984921</v>
      </c>
      <c r="H90" s="21">
        <v>14</v>
      </c>
      <c r="I90" s="85">
        <f t="shared" si="4"/>
        <v>980000000</v>
      </c>
    </row>
    <row r="91" spans="1:9" x14ac:dyDescent="0.25">
      <c r="A91" s="84" t="s">
        <v>134</v>
      </c>
      <c r="B91" s="7" t="s">
        <v>110</v>
      </c>
      <c r="C91" s="7" t="s">
        <v>167</v>
      </c>
      <c r="D91" s="7" t="s">
        <v>138</v>
      </c>
      <c r="E91" s="20">
        <v>37500000</v>
      </c>
      <c r="F91" s="21">
        <f t="shared" si="7"/>
        <v>487500000</v>
      </c>
      <c r="G91" s="21">
        <f>F91/27860</f>
        <v>17498.205312275662</v>
      </c>
      <c r="H91" s="21">
        <v>13</v>
      </c>
      <c r="I91" s="85">
        <f t="shared" si="4"/>
        <v>487500000</v>
      </c>
    </row>
    <row r="92" spans="1:9" x14ac:dyDescent="0.25">
      <c r="A92" s="82" t="s">
        <v>133</v>
      </c>
      <c r="B92" s="7" t="s">
        <v>2</v>
      </c>
      <c r="C92" s="7"/>
      <c r="D92" s="7" t="s">
        <v>92</v>
      </c>
      <c r="E92" s="20">
        <v>28000000</v>
      </c>
      <c r="F92" s="21">
        <f t="shared" si="7"/>
        <v>0</v>
      </c>
      <c r="G92" s="21">
        <f t="shared" si="5"/>
        <v>0</v>
      </c>
      <c r="H92" s="21">
        <v>0</v>
      </c>
      <c r="I92" s="85">
        <f t="shared" si="4"/>
        <v>0</v>
      </c>
    </row>
    <row r="93" spans="1:9" x14ac:dyDescent="0.25">
      <c r="A93" s="82" t="s">
        <v>133</v>
      </c>
      <c r="B93" s="7" t="s">
        <v>33</v>
      </c>
      <c r="C93" s="7" t="s">
        <v>185</v>
      </c>
      <c r="D93" s="7" t="s">
        <v>13</v>
      </c>
      <c r="E93" s="20">
        <v>27300000</v>
      </c>
      <c r="F93" s="21">
        <f t="shared" si="7"/>
        <v>6033300000</v>
      </c>
      <c r="G93" s="21">
        <f t="shared" si="5"/>
        <v>216557.78894472361</v>
      </c>
      <c r="H93" s="21">
        <v>221</v>
      </c>
      <c r="I93" s="85">
        <f t="shared" si="4"/>
        <v>6033300000</v>
      </c>
    </row>
    <row r="94" spans="1:9" x14ac:dyDescent="0.25">
      <c r="A94" s="82" t="s">
        <v>133</v>
      </c>
      <c r="B94" s="7" t="s">
        <v>10</v>
      </c>
      <c r="C94" s="7"/>
      <c r="D94" s="7" t="s">
        <v>93</v>
      </c>
      <c r="E94" s="20">
        <v>26500000</v>
      </c>
      <c r="F94" s="21">
        <f t="shared" si="7"/>
        <v>2438000000</v>
      </c>
      <c r="G94" s="21">
        <f t="shared" si="5"/>
        <v>87508.973438621673</v>
      </c>
      <c r="H94" s="21">
        <v>92</v>
      </c>
      <c r="I94" s="85">
        <f t="shared" si="4"/>
        <v>2438000000</v>
      </c>
    </row>
    <row r="95" spans="1:9" x14ac:dyDescent="0.25">
      <c r="A95" s="82" t="s">
        <v>133</v>
      </c>
      <c r="B95" s="7" t="s">
        <v>170</v>
      </c>
      <c r="C95" s="7" t="s">
        <v>171</v>
      </c>
      <c r="D95" s="7" t="s">
        <v>172</v>
      </c>
      <c r="E95" s="20">
        <v>28500000</v>
      </c>
      <c r="F95" s="21">
        <f t="shared" si="7"/>
        <v>142500000</v>
      </c>
      <c r="G95" s="21">
        <f t="shared" si="5"/>
        <v>5114.8600143575022</v>
      </c>
      <c r="H95" s="21">
        <v>5</v>
      </c>
      <c r="I95" s="85">
        <f t="shared" si="4"/>
        <v>142500000</v>
      </c>
    </row>
    <row r="96" spans="1:9" x14ac:dyDescent="0.25">
      <c r="A96" s="82" t="s">
        <v>133</v>
      </c>
      <c r="B96" s="7" t="s">
        <v>6</v>
      </c>
      <c r="C96" s="7"/>
      <c r="D96" s="7"/>
      <c r="E96" s="20">
        <v>27000000</v>
      </c>
      <c r="F96" s="21">
        <f t="shared" si="7"/>
        <v>0</v>
      </c>
      <c r="G96" s="21">
        <f t="shared" si="5"/>
        <v>0</v>
      </c>
      <c r="H96" s="21">
        <v>0</v>
      </c>
      <c r="I96" s="85">
        <f t="shared" si="4"/>
        <v>0</v>
      </c>
    </row>
    <row r="97" spans="1:9" x14ac:dyDescent="0.25">
      <c r="A97" s="82" t="s">
        <v>94</v>
      </c>
      <c r="B97" s="7" t="s">
        <v>19</v>
      </c>
      <c r="C97" s="7"/>
      <c r="D97" s="7" t="s">
        <v>95</v>
      </c>
      <c r="E97" s="20">
        <v>240000000</v>
      </c>
      <c r="F97" s="21">
        <f t="shared" si="7"/>
        <v>0</v>
      </c>
      <c r="G97" s="21">
        <f t="shared" si="5"/>
        <v>0</v>
      </c>
      <c r="H97" s="21">
        <v>0</v>
      </c>
      <c r="I97" s="85">
        <f t="shared" si="4"/>
        <v>0</v>
      </c>
    </row>
    <row r="98" spans="1:9" x14ac:dyDescent="0.25">
      <c r="A98" s="82" t="s">
        <v>94</v>
      </c>
      <c r="B98" s="7" t="s">
        <v>69</v>
      </c>
      <c r="C98" s="7" t="s">
        <v>17</v>
      </c>
      <c r="D98" s="7" t="s">
        <v>137</v>
      </c>
      <c r="E98" s="20">
        <v>235000000</v>
      </c>
      <c r="F98" s="21">
        <f t="shared" si="7"/>
        <v>235000000</v>
      </c>
      <c r="G98" s="21">
        <f t="shared" si="5"/>
        <v>8435.0323043790377</v>
      </c>
      <c r="H98" s="21">
        <v>1</v>
      </c>
      <c r="I98" s="85">
        <f t="shared" si="4"/>
        <v>235000000</v>
      </c>
    </row>
    <row r="99" spans="1:9" x14ac:dyDescent="0.25">
      <c r="A99" s="82" t="s">
        <v>94</v>
      </c>
      <c r="B99" s="7" t="s">
        <v>39</v>
      </c>
      <c r="C99" s="7" t="s">
        <v>173</v>
      </c>
      <c r="D99" s="7" t="s">
        <v>96</v>
      </c>
      <c r="E99" s="20">
        <v>215000000</v>
      </c>
      <c r="F99" s="21">
        <f t="shared" si="7"/>
        <v>3010000000</v>
      </c>
      <c r="G99" s="21">
        <f t="shared" si="5"/>
        <v>108040.20100502513</v>
      </c>
      <c r="H99" s="21">
        <v>14</v>
      </c>
      <c r="I99" s="85">
        <f t="shared" si="4"/>
        <v>3010000000</v>
      </c>
    </row>
    <row r="100" spans="1:9" x14ac:dyDescent="0.25">
      <c r="A100" s="82" t="s">
        <v>94</v>
      </c>
      <c r="B100" s="7" t="s">
        <v>23</v>
      </c>
      <c r="C100" s="7" t="s">
        <v>54</v>
      </c>
      <c r="D100" s="7" t="s">
        <v>97</v>
      </c>
      <c r="E100" s="20">
        <v>205000000</v>
      </c>
      <c r="F100" s="21">
        <f t="shared" si="7"/>
        <v>12915000000</v>
      </c>
      <c r="G100" s="21">
        <f t="shared" si="5"/>
        <v>463567.83919597988</v>
      </c>
      <c r="H100" s="21">
        <v>63</v>
      </c>
      <c r="I100" s="85">
        <f t="shared" si="4"/>
        <v>12915000000</v>
      </c>
    </row>
    <row r="101" spans="1:9" x14ac:dyDescent="0.25">
      <c r="A101" s="82" t="s">
        <v>94</v>
      </c>
      <c r="B101" s="7" t="s">
        <v>23</v>
      </c>
      <c r="C101" s="7" t="s">
        <v>54</v>
      </c>
      <c r="D101" s="7" t="s">
        <v>98</v>
      </c>
      <c r="E101" s="20">
        <v>250000000</v>
      </c>
      <c r="F101" s="21">
        <f t="shared" si="7"/>
        <v>500000000</v>
      </c>
      <c r="G101" s="21">
        <f t="shared" si="5"/>
        <v>17946.877243359657</v>
      </c>
      <c r="H101" s="21">
        <v>2</v>
      </c>
      <c r="I101" s="85">
        <f t="shared" si="4"/>
        <v>500000000</v>
      </c>
    </row>
    <row r="102" spans="1:9" x14ac:dyDescent="0.25">
      <c r="A102" s="82" t="s">
        <v>94</v>
      </c>
      <c r="B102" s="7" t="s">
        <v>10</v>
      </c>
      <c r="C102" s="7"/>
      <c r="D102" s="7" t="s">
        <v>99</v>
      </c>
      <c r="E102" s="20">
        <v>220000000</v>
      </c>
      <c r="F102" s="21">
        <f t="shared" si="7"/>
        <v>8140000000</v>
      </c>
      <c r="G102" s="21">
        <f t="shared" si="5"/>
        <v>292175.16152189521</v>
      </c>
      <c r="H102" s="21">
        <v>37</v>
      </c>
      <c r="I102" s="85">
        <f t="shared" si="4"/>
        <v>8140000000</v>
      </c>
    </row>
    <row r="103" spans="1:9" x14ac:dyDescent="0.25">
      <c r="A103" s="82" t="s">
        <v>94</v>
      </c>
      <c r="B103" s="7" t="s">
        <v>7</v>
      </c>
      <c r="C103" s="7" t="s">
        <v>26</v>
      </c>
      <c r="D103" s="7" t="s">
        <v>178</v>
      </c>
      <c r="E103" s="20">
        <v>205000000</v>
      </c>
      <c r="F103" s="21">
        <f t="shared" si="7"/>
        <v>10250000000</v>
      </c>
      <c r="G103" s="21">
        <f t="shared" si="5"/>
        <v>367910.98348887294</v>
      </c>
      <c r="H103" s="21">
        <v>50</v>
      </c>
      <c r="I103" s="85">
        <f t="shared" si="4"/>
        <v>10250000000</v>
      </c>
    </row>
    <row r="104" spans="1:9" x14ac:dyDescent="0.25">
      <c r="A104" s="82" t="s">
        <v>94</v>
      </c>
      <c r="B104" s="7" t="s">
        <v>7</v>
      </c>
      <c r="C104" s="7" t="s">
        <v>26</v>
      </c>
      <c r="D104" s="7" t="s">
        <v>177</v>
      </c>
      <c r="E104" s="20">
        <v>240000000</v>
      </c>
      <c r="F104" s="21">
        <v>0</v>
      </c>
      <c r="G104" s="21">
        <v>0</v>
      </c>
      <c r="H104" s="21">
        <v>0</v>
      </c>
      <c r="I104" s="85">
        <f t="shared" si="4"/>
        <v>0</v>
      </c>
    </row>
    <row r="105" spans="1:9" x14ac:dyDescent="0.25">
      <c r="A105" s="82" t="s">
        <v>100</v>
      </c>
      <c r="B105" s="7" t="s">
        <v>14</v>
      </c>
      <c r="C105" s="7" t="s">
        <v>34</v>
      </c>
      <c r="D105" s="7" t="s">
        <v>101</v>
      </c>
      <c r="E105" s="20">
        <v>54000000</v>
      </c>
      <c r="F105" s="21">
        <f t="shared" ref="F105:F119" si="8">H105*E105</f>
        <v>0</v>
      </c>
      <c r="G105" s="21">
        <f t="shared" si="5"/>
        <v>0</v>
      </c>
      <c r="H105" s="21">
        <v>0</v>
      </c>
      <c r="I105" s="85">
        <f t="shared" si="4"/>
        <v>0</v>
      </c>
    </row>
    <row r="106" spans="1:9" x14ac:dyDescent="0.25">
      <c r="A106" s="82" t="s">
        <v>100</v>
      </c>
      <c r="B106" s="7" t="s">
        <v>14</v>
      </c>
      <c r="C106" s="7" t="s">
        <v>34</v>
      </c>
      <c r="D106" s="7" t="s">
        <v>204</v>
      </c>
      <c r="E106" s="20">
        <v>36400000</v>
      </c>
      <c r="F106" s="21">
        <f t="shared" si="8"/>
        <v>0</v>
      </c>
      <c r="G106" s="21">
        <f t="shared" si="5"/>
        <v>0</v>
      </c>
      <c r="H106" s="21">
        <v>0</v>
      </c>
      <c r="I106" s="85">
        <f t="shared" si="4"/>
        <v>0</v>
      </c>
    </row>
    <row r="107" spans="1:9" x14ac:dyDescent="0.25">
      <c r="A107" s="82" t="s">
        <v>100</v>
      </c>
      <c r="B107" s="7" t="s">
        <v>14</v>
      </c>
      <c r="C107" s="7" t="s">
        <v>34</v>
      </c>
      <c r="D107" s="7" t="s">
        <v>205</v>
      </c>
      <c r="E107" s="20">
        <v>36000000</v>
      </c>
      <c r="F107" s="21">
        <f t="shared" si="8"/>
        <v>7236000000</v>
      </c>
      <c r="G107" s="21">
        <f t="shared" si="5"/>
        <v>259727.20746590092</v>
      </c>
      <c r="H107" s="21">
        <v>201</v>
      </c>
      <c r="I107" s="85">
        <f t="shared" si="4"/>
        <v>7236000000</v>
      </c>
    </row>
    <row r="108" spans="1:9" x14ac:dyDescent="0.25">
      <c r="A108" s="82" t="s">
        <v>100</v>
      </c>
      <c r="B108" s="7" t="s">
        <v>23</v>
      </c>
      <c r="C108" s="7" t="s">
        <v>54</v>
      </c>
      <c r="D108" s="7" t="s">
        <v>102</v>
      </c>
      <c r="E108" s="20">
        <v>30500000</v>
      </c>
      <c r="F108" s="21">
        <f t="shared" si="8"/>
        <v>7960500000</v>
      </c>
      <c r="G108" s="21">
        <f t="shared" si="5"/>
        <v>285732.23259152909</v>
      </c>
      <c r="H108" s="21">
        <v>261</v>
      </c>
      <c r="I108" s="85">
        <f t="shared" si="4"/>
        <v>7960500000</v>
      </c>
    </row>
    <row r="109" spans="1:9" x14ac:dyDescent="0.25">
      <c r="A109" s="82" t="s">
        <v>100</v>
      </c>
      <c r="B109" s="7" t="s">
        <v>23</v>
      </c>
      <c r="C109" s="7" t="s">
        <v>54</v>
      </c>
      <c r="D109" s="7" t="s">
        <v>103</v>
      </c>
      <c r="E109" s="20">
        <v>27000000</v>
      </c>
      <c r="F109" s="21">
        <f t="shared" si="8"/>
        <v>1620000000</v>
      </c>
      <c r="G109" s="21">
        <f t="shared" si="5"/>
        <v>58147.882268485286</v>
      </c>
      <c r="H109" s="21">
        <v>60</v>
      </c>
      <c r="I109" s="85">
        <f t="shared" si="4"/>
        <v>1620000000</v>
      </c>
    </row>
    <row r="110" spans="1:9" x14ac:dyDescent="0.25">
      <c r="A110" s="82" t="s">
        <v>100</v>
      </c>
      <c r="B110" s="7" t="s">
        <v>10</v>
      </c>
      <c r="C110" s="26" t="s">
        <v>144</v>
      </c>
      <c r="D110" s="7" t="s">
        <v>145</v>
      </c>
      <c r="E110" s="20">
        <v>37000000</v>
      </c>
      <c r="F110" s="21">
        <f t="shared" si="8"/>
        <v>740000000</v>
      </c>
      <c r="G110" s="21">
        <f t="shared" si="5"/>
        <v>26561.378320172291</v>
      </c>
      <c r="H110" s="21">
        <v>20</v>
      </c>
      <c r="I110" s="85">
        <f t="shared" si="4"/>
        <v>740000000</v>
      </c>
    </row>
    <row r="111" spans="1:9" x14ac:dyDescent="0.25">
      <c r="A111" s="82" t="s">
        <v>104</v>
      </c>
      <c r="B111" s="7" t="s">
        <v>19</v>
      </c>
      <c r="C111" s="7" t="s">
        <v>20</v>
      </c>
      <c r="D111" s="7" t="s">
        <v>105</v>
      </c>
      <c r="E111" s="20">
        <v>49500000</v>
      </c>
      <c r="F111" s="21">
        <f t="shared" si="8"/>
        <v>198000000</v>
      </c>
      <c r="G111" s="21">
        <f t="shared" si="5"/>
        <v>7106.9633883704237</v>
      </c>
      <c r="H111" s="21">
        <v>4</v>
      </c>
      <c r="I111" s="85">
        <f t="shared" si="4"/>
        <v>198000000</v>
      </c>
    </row>
    <row r="112" spans="1:9" x14ac:dyDescent="0.25">
      <c r="A112" s="82" t="s">
        <v>104</v>
      </c>
      <c r="B112" s="7" t="s">
        <v>19</v>
      </c>
      <c r="C112" s="7" t="s">
        <v>20</v>
      </c>
      <c r="D112" s="7" t="s">
        <v>183</v>
      </c>
      <c r="E112" s="20">
        <v>49500000</v>
      </c>
      <c r="F112" s="21">
        <f t="shared" si="8"/>
        <v>643500000</v>
      </c>
      <c r="G112" s="21">
        <f t="shared" si="5"/>
        <v>23097.631012203878</v>
      </c>
      <c r="H112" s="21">
        <v>13</v>
      </c>
      <c r="I112" s="85">
        <f t="shared" si="4"/>
        <v>643500000</v>
      </c>
    </row>
    <row r="113" spans="1:9" x14ac:dyDescent="0.25">
      <c r="A113" s="82" t="s">
        <v>104</v>
      </c>
      <c r="B113" s="7" t="s">
        <v>7</v>
      </c>
      <c r="C113" s="7" t="s">
        <v>26</v>
      </c>
      <c r="D113" s="7" t="s">
        <v>106</v>
      </c>
      <c r="E113" s="20">
        <v>57000000</v>
      </c>
      <c r="F113" s="21">
        <f t="shared" si="8"/>
        <v>3477000000</v>
      </c>
      <c r="G113" s="21">
        <f t="shared" si="5"/>
        <v>124802.58435032304</v>
      </c>
      <c r="H113" s="21">
        <v>61</v>
      </c>
      <c r="I113" s="85">
        <f t="shared" si="4"/>
        <v>3477000000</v>
      </c>
    </row>
    <row r="114" spans="1:9" x14ac:dyDescent="0.25">
      <c r="A114" s="82" t="s">
        <v>104</v>
      </c>
      <c r="B114" s="7" t="s">
        <v>39</v>
      </c>
      <c r="C114" s="7" t="s">
        <v>173</v>
      </c>
      <c r="D114" s="7" t="s">
        <v>107</v>
      </c>
      <c r="E114" s="20">
        <v>54000000</v>
      </c>
      <c r="F114" s="21">
        <f t="shared" si="8"/>
        <v>972000000</v>
      </c>
      <c r="G114" s="21">
        <f t="shared" si="5"/>
        <v>34888.729361091173</v>
      </c>
      <c r="H114" s="21">
        <v>18</v>
      </c>
      <c r="I114" s="85">
        <f t="shared" si="4"/>
        <v>972000000</v>
      </c>
    </row>
    <row r="115" spans="1:9" x14ac:dyDescent="0.25">
      <c r="A115" s="82" t="s">
        <v>104</v>
      </c>
      <c r="B115" s="7" t="s">
        <v>23</v>
      </c>
      <c r="C115" s="7"/>
      <c r="D115" s="7" t="s">
        <v>108</v>
      </c>
      <c r="E115" s="20">
        <v>49000000</v>
      </c>
      <c r="F115" s="21">
        <f t="shared" si="8"/>
        <v>1666000000</v>
      </c>
      <c r="G115" s="21">
        <f t="shared" si="5"/>
        <v>59798.994974874375</v>
      </c>
      <c r="H115" s="21">
        <v>34</v>
      </c>
      <c r="I115" s="85">
        <f t="shared" si="4"/>
        <v>1666000000</v>
      </c>
    </row>
    <row r="116" spans="1:9" x14ac:dyDescent="0.25">
      <c r="A116" s="82" t="s">
        <v>104</v>
      </c>
      <c r="B116" s="7" t="s">
        <v>69</v>
      </c>
      <c r="C116" s="7" t="s">
        <v>17</v>
      </c>
      <c r="D116" s="7" t="s">
        <v>109</v>
      </c>
      <c r="E116" s="20">
        <v>47500000</v>
      </c>
      <c r="F116" s="21">
        <f t="shared" si="8"/>
        <v>1377500000</v>
      </c>
      <c r="G116" s="21">
        <f t="shared" si="5"/>
        <v>49443.64680545585</v>
      </c>
      <c r="H116" s="21">
        <v>29</v>
      </c>
      <c r="I116" s="85">
        <f t="shared" si="4"/>
        <v>1377500000</v>
      </c>
    </row>
    <row r="117" spans="1:9" x14ac:dyDescent="0.25">
      <c r="A117" s="82" t="s">
        <v>104</v>
      </c>
      <c r="B117" s="7" t="s">
        <v>110</v>
      </c>
      <c r="C117" s="7" t="s">
        <v>111</v>
      </c>
      <c r="D117" s="7" t="s">
        <v>112</v>
      </c>
      <c r="E117" s="20">
        <v>55000000</v>
      </c>
      <c r="F117" s="21">
        <f t="shared" si="8"/>
        <v>825000000</v>
      </c>
      <c r="G117" s="21">
        <f t="shared" si="5"/>
        <v>29612.347451543432</v>
      </c>
      <c r="H117" s="21">
        <v>15</v>
      </c>
      <c r="I117" s="85">
        <f t="shared" si="4"/>
        <v>825000000</v>
      </c>
    </row>
    <row r="118" spans="1:9" x14ac:dyDescent="0.25">
      <c r="A118" s="82" t="s">
        <v>104</v>
      </c>
      <c r="B118" s="7" t="s">
        <v>10</v>
      </c>
      <c r="C118" s="7" t="s">
        <v>21</v>
      </c>
      <c r="D118" s="7" t="s">
        <v>169</v>
      </c>
      <c r="E118" s="20">
        <v>45000000</v>
      </c>
      <c r="F118" s="21">
        <f t="shared" si="8"/>
        <v>24615000000</v>
      </c>
      <c r="G118" s="21">
        <f t="shared" si="5"/>
        <v>883524.76669059589</v>
      </c>
      <c r="H118" s="21">
        <v>547</v>
      </c>
      <c r="I118" s="85">
        <f t="shared" si="4"/>
        <v>24615000000</v>
      </c>
    </row>
    <row r="119" spans="1:9" x14ac:dyDescent="0.25">
      <c r="A119" s="82" t="s">
        <v>104</v>
      </c>
      <c r="B119" s="7" t="s">
        <v>179</v>
      </c>
      <c r="C119" s="7" t="s">
        <v>180</v>
      </c>
      <c r="D119" s="7" t="s">
        <v>181</v>
      </c>
      <c r="E119" s="20">
        <v>46000000</v>
      </c>
      <c r="F119" s="21">
        <f t="shared" si="8"/>
        <v>230000000</v>
      </c>
      <c r="G119" s="21">
        <f t="shared" si="5"/>
        <v>8255.5635319454414</v>
      </c>
      <c r="H119" s="21">
        <v>5</v>
      </c>
      <c r="I119" s="85">
        <f t="shared" si="4"/>
        <v>230000000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9F30-03AF-4A3F-A3D7-1936A8DEE004}">
  <dimension ref="A3:E84"/>
  <sheetViews>
    <sheetView workbookViewId="0">
      <selection activeCell="F17" sqref="F17"/>
    </sheetView>
  </sheetViews>
  <sheetFormatPr defaultRowHeight="15.75" x14ac:dyDescent="0.25"/>
  <cols>
    <col min="1" max="1" width="32.625" bestFit="1" customWidth="1"/>
    <col min="2" max="2" width="19" bestFit="1" customWidth="1"/>
    <col min="3" max="3" width="18.25" style="75" bestFit="1" customWidth="1"/>
    <col min="4" max="4" width="25.75" style="74" bestFit="1" customWidth="1"/>
    <col min="5" max="5" width="24.75" bestFit="1" customWidth="1"/>
  </cols>
  <sheetData>
    <row r="3" spans="1:5" x14ac:dyDescent="0.25">
      <c r="A3" s="69" t="s">
        <v>194</v>
      </c>
      <c r="B3" t="s">
        <v>243</v>
      </c>
      <c r="C3" s="76" t="s">
        <v>196</v>
      </c>
      <c r="D3" s="74" t="s">
        <v>244</v>
      </c>
      <c r="E3" t="s">
        <v>198</v>
      </c>
    </row>
    <row r="4" spans="1:5" x14ac:dyDescent="0.25">
      <c r="A4" s="70" t="s">
        <v>100</v>
      </c>
      <c r="B4" s="72">
        <v>7.9386589417663134E-2</v>
      </c>
      <c r="C4" s="76">
        <v>18386000000</v>
      </c>
      <c r="D4" s="74">
        <v>659942.56999282131</v>
      </c>
      <c r="E4">
        <v>540</v>
      </c>
    </row>
    <row r="5" spans="1:5" x14ac:dyDescent="0.25">
      <c r="A5" s="70" t="s">
        <v>58</v>
      </c>
      <c r="B5" s="72">
        <v>3.9217821455993916E-2</v>
      </c>
      <c r="C5" s="76">
        <v>9082880000</v>
      </c>
      <c r="D5" s="74">
        <v>326018.66475233308</v>
      </c>
      <c r="E5">
        <v>542</v>
      </c>
    </row>
    <row r="6" spans="1:5" x14ac:dyDescent="0.25">
      <c r="A6" s="70" t="s">
        <v>133</v>
      </c>
      <c r="B6" s="72">
        <v>2.7951108810793122E-2</v>
      </c>
      <c r="C6" s="76">
        <v>6473500000</v>
      </c>
      <c r="D6" s="74">
        <v>232358.21966977743</v>
      </c>
      <c r="E6">
        <v>239</v>
      </c>
    </row>
    <row r="7" spans="1:5" x14ac:dyDescent="0.25">
      <c r="A7" s="70" t="s">
        <v>73</v>
      </c>
      <c r="B7" s="72">
        <v>0.2455653980169242</v>
      </c>
      <c r="C7" s="76">
        <v>56873150000</v>
      </c>
      <c r="D7" s="74">
        <v>2041390.8829863602</v>
      </c>
      <c r="E7">
        <v>3846</v>
      </c>
    </row>
    <row r="8" spans="1:5" x14ac:dyDescent="0.25">
      <c r="A8" s="71" t="s">
        <v>7</v>
      </c>
      <c r="B8" s="72">
        <v>8.2130144013475598E-2</v>
      </c>
      <c r="C8" s="76">
        <v>4671000000</v>
      </c>
      <c r="D8" s="74">
        <v>167659.72720746591</v>
      </c>
      <c r="E8">
        <v>327</v>
      </c>
    </row>
    <row r="9" spans="1:5" x14ac:dyDescent="0.25">
      <c r="A9" s="71" t="s">
        <v>141</v>
      </c>
      <c r="B9" s="72">
        <v>5.0637251497411342E-2</v>
      </c>
      <c r="C9" s="76">
        <v>2879900000</v>
      </c>
      <c r="D9" s="74">
        <v>103370.42354630295</v>
      </c>
      <c r="E9">
        <v>235</v>
      </c>
    </row>
    <row r="10" spans="1:5" x14ac:dyDescent="0.25">
      <c r="A10" s="71" t="s">
        <v>8</v>
      </c>
      <c r="B10" s="72">
        <v>5.1623657209069661E-2</v>
      </c>
      <c r="C10" s="76">
        <v>2936000000</v>
      </c>
      <c r="D10" s="74">
        <v>105384.06317300789</v>
      </c>
      <c r="E10">
        <v>200</v>
      </c>
    </row>
    <row r="11" spans="1:5" x14ac:dyDescent="0.25">
      <c r="A11" s="71" t="s">
        <v>10</v>
      </c>
      <c r="B11" s="72">
        <v>0.14835647401278107</v>
      </c>
      <c r="C11" s="76">
        <v>8437500000</v>
      </c>
      <c r="D11" s="74">
        <v>302853.55348169419</v>
      </c>
      <c r="E11">
        <v>625</v>
      </c>
    </row>
    <row r="12" spans="1:5" x14ac:dyDescent="0.25">
      <c r="A12" s="71" t="s">
        <v>23</v>
      </c>
      <c r="B12" s="72">
        <v>0.31320579218840527</v>
      </c>
      <c r="C12" s="76">
        <v>17813000000</v>
      </c>
      <c r="D12" s="74">
        <v>639375.44867193105</v>
      </c>
      <c r="E12">
        <v>1270</v>
      </c>
    </row>
    <row r="13" spans="1:5" x14ac:dyDescent="0.25">
      <c r="A13" s="71" t="s">
        <v>14</v>
      </c>
      <c r="B13" s="72">
        <v>0.12828549148411861</v>
      </c>
      <c r="C13" s="76">
        <v>7296000000</v>
      </c>
      <c r="D13" s="74">
        <v>261880.83273510408</v>
      </c>
      <c r="E13">
        <v>384</v>
      </c>
    </row>
    <row r="14" spans="1:5" x14ac:dyDescent="0.25">
      <c r="A14" s="71" t="s">
        <v>19</v>
      </c>
      <c r="B14" s="72">
        <v>0.22576118959473845</v>
      </c>
      <c r="C14" s="76">
        <v>12839750000</v>
      </c>
      <c r="D14" s="74">
        <v>460866.83417085424</v>
      </c>
      <c r="E14">
        <v>805</v>
      </c>
    </row>
    <row r="15" spans="1:5" x14ac:dyDescent="0.25">
      <c r="A15" s="70" t="s">
        <v>94</v>
      </c>
      <c r="B15" s="72">
        <v>0.14093041030984216</v>
      </c>
      <c r="C15" s="76">
        <v>32639600000</v>
      </c>
      <c r="D15" s="74">
        <v>1171557.7889447236</v>
      </c>
      <c r="E15">
        <v>154</v>
      </c>
    </row>
    <row r="16" spans="1:5" x14ac:dyDescent="0.25">
      <c r="A16" s="70" t="s">
        <v>134</v>
      </c>
      <c r="B16" s="72">
        <v>8.2417666637895903E-2</v>
      </c>
      <c r="C16" s="76">
        <v>19088000000</v>
      </c>
      <c r="D16" s="74">
        <v>685139.98564249824</v>
      </c>
      <c r="E16">
        <v>313</v>
      </c>
    </row>
    <row r="17" spans="1:5" x14ac:dyDescent="0.25">
      <c r="A17" s="70" t="s">
        <v>37</v>
      </c>
      <c r="B17" s="72">
        <v>1.1560839397682642E-2</v>
      </c>
      <c r="C17" s="76">
        <v>2677500000</v>
      </c>
      <c r="D17" s="74">
        <v>96105.52763819095</v>
      </c>
      <c r="E17">
        <v>87</v>
      </c>
    </row>
    <row r="18" spans="1:5" x14ac:dyDescent="0.25">
      <c r="A18" s="70" t="s">
        <v>16</v>
      </c>
      <c r="B18" s="72">
        <v>6.2144423230262175E-2</v>
      </c>
      <c r="C18" s="76">
        <v>14392700000</v>
      </c>
      <c r="D18" s="74">
        <v>516608.04020100506</v>
      </c>
      <c r="E18">
        <v>2236</v>
      </c>
    </row>
    <row r="19" spans="1:5" x14ac:dyDescent="0.25">
      <c r="A19" s="70" t="s">
        <v>27</v>
      </c>
      <c r="B19" s="72">
        <v>4.2952782164036286E-2</v>
      </c>
      <c r="C19" s="76">
        <v>9947900000</v>
      </c>
      <c r="D19" s="74">
        <v>357067.48025843501</v>
      </c>
      <c r="E19">
        <v>1454</v>
      </c>
    </row>
    <row r="20" spans="1:5" x14ac:dyDescent="0.25">
      <c r="A20" s="70" t="s">
        <v>41</v>
      </c>
      <c r="B20" s="72">
        <v>0.14028511901274274</v>
      </c>
      <c r="C20" s="76">
        <v>32490150000</v>
      </c>
      <c r="D20" s="74">
        <v>1166193.4673366833</v>
      </c>
      <c r="E20">
        <v>2555</v>
      </c>
    </row>
    <row r="21" spans="1:5" x14ac:dyDescent="0.25">
      <c r="A21" s="70" t="s">
        <v>81</v>
      </c>
      <c r="B21" s="72">
        <v>1.7400628486521401E-2</v>
      </c>
      <c r="C21" s="76">
        <v>4030000000</v>
      </c>
      <c r="D21" s="74">
        <v>144651.83058147883</v>
      </c>
      <c r="E21">
        <v>252</v>
      </c>
    </row>
    <row r="22" spans="1:5" x14ac:dyDescent="0.25">
      <c r="A22" s="70" t="s">
        <v>104</v>
      </c>
      <c r="B22" s="72">
        <v>0.11018721305964231</v>
      </c>
      <c r="C22" s="76">
        <v>25519450000</v>
      </c>
      <c r="D22" s="74">
        <v>915988.87293610908</v>
      </c>
      <c r="E22">
        <v>533</v>
      </c>
    </row>
    <row r="23" spans="1:5" x14ac:dyDescent="0.25">
      <c r="A23" s="70" t="s">
        <v>195</v>
      </c>
      <c r="B23" s="72">
        <v>1</v>
      </c>
      <c r="C23" s="76">
        <v>231600830000</v>
      </c>
      <c r="D23" s="74">
        <v>8313023.330940417</v>
      </c>
      <c r="E23">
        <v>12751</v>
      </c>
    </row>
    <row r="24" spans="1:5" x14ac:dyDescent="0.25">
      <c r="C24"/>
    </row>
    <row r="25" spans="1:5" x14ac:dyDescent="0.25">
      <c r="C25"/>
    </row>
    <row r="26" spans="1:5" x14ac:dyDescent="0.25">
      <c r="C26"/>
    </row>
    <row r="27" spans="1:5" x14ac:dyDescent="0.25">
      <c r="C27"/>
    </row>
    <row r="28" spans="1:5" x14ac:dyDescent="0.25">
      <c r="C28"/>
    </row>
    <row r="29" spans="1:5" x14ac:dyDescent="0.25">
      <c r="C29"/>
    </row>
    <row r="30" spans="1:5" x14ac:dyDescent="0.25">
      <c r="C30"/>
    </row>
    <row r="31" spans="1:5" x14ac:dyDescent="0.25">
      <c r="C31"/>
    </row>
    <row r="32" spans="1:5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</sheetData>
  <conditionalFormatting pivot="1" sqref="D8:D14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9FF9-B065-4585-9060-75F47B5364BA}">
  <sheetPr>
    <tabColor theme="5"/>
  </sheetPr>
  <dimension ref="A1:I107"/>
  <sheetViews>
    <sheetView topLeftCell="A49" workbookViewId="0">
      <selection activeCell="D61" sqref="D61:D63"/>
    </sheetView>
  </sheetViews>
  <sheetFormatPr defaultRowHeight="15.75" x14ac:dyDescent="0.25"/>
  <cols>
    <col min="1" max="1" width="25.75" bestFit="1" customWidth="1"/>
    <col min="2" max="2" width="16.125" style="8" customWidth="1"/>
    <col min="3" max="3" width="15.375" style="6" customWidth="1"/>
    <col min="4" max="4" width="39.125" style="6" customWidth="1"/>
    <col min="5" max="5" width="11" style="93" customWidth="1"/>
    <col min="6" max="6" width="14.25" style="94" customWidth="1"/>
    <col min="7" max="7" width="14.5" style="94" customWidth="1"/>
    <col min="8" max="8" width="9" style="94" customWidth="1"/>
    <col min="9" max="9" width="18.75" style="83" customWidth="1"/>
  </cols>
  <sheetData>
    <row r="1" spans="1:9" ht="38.25" x14ac:dyDescent="0.25">
      <c r="A1" s="86" t="s">
        <v>193</v>
      </c>
      <c r="B1" s="87" t="s">
        <v>192</v>
      </c>
      <c r="C1" s="87" t="s">
        <v>113</v>
      </c>
      <c r="D1" s="87" t="s">
        <v>114</v>
      </c>
      <c r="E1" s="88" t="s">
        <v>115</v>
      </c>
      <c r="F1" s="89" t="s">
        <v>0</v>
      </c>
      <c r="G1" s="89" t="s">
        <v>199</v>
      </c>
      <c r="H1" s="89" t="s">
        <v>117</v>
      </c>
      <c r="I1" s="81" t="s">
        <v>206</v>
      </c>
    </row>
    <row r="2" spans="1:9" x14ac:dyDescent="0.25">
      <c r="A2" s="90" t="s">
        <v>16</v>
      </c>
      <c r="B2" s="91" t="s">
        <v>1</v>
      </c>
      <c r="C2" s="91" t="s">
        <v>17</v>
      </c>
      <c r="D2" s="92" t="s">
        <v>18</v>
      </c>
      <c r="E2" s="93">
        <v>6000000</v>
      </c>
      <c r="F2" s="94">
        <f>H2*E2</f>
        <v>4926000000</v>
      </c>
      <c r="G2" s="94">
        <f t="shared" ref="G2:G66" si="0">F2/27860</f>
        <v>176812.63460157934</v>
      </c>
      <c r="H2" s="94">
        <v>821</v>
      </c>
      <c r="I2" s="85">
        <f>F2</f>
        <v>4926000000</v>
      </c>
    </row>
    <row r="3" spans="1:9" x14ac:dyDescent="0.25">
      <c r="A3" s="90" t="s">
        <v>16</v>
      </c>
      <c r="B3" s="91" t="s">
        <v>1</v>
      </c>
      <c r="C3" s="91" t="s">
        <v>17</v>
      </c>
      <c r="D3" s="92" t="s">
        <v>207</v>
      </c>
      <c r="E3" s="93">
        <v>6000000</v>
      </c>
      <c r="F3" s="94">
        <f t="shared" ref="F3:F66" si="1">H3*E3</f>
        <v>342000000</v>
      </c>
      <c r="G3" s="94">
        <f t="shared" si="0"/>
        <v>12275.664034458005</v>
      </c>
      <c r="H3" s="94">
        <v>57</v>
      </c>
      <c r="I3" s="85">
        <f t="shared" ref="I3:I66" si="2">F3</f>
        <v>342000000</v>
      </c>
    </row>
    <row r="4" spans="1:9" x14ac:dyDescent="0.25">
      <c r="A4" s="90" t="s">
        <v>16</v>
      </c>
      <c r="B4" s="91" t="s">
        <v>1</v>
      </c>
      <c r="C4" s="91" t="s">
        <v>17</v>
      </c>
      <c r="D4" s="92" t="s">
        <v>154</v>
      </c>
      <c r="E4" s="93">
        <v>6500000</v>
      </c>
      <c r="F4" s="94">
        <f t="shared" si="1"/>
        <v>1046500000</v>
      </c>
      <c r="G4" s="94">
        <f t="shared" si="0"/>
        <v>37562.814070351757</v>
      </c>
      <c r="H4" s="94">
        <v>161</v>
      </c>
      <c r="I4" s="85">
        <f t="shared" si="2"/>
        <v>1046500000</v>
      </c>
    </row>
    <row r="5" spans="1:9" x14ac:dyDescent="0.25">
      <c r="A5" s="90" t="s">
        <v>16</v>
      </c>
      <c r="B5" s="92" t="s">
        <v>19</v>
      </c>
      <c r="C5" s="92" t="s">
        <v>20</v>
      </c>
      <c r="D5" s="92" t="s">
        <v>3</v>
      </c>
      <c r="E5" s="93">
        <v>6500000</v>
      </c>
      <c r="F5" s="94">
        <f t="shared" si="1"/>
        <v>4784000000</v>
      </c>
      <c r="G5" s="94">
        <f t="shared" si="0"/>
        <v>171715.72146446517</v>
      </c>
      <c r="H5" s="94">
        <v>736</v>
      </c>
      <c r="I5" s="85">
        <f t="shared" si="2"/>
        <v>4784000000</v>
      </c>
    </row>
    <row r="6" spans="1:9" x14ac:dyDescent="0.25">
      <c r="A6" s="90" t="s">
        <v>16</v>
      </c>
      <c r="B6" s="92" t="s">
        <v>10</v>
      </c>
      <c r="C6" s="92" t="s">
        <v>21</v>
      </c>
      <c r="D6" s="92" t="s">
        <v>22</v>
      </c>
      <c r="E6" s="93">
        <v>5200000</v>
      </c>
      <c r="F6" s="94">
        <f t="shared" si="1"/>
        <v>197600000</v>
      </c>
      <c r="G6" s="94">
        <f t="shared" si="0"/>
        <v>7092.6058865757359</v>
      </c>
      <c r="H6" s="94">
        <v>38</v>
      </c>
      <c r="I6" s="85">
        <f t="shared" si="2"/>
        <v>197600000</v>
      </c>
    </row>
    <row r="7" spans="1:9" x14ac:dyDescent="0.25">
      <c r="A7" s="90" t="s">
        <v>16</v>
      </c>
      <c r="B7" s="92" t="s">
        <v>10</v>
      </c>
      <c r="C7" s="92" t="s">
        <v>21</v>
      </c>
      <c r="D7" s="92" t="s">
        <v>149</v>
      </c>
      <c r="E7" s="93">
        <v>6000000</v>
      </c>
      <c r="F7" s="94">
        <f t="shared" si="1"/>
        <v>72000000</v>
      </c>
      <c r="G7" s="94">
        <f t="shared" si="0"/>
        <v>2584.3503230437905</v>
      </c>
      <c r="H7" s="94">
        <v>12</v>
      </c>
      <c r="I7" s="85">
        <f t="shared" si="2"/>
        <v>72000000</v>
      </c>
    </row>
    <row r="8" spans="1:9" x14ac:dyDescent="0.25">
      <c r="A8" s="90" t="s">
        <v>16</v>
      </c>
      <c r="B8" s="92" t="s">
        <v>23</v>
      </c>
      <c r="C8" s="92" t="s">
        <v>200</v>
      </c>
      <c r="D8" s="92" t="s">
        <v>25</v>
      </c>
      <c r="E8" s="93">
        <v>6000000</v>
      </c>
      <c r="F8" s="94">
        <f t="shared" si="1"/>
        <v>702000000</v>
      </c>
      <c r="G8" s="94">
        <f t="shared" si="0"/>
        <v>25197.415649676957</v>
      </c>
      <c r="H8" s="94">
        <v>117</v>
      </c>
      <c r="I8" s="85">
        <f t="shared" si="2"/>
        <v>702000000</v>
      </c>
    </row>
    <row r="9" spans="1:9" x14ac:dyDescent="0.25">
      <c r="A9" s="90" t="s">
        <v>16</v>
      </c>
      <c r="B9" s="92" t="s">
        <v>7</v>
      </c>
      <c r="C9" s="92" t="s">
        <v>26</v>
      </c>
      <c r="D9" s="92" t="s">
        <v>164</v>
      </c>
      <c r="E9" s="93">
        <v>7900000</v>
      </c>
      <c r="F9" s="94">
        <f t="shared" si="1"/>
        <v>2322600000</v>
      </c>
      <c r="G9" s="94">
        <f t="shared" si="0"/>
        <v>83366.834170854272</v>
      </c>
      <c r="H9" s="94">
        <v>294</v>
      </c>
      <c r="I9" s="85">
        <f t="shared" si="2"/>
        <v>2322600000</v>
      </c>
    </row>
    <row r="10" spans="1:9" x14ac:dyDescent="0.25">
      <c r="A10" s="90" t="s">
        <v>27</v>
      </c>
      <c r="B10" s="95" t="s">
        <v>19</v>
      </c>
      <c r="C10" s="95" t="s">
        <v>20</v>
      </c>
      <c r="D10" s="92" t="s">
        <v>28</v>
      </c>
      <c r="E10" s="93">
        <v>4500000</v>
      </c>
      <c r="F10" s="94">
        <f t="shared" si="1"/>
        <v>2736000000</v>
      </c>
      <c r="G10" s="94">
        <f t="shared" si="0"/>
        <v>98205.312275664037</v>
      </c>
      <c r="H10" s="94">
        <v>608</v>
      </c>
      <c r="I10" s="85">
        <f t="shared" si="2"/>
        <v>2736000000</v>
      </c>
    </row>
    <row r="11" spans="1:9" x14ac:dyDescent="0.25">
      <c r="A11" s="90" t="s">
        <v>27</v>
      </c>
      <c r="B11" s="92" t="s">
        <v>1</v>
      </c>
      <c r="C11" s="92" t="s">
        <v>17</v>
      </c>
      <c r="D11" s="92" t="s">
        <v>30</v>
      </c>
      <c r="E11" s="93">
        <v>6000000</v>
      </c>
      <c r="F11" s="94">
        <f t="shared" si="1"/>
        <v>828000000</v>
      </c>
      <c r="G11" s="94">
        <f t="shared" si="0"/>
        <v>29720.028715003591</v>
      </c>
      <c r="H11" s="94">
        <v>138</v>
      </c>
      <c r="I11" s="85">
        <f t="shared" si="2"/>
        <v>828000000</v>
      </c>
    </row>
    <row r="12" spans="1:9" x14ac:dyDescent="0.25">
      <c r="A12" s="90" t="s">
        <v>27</v>
      </c>
      <c r="B12" s="92" t="s">
        <v>1</v>
      </c>
      <c r="C12" s="92" t="s">
        <v>17</v>
      </c>
      <c r="D12" s="92" t="s">
        <v>40</v>
      </c>
      <c r="E12" s="93">
        <v>12000000</v>
      </c>
      <c r="F12" s="94">
        <f t="shared" si="1"/>
        <v>252000000</v>
      </c>
      <c r="G12" s="94">
        <f t="shared" si="0"/>
        <v>9045.2261306532655</v>
      </c>
      <c r="H12" s="94">
        <v>21</v>
      </c>
      <c r="I12" s="85">
        <f t="shared" si="2"/>
        <v>252000000</v>
      </c>
    </row>
    <row r="13" spans="1:9" x14ac:dyDescent="0.25">
      <c r="A13" s="90" t="s">
        <v>27</v>
      </c>
      <c r="B13" s="95" t="s">
        <v>7</v>
      </c>
      <c r="C13" s="95" t="s">
        <v>26</v>
      </c>
      <c r="D13" s="92" t="s">
        <v>31</v>
      </c>
      <c r="E13" s="93">
        <v>9900000</v>
      </c>
      <c r="F13" s="94">
        <f t="shared" si="1"/>
        <v>2009700000</v>
      </c>
      <c r="G13" s="94">
        <f t="shared" si="0"/>
        <v>72135.678391959795</v>
      </c>
      <c r="H13" s="94">
        <v>203</v>
      </c>
      <c r="I13" s="85">
        <f t="shared" si="2"/>
        <v>2009700000</v>
      </c>
    </row>
    <row r="14" spans="1:9" x14ac:dyDescent="0.25">
      <c r="A14" s="90" t="s">
        <v>27</v>
      </c>
      <c r="B14" s="92" t="s">
        <v>23</v>
      </c>
      <c r="C14" s="92" t="s">
        <v>54</v>
      </c>
      <c r="D14" s="92" t="s">
        <v>24</v>
      </c>
      <c r="E14" s="93">
        <v>6000000</v>
      </c>
      <c r="F14" s="94">
        <f t="shared" si="1"/>
        <v>720000000</v>
      </c>
      <c r="G14" s="94">
        <f t="shared" si="0"/>
        <v>25843.503230437906</v>
      </c>
      <c r="H14" s="94">
        <v>120</v>
      </c>
      <c r="I14" s="85">
        <f t="shared" si="2"/>
        <v>720000000</v>
      </c>
    </row>
    <row r="15" spans="1:9" x14ac:dyDescent="0.25">
      <c r="A15" s="90" t="s">
        <v>27</v>
      </c>
      <c r="B15" s="95" t="s">
        <v>14</v>
      </c>
      <c r="C15" s="92"/>
      <c r="D15" s="92" t="s">
        <v>201</v>
      </c>
      <c r="E15" s="93">
        <v>8300000</v>
      </c>
      <c r="F15" s="94">
        <f t="shared" si="1"/>
        <v>2772200000</v>
      </c>
      <c r="G15" s="94">
        <f t="shared" si="0"/>
        <v>99504.666188083269</v>
      </c>
      <c r="H15" s="94">
        <v>334</v>
      </c>
      <c r="I15" s="85">
        <f t="shared" si="2"/>
        <v>2772200000</v>
      </c>
    </row>
    <row r="16" spans="1:9" x14ac:dyDescent="0.25">
      <c r="A16" s="90" t="s">
        <v>27</v>
      </c>
      <c r="B16" s="92" t="s">
        <v>10</v>
      </c>
      <c r="C16" s="92"/>
      <c r="D16" s="92" t="s">
        <v>36</v>
      </c>
      <c r="E16" s="93">
        <v>21000000</v>
      </c>
      <c r="F16" s="94">
        <f t="shared" si="1"/>
        <v>630000000</v>
      </c>
      <c r="G16" s="94">
        <f t="shared" si="0"/>
        <v>22613.065326633165</v>
      </c>
      <c r="H16" s="94">
        <v>30</v>
      </c>
      <c r="I16" s="85">
        <f t="shared" si="2"/>
        <v>630000000</v>
      </c>
    </row>
    <row r="17" spans="1:9" x14ac:dyDescent="0.25">
      <c r="A17" s="90" t="s">
        <v>37</v>
      </c>
      <c r="B17" s="92" t="s">
        <v>19</v>
      </c>
      <c r="C17" s="92"/>
      <c r="D17" s="92" t="s">
        <v>38</v>
      </c>
      <c r="E17" s="93">
        <v>38500000</v>
      </c>
      <c r="F17" s="94">
        <f t="shared" si="1"/>
        <v>1732500000</v>
      </c>
      <c r="G17" s="94">
        <f t="shared" si="0"/>
        <v>62185.929648241203</v>
      </c>
      <c r="H17" s="94">
        <v>45</v>
      </c>
      <c r="I17" s="85">
        <f t="shared" si="2"/>
        <v>1732500000</v>
      </c>
    </row>
    <row r="18" spans="1:9" x14ac:dyDescent="0.25">
      <c r="A18" s="90" t="s">
        <v>37</v>
      </c>
      <c r="B18" s="92" t="s">
        <v>39</v>
      </c>
      <c r="C18" s="92"/>
      <c r="D18" s="92" t="s">
        <v>159</v>
      </c>
      <c r="E18" s="93">
        <v>22500000</v>
      </c>
      <c r="F18" s="94">
        <f t="shared" si="1"/>
        <v>945000000</v>
      </c>
      <c r="G18" s="94">
        <f t="shared" si="0"/>
        <v>33919.597989949747</v>
      </c>
      <c r="H18" s="94">
        <v>42</v>
      </c>
      <c r="I18" s="85">
        <f t="shared" si="2"/>
        <v>945000000</v>
      </c>
    </row>
    <row r="19" spans="1:9" x14ac:dyDescent="0.25">
      <c r="A19" s="90" t="s">
        <v>37</v>
      </c>
      <c r="B19" s="92" t="s">
        <v>1</v>
      </c>
      <c r="C19" s="92" t="s">
        <v>17</v>
      </c>
      <c r="D19" s="92" t="s">
        <v>40</v>
      </c>
      <c r="E19" s="93">
        <v>12000000</v>
      </c>
      <c r="F19" s="94">
        <f t="shared" si="1"/>
        <v>0</v>
      </c>
      <c r="G19" s="94">
        <f t="shared" si="0"/>
        <v>0</v>
      </c>
      <c r="H19" s="94">
        <v>0</v>
      </c>
      <c r="I19" s="85">
        <f t="shared" si="2"/>
        <v>0</v>
      </c>
    </row>
    <row r="20" spans="1:9" x14ac:dyDescent="0.25">
      <c r="A20" s="90" t="s">
        <v>41</v>
      </c>
      <c r="B20" s="92" t="s">
        <v>19</v>
      </c>
      <c r="C20" s="92" t="s">
        <v>20</v>
      </c>
      <c r="D20" s="92" t="s">
        <v>42</v>
      </c>
      <c r="E20" s="93">
        <v>13900000</v>
      </c>
      <c r="F20" s="94">
        <f t="shared" si="1"/>
        <v>208500000</v>
      </c>
      <c r="G20" s="94">
        <f t="shared" si="0"/>
        <v>7483.8478104809765</v>
      </c>
      <c r="H20" s="94">
        <v>15</v>
      </c>
      <c r="I20" s="85">
        <f t="shared" si="2"/>
        <v>208500000</v>
      </c>
    </row>
    <row r="21" spans="1:9" x14ac:dyDescent="0.25">
      <c r="A21" s="90" t="s">
        <v>41</v>
      </c>
      <c r="B21" s="92" t="s">
        <v>19</v>
      </c>
      <c r="C21" s="92" t="s">
        <v>20</v>
      </c>
      <c r="D21" s="92" t="s">
        <v>43</v>
      </c>
      <c r="E21" s="93">
        <v>14000000</v>
      </c>
      <c r="F21" s="94">
        <f t="shared" si="1"/>
        <v>6524000000</v>
      </c>
      <c r="G21" s="94">
        <f t="shared" si="0"/>
        <v>234170.85427135677</v>
      </c>
      <c r="H21" s="94">
        <v>466</v>
      </c>
      <c r="I21" s="85">
        <f t="shared" si="2"/>
        <v>6524000000</v>
      </c>
    </row>
    <row r="22" spans="1:9" x14ac:dyDescent="0.25">
      <c r="A22" s="90" t="s">
        <v>41</v>
      </c>
      <c r="B22" s="92" t="s">
        <v>19</v>
      </c>
      <c r="C22" s="92" t="s">
        <v>20</v>
      </c>
      <c r="D22" s="92" t="s">
        <v>208</v>
      </c>
      <c r="E22" s="93">
        <v>14200000</v>
      </c>
      <c r="F22" s="94">
        <f t="shared" si="1"/>
        <v>255600000</v>
      </c>
      <c r="G22" s="94">
        <f t="shared" si="0"/>
        <v>9174.4436468054555</v>
      </c>
      <c r="H22" s="94">
        <v>18</v>
      </c>
      <c r="I22" s="85">
        <f t="shared" si="2"/>
        <v>255600000</v>
      </c>
    </row>
    <row r="23" spans="1:9" x14ac:dyDescent="0.25">
      <c r="A23" s="90" t="s">
        <v>41</v>
      </c>
      <c r="B23" s="92" t="s">
        <v>14</v>
      </c>
      <c r="C23" s="92" t="s">
        <v>34</v>
      </c>
      <c r="D23" s="92" t="s">
        <v>44</v>
      </c>
      <c r="E23" s="93">
        <v>8400000</v>
      </c>
      <c r="F23" s="94">
        <f t="shared" si="1"/>
        <v>168000000</v>
      </c>
      <c r="G23" s="94">
        <f t="shared" si="0"/>
        <v>6030.150753768844</v>
      </c>
      <c r="H23" s="94">
        <v>20</v>
      </c>
      <c r="I23" s="85">
        <f t="shared" si="2"/>
        <v>168000000</v>
      </c>
    </row>
    <row r="24" spans="1:9" x14ac:dyDescent="0.25">
      <c r="A24" s="90" t="s">
        <v>41</v>
      </c>
      <c r="B24" s="92" t="s">
        <v>14</v>
      </c>
      <c r="C24" s="92" t="s">
        <v>34</v>
      </c>
      <c r="D24" s="92" t="s">
        <v>202</v>
      </c>
      <c r="E24" s="93">
        <v>12500000</v>
      </c>
      <c r="F24" s="94">
        <f t="shared" si="1"/>
        <v>1637500000</v>
      </c>
      <c r="G24" s="94">
        <f t="shared" si="0"/>
        <v>58776.022972002873</v>
      </c>
      <c r="H24" s="94">
        <v>131</v>
      </c>
      <c r="I24" s="85">
        <f t="shared" si="2"/>
        <v>1637500000</v>
      </c>
    </row>
    <row r="25" spans="1:9" x14ac:dyDescent="0.25">
      <c r="A25" s="90" t="s">
        <v>41</v>
      </c>
      <c r="B25" s="92" t="s">
        <v>14</v>
      </c>
      <c r="C25" s="92" t="s">
        <v>34</v>
      </c>
      <c r="D25" s="92" t="s">
        <v>45</v>
      </c>
      <c r="E25" s="93">
        <v>19500000</v>
      </c>
      <c r="F25" s="94">
        <f t="shared" si="1"/>
        <v>1326000000</v>
      </c>
      <c r="G25" s="94">
        <f t="shared" si="0"/>
        <v>47595.118449389804</v>
      </c>
      <c r="H25" s="94">
        <v>68</v>
      </c>
      <c r="I25" s="85">
        <f t="shared" si="2"/>
        <v>1326000000</v>
      </c>
    </row>
    <row r="26" spans="1:9" x14ac:dyDescent="0.25">
      <c r="A26" s="90" t="s">
        <v>41</v>
      </c>
      <c r="B26" s="92" t="s">
        <v>14</v>
      </c>
      <c r="C26" s="92" t="s">
        <v>34</v>
      </c>
      <c r="D26" s="92" t="s">
        <v>147</v>
      </c>
      <c r="E26" s="93">
        <v>16800000</v>
      </c>
      <c r="F26" s="94">
        <f t="shared" si="1"/>
        <v>369600000</v>
      </c>
      <c r="G26" s="94">
        <f t="shared" si="0"/>
        <v>13266.331658291458</v>
      </c>
      <c r="H26" s="94">
        <v>22</v>
      </c>
      <c r="I26" s="85">
        <f t="shared" si="2"/>
        <v>369600000</v>
      </c>
    </row>
    <row r="27" spans="1:9" x14ac:dyDescent="0.25">
      <c r="A27" s="90" t="s">
        <v>41</v>
      </c>
      <c r="B27" s="92" t="s">
        <v>7</v>
      </c>
      <c r="C27" s="92" t="s">
        <v>26</v>
      </c>
      <c r="D27" s="92" t="s">
        <v>46</v>
      </c>
      <c r="E27" s="93">
        <v>10000000</v>
      </c>
      <c r="F27" s="94">
        <f>H27*E27</f>
        <v>410000000</v>
      </c>
      <c r="G27" s="94">
        <f t="shared" si="0"/>
        <v>14716.439339554918</v>
      </c>
      <c r="H27" s="94">
        <v>41</v>
      </c>
      <c r="I27" s="85">
        <f t="shared" si="2"/>
        <v>410000000</v>
      </c>
    </row>
    <row r="28" spans="1:9" x14ac:dyDescent="0.25">
      <c r="A28" s="90" t="s">
        <v>41</v>
      </c>
      <c r="B28" s="92" t="s">
        <v>7</v>
      </c>
      <c r="C28" s="92" t="s">
        <v>26</v>
      </c>
      <c r="D28" s="92" t="s">
        <v>11</v>
      </c>
      <c r="E28" s="93">
        <v>13500000</v>
      </c>
      <c r="F28" s="94">
        <f t="shared" si="1"/>
        <v>1984500000</v>
      </c>
      <c r="G28" s="94">
        <f t="shared" si="0"/>
        <v>71231.155778894477</v>
      </c>
      <c r="H28" s="94">
        <v>147</v>
      </c>
      <c r="I28" s="85">
        <f t="shared" si="2"/>
        <v>1984500000</v>
      </c>
    </row>
    <row r="29" spans="1:9" x14ac:dyDescent="0.25">
      <c r="A29" s="90" t="s">
        <v>41</v>
      </c>
      <c r="B29" s="92" t="s">
        <v>7</v>
      </c>
      <c r="C29" s="92" t="s">
        <v>26</v>
      </c>
      <c r="D29" s="92" t="s">
        <v>49</v>
      </c>
      <c r="E29" s="93">
        <v>14000000</v>
      </c>
      <c r="F29" s="94">
        <f t="shared" si="1"/>
        <v>350000000</v>
      </c>
      <c r="G29" s="94">
        <f t="shared" si="0"/>
        <v>12562.814070351758</v>
      </c>
      <c r="H29" s="94">
        <v>25</v>
      </c>
      <c r="I29" s="85">
        <f t="shared" si="2"/>
        <v>350000000</v>
      </c>
    </row>
    <row r="30" spans="1:9" x14ac:dyDescent="0.25">
      <c r="A30" s="90" t="s">
        <v>41</v>
      </c>
      <c r="B30" s="92" t="s">
        <v>7</v>
      </c>
      <c r="C30" s="92" t="s">
        <v>26</v>
      </c>
      <c r="D30" s="92" t="s">
        <v>47</v>
      </c>
      <c r="E30" s="93">
        <v>14000000</v>
      </c>
      <c r="F30" s="94">
        <f t="shared" si="1"/>
        <v>238000000</v>
      </c>
      <c r="G30" s="94">
        <f t="shared" si="0"/>
        <v>8542.7135678391951</v>
      </c>
      <c r="H30" s="94">
        <v>17</v>
      </c>
      <c r="I30" s="85">
        <f t="shared" si="2"/>
        <v>238000000</v>
      </c>
    </row>
    <row r="31" spans="1:9" x14ac:dyDescent="0.25">
      <c r="A31" s="90" t="s">
        <v>41</v>
      </c>
      <c r="B31" s="92" t="s">
        <v>7</v>
      </c>
      <c r="C31" s="92" t="s">
        <v>26</v>
      </c>
      <c r="D31" s="92" t="s">
        <v>48</v>
      </c>
      <c r="E31" s="93">
        <v>23800000</v>
      </c>
      <c r="F31" s="94">
        <f t="shared" si="1"/>
        <v>166600000</v>
      </c>
      <c r="G31" s="94">
        <f t="shared" si="0"/>
        <v>5979.8994974874367</v>
      </c>
      <c r="H31" s="94">
        <v>7</v>
      </c>
      <c r="I31" s="85">
        <f t="shared" si="2"/>
        <v>166600000</v>
      </c>
    </row>
    <row r="32" spans="1:9" x14ac:dyDescent="0.25">
      <c r="A32" s="90" t="s">
        <v>41</v>
      </c>
      <c r="B32" s="92" t="s">
        <v>50</v>
      </c>
      <c r="C32" s="96" t="s">
        <v>74</v>
      </c>
      <c r="D32" s="92" t="s">
        <v>51</v>
      </c>
      <c r="E32" s="93">
        <v>9000000</v>
      </c>
      <c r="F32" s="94">
        <f t="shared" si="1"/>
        <v>3276000000</v>
      </c>
      <c r="G32" s="94">
        <f t="shared" si="0"/>
        <v>117587.93969849247</v>
      </c>
      <c r="H32" s="94">
        <v>364</v>
      </c>
      <c r="I32" s="85">
        <f t="shared" si="2"/>
        <v>3276000000</v>
      </c>
    </row>
    <row r="33" spans="1:9" x14ac:dyDescent="0.25">
      <c r="A33" s="90" t="s">
        <v>41</v>
      </c>
      <c r="B33" s="92" t="s">
        <v>50</v>
      </c>
      <c r="C33" s="96" t="s">
        <v>74</v>
      </c>
      <c r="D33" s="92" t="s">
        <v>161</v>
      </c>
      <c r="E33" s="93">
        <v>18500000</v>
      </c>
      <c r="F33" s="94">
        <f t="shared" si="1"/>
        <v>1350500000</v>
      </c>
      <c r="G33" s="94">
        <f t="shared" si="0"/>
        <v>48474.515434314431</v>
      </c>
      <c r="H33" s="94">
        <v>73</v>
      </c>
      <c r="I33" s="85">
        <f t="shared" si="2"/>
        <v>1350500000</v>
      </c>
    </row>
    <row r="34" spans="1:9" x14ac:dyDescent="0.25">
      <c r="A34" s="90" t="s">
        <v>41</v>
      </c>
      <c r="B34" s="92" t="s">
        <v>50</v>
      </c>
      <c r="C34" s="96" t="s">
        <v>74</v>
      </c>
      <c r="D34" s="92" t="s">
        <v>139</v>
      </c>
      <c r="E34" s="93">
        <v>20000000</v>
      </c>
      <c r="F34" s="94">
        <f t="shared" si="1"/>
        <v>2880000000</v>
      </c>
      <c r="G34" s="94">
        <f t="shared" si="0"/>
        <v>103374.01292175162</v>
      </c>
      <c r="H34" s="94">
        <v>144</v>
      </c>
      <c r="I34" s="85">
        <f t="shared" si="2"/>
        <v>2880000000</v>
      </c>
    </row>
    <row r="35" spans="1:9" x14ac:dyDescent="0.25">
      <c r="A35" s="90" t="s">
        <v>41</v>
      </c>
      <c r="B35" s="92" t="s">
        <v>10</v>
      </c>
      <c r="C35" s="96" t="s">
        <v>21</v>
      </c>
      <c r="D35" s="92" t="s">
        <v>165</v>
      </c>
      <c r="E35" s="93">
        <v>21500000</v>
      </c>
      <c r="F35" s="94">
        <f t="shared" si="1"/>
        <v>86000000</v>
      </c>
      <c r="G35" s="94">
        <f t="shared" si="0"/>
        <v>3086.8628858578609</v>
      </c>
      <c r="H35" s="94">
        <v>4</v>
      </c>
      <c r="I35" s="85">
        <f t="shared" si="2"/>
        <v>86000000</v>
      </c>
    </row>
    <row r="36" spans="1:9" x14ac:dyDescent="0.25">
      <c r="A36" s="90" t="s">
        <v>41</v>
      </c>
      <c r="B36" s="92" t="s">
        <v>10</v>
      </c>
      <c r="C36" s="96" t="s">
        <v>21</v>
      </c>
      <c r="D36" s="92" t="s">
        <v>52</v>
      </c>
      <c r="E36" s="93">
        <v>10000000</v>
      </c>
      <c r="F36" s="94">
        <f t="shared" si="1"/>
        <v>710000000</v>
      </c>
      <c r="G36" s="94">
        <f t="shared" si="0"/>
        <v>25484.565685570709</v>
      </c>
      <c r="H36" s="94">
        <v>71</v>
      </c>
      <c r="I36" s="85">
        <f t="shared" si="2"/>
        <v>710000000</v>
      </c>
    </row>
    <row r="37" spans="1:9" x14ac:dyDescent="0.25">
      <c r="A37" s="90" t="s">
        <v>41</v>
      </c>
      <c r="B37" s="92" t="s">
        <v>10</v>
      </c>
      <c r="C37" s="96" t="s">
        <v>21</v>
      </c>
      <c r="D37" s="95" t="s">
        <v>53</v>
      </c>
      <c r="E37" s="93">
        <v>10000000</v>
      </c>
      <c r="F37" s="94">
        <f t="shared" si="1"/>
        <v>470000000</v>
      </c>
      <c r="G37" s="94">
        <f t="shared" si="0"/>
        <v>16870.064608758075</v>
      </c>
      <c r="H37" s="94">
        <v>47</v>
      </c>
      <c r="I37" s="85">
        <f t="shared" si="2"/>
        <v>470000000</v>
      </c>
    </row>
    <row r="38" spans="1:9" x14ac:dyDescent="0.25">
      <c r="A38" s="90" t="s">
        <v>41</v>
      </c>
      <c r="B38" s="92" t="s">
        <v>23</v>
      </c>
      <c r="C38" s="92" t="s">
        <v>54</v>
      </c>
      <c r="D38" s="92" t="s">
        <v>55</v>
      </c>
      <c r="E38" s="93">
        <v>10000000</v>
      </c>
      <c r="F38" s="94">
        <f t="shared" si="1"/>
        <v>5190000000</v>
      </c>
      <c r="G38" s="94">
        <f t="shared" si="0"/>
        <v>186288.58578607324</v>
      </c>
      <c r="H38" s="94">
        <v>519</v>
      </c>
      <c r="I38" s="85">
        <f t="shared" si="2"/>
        <v>5190000000</v>
      </c>
    </row>
    <row r="39" spans="1:9" x14ac:dyDescent="0.25">
      <c r="A39" s="90" t="s">
        <v>41</v>
      </c>
      <c r="B39" s="92" t="s">
        <v>23</v>
      </c>
      <c r="C39" s="92" t="s">
        <v>54</v>
      </c>
      <c r="D39" s="92" t="s">
        <v>148</v>
      </c>
      <c r="E39" s="93">
        <v>12000000</v>
      </c>
      <c r="F39" s="94">
        <f t="shared" si="1"/>
        <v>1080000000</v>
      </c>
      <c r="G39" s="94">
        <f t="shared" si="0"/>
        <v>38765.254845656855</v>
      </c>
      <c r="H39" s="94">
        <v>90</v>
      </c>
      <c r="I39" s="85">
        <f t="shared" si="2"/>
        <v>1080000000</v>
      </c>
    </row>
    <row r="40" spans="1:9" x14ac:dyDescent="0.25">
      <c r="A40" s="90" t="s">
        <v>41</v>
      </c>
      <c r="B40" s="92" t="s">
        <v>23</v>
      </c>
      <c r="C40" s="92" t="s">
        <v>54</v>
      </c>
      <c r="D40" s="92" t="s">
        <v>140</v>
      </c>
      <c r="E40" s="93">
        <v>15000000</v>
      </c>
      <c r="F40" s="94">
        <f t="shared" si="1"/>
        <v>255000000</v>
      </c>
      <c r="G40" s="94">
        <f t="shared" si="0"/>
        <v>9152.9073941134247</v>
      </c>
      <c r="H40" s="94">
        <v>17</v>
      </c>
      <c r="I40" s="85">
        <f t="shared" si="2"/>
        <v>255000000</v>
      </c>
    </row>
    <row r="41" spans="1:9" x14ac:dyDescent="0.25">
      <c r="A41" s="90" t="s">
        <v>41</v>
      </c>
      <c r="B41" s="92" t="s">
        <v>39</v>
      </c>
      <c r="C41" s="92" t="s">
        <v>173</v>
      </c>
      <c r="D41" s="92" t="s">
        <v>162</v>
      </c>
      <c r="E41" s="93">
        <v>14450000</v>
      </c>
      <c r="F41" s="94">
        <f t="shared" si="1"/>
        <v>2933350000</v>
      </c>
      <c r="G41" s="94">
        <f t="shared" si="0"/>
        <v>105288.94472361809</v>
      </c>
      <c r="H41" s="94">
        <v>203</v>
      </c>
      <c r="I41" s="85">
        <f t="shared" si="2"/>
        <v>2933350000</v>
      </c>
    </row>
    <row r="42" spans="1:9" x14ac:dyDescent="0.25">
      <c r="A42" s="90" t="s">
        <v>41</v>
      </c>
      <c r="B42" s="92" t="s">
        <v>5</v>
      </c>
      <c r="C42" s="96" t="s">
        <v>56</v>
      </c>
      <c r="D42" s="92" t="s">
        <v>57</v>
      </c>
      <c r="E42" s="93">
        <v>10800000</v>
      </c>
      <c r="F42" s="94">
        <f t="shared" si="1"/>
        <v>0</v>
      </c>
      <c r="G42" s="94">
        <f t="shared" si="0"/>
        <v>0</v>
      </c>
      <c r="H42" s="94">
        <v>0</v>
      </c>
      <c r="I42" s="85">
        <f t="shared" si="2"/>
        <v>0</v>
      </c>
    </row>
    <row r="43" spans="1:9" x14ac:dyDescent="0.25">
      <c r="A43" s="90" t="s">
        <v>41</v>
      </c>
      <c r="B43" s="92" t="s">
        <v>69</v>
      </c>
      <c r="C43" s="92" t="s">
        <v>17</v>
      </c>
      <c r="D43" s="92" t="s">
        <v>146</v>
      </c>
      <c r="E43" s="93">
        <v>13500000</v>
      </c>
      <c r="F43" s="94">
        <f t="shared" si="1"/>
        <v>621000000</v>
      </c>
      <c r="G43" s="94">
        <f t="shared" si="0"/>
        <v>22290.021536252691</v>
      </c>
      <c r="H43" s="94">
        <v>46</v>
      </c>
      <c r="I43" s="85">
        <f t="shared" si="2"/>
        <v>621000000</v>
      </c>
    </row>
    <row r="44" spans="1:9" x14ac:dyDescent="0.25">
      <c r="A44" s="90" t="s">
        <v>58</v>
      </c>
      <c r="B44" s="92" t="s">
        <v>7</v>
      </c>
      <c r="C44" s="92" t="s">
        <v>26</v>
      </c>
      <c r="D44" s="92" t="s">
        <v>209</v>
      </c>
      <c r="E44" s="93">
        <v>5500000</v>
      </c>
      <c r="F44" s="94">
        <f t="shared" si="1"/>
        <v>5500000</v>
      </c>
      <c r="G44" s="94">
        <f t="shared" si="0"/>
        <v>197.41564967695621</v>
      </c>
      <c r="H44" s="94">
        <v>1</v>
      </c>
      <c r="I44" s="85">
        <f t="shared" si="2"/>
        <v>5500000</v>
      </c>
    </row>
    <row r="45" spans="1:9" x14ac:dyDescent="0.25">
      <c r="A45" s="90" t="s">
        <v>58</v>
      </c>
      <c r="B45" s="92" t="s">
        <v>7</v>
      </c>
      <c r="C45" s="92" t="s">
        <v>26</v>
      </c>
      <c r="D45" s="92" t="s">
        <v>60</v>
      </c>
      <c r="E45" s="93">
        <v>21500000</v>
      </c>
      <c r="F45" s="94">
        <f t="shared" si="1"/>
        <v>43000000</v>
      </c>
      <c r="G45" s="94">
        <f t="shared" si="0"/>
        <v>1543.4314429289304</v>
      </c>
      <c r="H45" s="94">
        <v>2</v>
      </c>
      <c r="I45" s="85">
        <f t="shared" si="2"/>
        <v>43000000</v>
      </c>
    </row>
    <row r="46" spans="1:9" x14ac:dyDescent="0.25">
      <c r="A46" s="90" t="s">
        <v>58</v>
      </c>
      <c r="B46" s="92" t="s">
        <v>7</v>
      </c>
      <c r="C46" s="92" t="s">
        <v>26</v>
      </c>
      <c r="D46" s="92" t="s">
        <v>61</v>
      </c>
      <c r="E46" s="93">
        <v>24000000</v>
      </c>
      <c r="F46" s="94">
        <f t="shared" si="1"/>
        <v>72000000</v>
      </c>
      <c r="G46" s="94">
        <f t="shared" si="0"/>
        <v>2584.3503230437905</v>
      </c>
      <c r="H46" s="94">
        <v>3</v>
      </c>
      <c r="I46" s="85">
        <f t="shared" si="2"/>
        <v>72000000</v>
      </c>
    </row>
    <row r="47" spans="1:9" x14ac:dyDescent="0.25">
      <c r="A47" s="90" t="s">
        <v>58</v>
      </c>
      <c r="B47" s="92" t="s">
        <v>33</v>
      </c>
      <c r="C47" s="92" t="s">
        <v>63</v>
      </c>
      <c r="D47" s="92" t="s">
        <v>12</v>
      </c>
      <c r="E47" s="93">
        <v>8400000</v>
      </c>
      <c r="F47" s="94">
        <f t="shared" si="1"/>
        <v>1134000000</v>
      </c>
      <c r="G47" s="94">
        <f t="shared" si="0"/>
        <v>40703.517587939699</v>
      </c>
      <c r="H47" s="94">
        <v>135</v>
      </c>
      <c r="I47" s="85">
        <f t="shared" si="2"/>
        <v>1134000000</v>
      </c>
    </row>
    <row r="48" spans="1:9" x14ac:dyDescent="0.25">
      <c r="A48" s="90" t="s">
        <v>58</v>
      </c>
      <c r="B48" s="92" t="s">
        <v>33</v>
      </c>
      <c r="C48" s="92" t="s">
        <v>63</v>
      </c>
      <c r="D48" s="92" t="s">
        <v>64</v>
      </c>
      <c r="E48" s="93">
        <v>9000000</v>
      </c>
      <c r="F48" s="94">
        <f t="shared" si="1"/>
        <v>279000000</v>
      </c>
      <c r="G48" s="94">
        <f t="shared" si="0"/>
        <v>10014.357501794688</v>
      </c>
      <c r="H48" s="94">
        <v>31</v>
      </c>
      <c r="I48" s="85">
        <f t="shared" si="2"/>
        <v>279000000</v>
      </c>
    </row>
    <row r="49" spans="1:9" x14ac:dyDescent="0.25">
      <c r="A49" s="90" t="s">
        <v>58</v>
      </c>
      <c r="B49" s="92" t="s">
        <v>33</v>
      </c>
      <c r="C49" s="92" t="s">
        <v>63</v>
      </c>
      <c r="D49" s="92" t="s">
        <v>143</v>
      </c>
      <c r="E49" s="93">
        <v>15320000</v>
      </c>
      <c r="F49" s="94">
        <f t="shared" si="1"/>
        <v>183840000</v>
      </c>
      <c r="G49" s="94">
        <f t="shared" si="0"/>
        <v>6598.7078248384778</v>
      </c>
      <c r="H49" s="94">
        <v>12</v>
      </c>
      <c r="I49" s="85">
        <f t="shared" si="2"/>
        <v>183840000</v>
      </c>
    </row>
    <row r="50" spans="1:9" x14ac:dyDescent="0.25">
      <c r="A50" s="90" t="s">
        <v>58</v>
      </c>
      <c r="B50" s="92" t="s">
        <v>23</v>
      </c>
      <c r="C50" s="92" t="s">
        <v>54</v>
      </c>
      <c r="D50" s="92" t="s">
        <v>156</v>
      </c>
      <c r="E50" s="93">
        <v>30000000</v>
      </c>
      <c r="F50" s="94">
        <f t="shared" si="1"/>
        <v>4170000000</v>
      </c>
      <c r="G50" s="94">
        <f t="shared" si="0"/>
        <v>149676.95620961953</v>
      </c>
      <c r="H50" s="94">
        <v>139</v>
      </c>
      <c r="I50" s="85">
        <f t="shared" si="2"/>
        <v>4170000000</v>
      </c>
    </row>
    <row r="51" spans="1:9" x14ac:dyDescent="0.25">
      <c r="A51" s="90" t="s">
        <v>58</v>
      </c>
      <c r="B51" s="92" t="s">
        <v>10</v>
      </c>
      <c r="C51" s="92" t="s">
        <v>21</v>
      </c>
      <c r="D51" s="92" t="s">
        <v>65</v>
      </c>
      <c r="E51" s="93">
        <v>26000000</v>
      </c>
      <c r="F51" s="94">
        <f t="shared" si="1"/>
        <v>182000000</v>
      </c>
      <c r="G51" s="94">
        <f t="shared" si="0"/>
        <v>6532.6633165829144</v>
      </c>
      <c r="H51" s="94">
        <v>7</v>
      </c>
      <c r="I51" s="85">
        <f t="shared" si="2"/>
        <v>182000000</v>
      </c>
    </row>
    <row r="52" spans="1:9" x14ac:dyDescent="0.25">
      <c r="A52" s="90" t="s">
        <v>58</v>
      </c>
      <c r="B52" s="92" t="s">
        <v>10</v>
      </c>
      <c r="C52" s="92" t="s">
        <v>21</v>
      </c>
      <c r="D52" s="92" t="s">
        <v>66</v>
      </c>
      <c r="E52" s="93">
        <v>17000000</v>
      </c>
      <c r="F52" s="94">
        <f t="shared" si="1"/>
        <v>493000000</v>
      </c>
      <c r="G52" s="94">
        <f t="shared" si="0"/>
        <v>17695.62096195262</v>
      </c>
      <c r="H52" s="94">
        <v>29</v>
      </c>
      <c r="I52" s="85">
        <f t="shared" si="2"/>
        <v>493000000</v>
      </c>
    </row>
    <row r="53" spans="1:9" x14ac:dyDescent="0.25">
      <c r="A53" s="90" t="s">
        <v>58</v>
      </c>
      <c r="B53" s="92" t="s">
        <v>39</v>
      </c>
      <c r="C53" s="92" t="s">
        <v>173</v>
      </c>
      <c r="D53" s="92" t="s">
        <v>67</v>
      </c>
      <c r="E53" s="93">
        <v>23690000</v>
      </c>
      <c r="F53" s="94">
        <f t="shared" si="1"/>
        <v>379040000</v>
      </c>
      <c r="G53" s="94">
        <f t="shared" si="0"/>
        <v>13605.168700646087</v>
      </c>
      <c r="H53" s="94">
        <v>16</v>
      </c>
      <c r="I53" s="85">
        <f t="shared" si="2"/>
        <v>379040000</v>
      </c>
    </row>
    <row r="54" spans="1:9" x14ac:dyDescent="0.25">
      <c r="A54" s="90" t="s">
        <v>58</v>
      </c>
      <c r="B54" s="92" t="s">
        <v>19</v>
      </c>
      <c r="C54" s="92"/>
      <c r="D54" s="92" t="s">
        <v>68</v>
      </c>
      <c r="E54" s="93">
        <v>16500000</v>
      </c>
      <c r="F54" s="94">
        <f t="shared" si="1"/>
        <v>1254000000</v>
      </c>
      <c r="G54" s="94">
        <f t="shared" si="0"/>
        <v>45010.768126346018</v>
      </c>
      <c r="H54" s="94">
        <v>76</v>
      </c>
      <c r="I54" s="85">
        <f t="shared" si="2"/>
        <v>1254000000</v>
      </c>
    </row>
    <row r="55" spans="1:9" x14ac:dyDescent="0.25">
      <c r="A55" s="90" t="s">
        <v>58</v>
      </c>
      <c r="B55" s="92" t="s">
        <v>69</v>
      </c>
      <c r="C55" s="92" t="s">
        <v>17</v>
      </c>
      <c r="D55" s="92" t="s">
        <v>70</v>
      </c>
      <c r="E55" s="93">
        <v>11500000</v>
      </c>
      <c r="F55" s="94">
        <f t="shared" si="1"/>
        <v>437000000</v>
      </c>
      <c r="G55" s="94">
        <f t="shared" si="0"/>
        <v>15685.570710696338</v>
      </c>
      <c r="H55" s="94">
        <v>38</v>
      </c>
      <c r="I55" s="85">
        <f t="shared" si="2"/>
        <v>437000000</v>
      </c>
    </row>
    <row r="56" spans="1:9" x14ac:dyDescent="0.25">
      <c r="A56" s="90" t="s">
        <v>58</v>
      </c>
      <c r="B56" s="92" t="s">
        <v>71</v>
      </c>
      <c r="C56" s="92" t="s">
        <v>17</v>
      </c>
      <c r="D56" s="92" t="s">
        <v>72</v>
      </c>
      <c r="E56" s="93">
        <v>8500000</v>
      </c>
      <c r="F56" s="94">
        <f t="shared" si="1"/>
        <v>450500000</v>
      </c>
      <c r="G56" s="94">
        <f t="shared" si="0"/>
        <v>16170.136396267049</v>
      </c>
      <c r="H56" s="94">
        <v>53</v>
      </c>
      <c r="I56" s="85">
        <f t="shared" si="2"/>
        <v>450500000</v>
      </c>
    </row>
    <row r="57" spans="1:9" x14ac:dyDescent="0.25">
      <c r="A57" s="90" t="s">
        <v>73</v>
      </c>
      <c r="B57" s="92" t="s">
        <v>10</v>
      </c>
      <c r="C57" s="92" t="s">
        <v>74</v>
      </c>
      <c r="D57" s="92" t="s">
        <v>142</v>
      </c>
      <c r="E57" s="93">
        <v>13500000</v>
      </c>
      <c r="F57" s="94">
        <f t="shared" si="1"/>
        <v>8437500000</v>
      </c>
      <c r="G57" s="94">
        <f t="shared" si="0"/>
        <v>302853.55348169419</v>
      </c>
      <c r="H57" s="94">
        <v>625</v>
      </c>
      <c r="I57" s="85">
        <f t="shared" si="2"/>
        <v>8437500000</v>
      </c>
    </row>
    <row r="58" spans="1:9" x14ac:dyDescent="0.25">
      <c r="A58" s="90" t="s">
        <v>73</v>
      </c>
      <c r="B58" s="92" t="s">
        <v>14</v>
      </c>
      <c r="C58" s="92" t="s">
        <v>34</v>
      </c>
      <c r="D58" s="92" t="s">
        <v>150</v>
      </c>
      <c r="E58" s="93">
        <v>19000000</v>
      </c>
      <c r="F58" s="94">
        <f t="shared" si="1"/>
        <v>7296000000</v>
      </c>
      <c r="G58" s="94">
        <f t="shared" si="0"/>
        <v>261880.83273510408</v>
      </c>
      <c r="H58" s="94">
        <v>384</v>
      </c>
      <c r="I58" s="85">
        <f t="shared" si="2"/>
        <v>7296000000</v>
      </c>
    </row>
    <row r="59" spans="1:9" x14ac:dyDescent="0.25">
      <c r="A59" s="90" t="s">
        <v>73</v>
      </c>
      <c r="B59" s="92" t="s">
        <v>141</v>
      </c>
      <c r="C59" s="92" t="s">
        <v>160</v>
      </c>
      <c r="D59" s="92" t="s">
        <v>155</v>
      </c>
      <c r="E59" s="93">
        <v>15500000</v>
      </c>
      <c r="F59" s="94">
        <f t="shared" si="1"/>
        <v>2371500000</v>
      </c>
      <c r="G59" s="94">
        <f t="shared" si="0"/>
        <v>85122.038765254852</v>
      </c>
      <c r="H59" s="94">
        <v>153</v>
      </c>
      <c r="I59" s="85">
        <f t="shared" si="2"/>
        <v>2371500000</v>
      </c>
    </row>
    <row r="60" spans="1:9" ht="39" x14ac:dyDescent="0.25">
      <c r="A60" s="90" t="s">
        <v>73</v>
      </c>
      <c r="B60" s="92" t="s">
        <v>141</v>
      </c>
      <c r="C60" s="92" t="s">
        <v>160</v>
      </c>
      <c r="D60" s="96" t="s">
        <v>151</v>
      </c>
      <c r="E60" s="93">
        <v>6200000</v>
      </c>
      <c r="F60" s="94">
        <f t="shared" si="1"/>
        <v>508400000</v>
      </c>
      <c r="G60" s="94">
        <f t="shared" si="0"/>
        <v>18248.384781048098</v>
      </c>
      <c r="H60" s="94">
        <v>82</v>
      </c>
      <c r="I60" s="85">
        <f t="shared" si="2"/>
        <v>508400000</v>
      </c>
    </row>
    <row r="61" spans="1:9" x14ac:dyDescent="0.25">
      <c r="A61" s="90" t="s">
        <v>73</v>
      </c>
      <c r="B61" s="92" t="s">
        <v>7</v>
      </c>
      <c r="C61" s="92" t="s">
        <v>26</v>
      </c>
      <c r="D61" s="92" t="s">
        <v>75</v>
      </c>
      <c r="E61" s="93">
        <v>6000000</v>
      </c>
      <c r="F61" s="94">
        <f t="shared" si="1"/>
        <v>48000000</v>
      </c>
      <c r="G61" s="94">
        <f t="shared" si="0"/>
        <v>1722.900215362527</v>
      </c>
      <c r="H61" s="94">
        <v>8</v>
      </c>
      <c r="I61" s="85">
        <f t="shared" si="2"/>
        <v>48000000</v>
      </c>
    </row>
    <row r="62" spans="1:9" x14ac:dyDescent="0.25">
      <c r="A62" s="90" t="s">
        <v>73</v>
      </c>
      <c r="B62" s="92" t="s">
        <v>7</v>
      </c>
      <c r="C62" s="92" t="s">
        <v>26</v>
      </c>
      <c r="D62" s="92" t="s">
        <v>76</v>
      </c>
      <c r="E62" s="93">
        <v>14000000</v>
      </c>
      <c r="F62" s="94">
        <f t="shared" si="1"/>
        <v>2268000000</v>
      </c>
      <c r="G62" s="94">
        <f t="shared" si="0"/>
        <v>81407.035175879399</v>
      </c>
      <c r="H62" s="94">
        <v>162</v>
      </c>
      <c r="I62" s="85">
        <f t="shared" si="2"/>
        <v>2268000000</v>
      </c>
    </row>
    <row r="63" spans="1:9" x14ac:dyDescent="0.25">
      <c r="A63" s="90" t="s">
        <v>73</v>
      </c>
      <c r="B63" s="92" t="s">
        <v>7</v>
      </c>
      <c r="C63" s="92" t="s">
        <v>26</v>
      </c>
      <c r="D63" s="92" t="s">
        <v>166</v>
      </c>
      <c r="E63" s="93">
        <v>15000000</v>
      </c>
      <c r="F63" s="94">
        <f t="shared" si="1"/>
        <v>2355000000</v>
      </c>
      <c r="G63" s="94">
        <f t="shared" si="0"/>
        <v>84529.79181622398</v>
      </c>
      <c r="H63" s="94">
        <v>157</v>
      </c>
      <c r="I63" s="85">
        <f t="shared" si="2"/>
        <v>2355000000</v>
      </c>
    </row>
    <row r="64" spans="1:9" x14ac:dyDescent="0.25">
      <c r="A64" s="90" t="s">
        <v>73</v>
      </c>
      <c r="B64" s="92" t="s">
        <v>23</v>
      </c>
      <c r="C64" s="96" t="s">
        <v>203</v>
      </c>
      <c r="D64" s="92" t="s">
        <v>77</v>
      </c>
      <c r="E64" s="93">
        <v>14500000</v>
      </c>
      <c r="F64" s="94">
        <f t="shared" si="1"/>
        <v>957000000</v>
      </c>
      <c r="G64" s="94">
        <f t="shared" si="0"/>
        <v>34350.323043790384</v>
      </c>
      <c r="H64" s="94">
        <v>66</v>
      </c>
      <c r="I64" s="85">
        <f t="shared" si="2"/>
        <v>957000000</v>
      </c>
    </row>
    <row r="65" spans="1:9" ht="26.25" x14ac:dyDescent="0.25">
      <c r="A65" s="90" t="s">
        <v>73</v>
      </c>
      <c r="B65" s="92" t="s">
        <v>23</v>
      </c>
      <c r="C65" s="96" t="s">
        <v>203</v>
      </c>
      <c r="D65" s="96" t="s">
        <v>158</v>
      </c>
      <c r="E65" s="93">
        <v>14000000</v>
      </c>
      <c r="F65" s="94">
        <f t="shared" si="1"/>
        <v>16184000000</v>
      </c>
      <c r="G65" s="94">
        <f t="shared" si="0"/>
        <v>580904.52261306532</v>
      </c>
      <c r="H65" s="94">
        <v>1156</v>
      </c>
      <c r="I65" s="85">
        <f t="shared" si="2"/>
        <v>16184000000</v>
      </c>
    </row>
    <row r="66" spans="1:9" x14ac:dyDescent="0.25">
      <c r="A66" s="90" t="s">
        <v>73</v>
      </c>
      <c r="B66" s="92" t="s">
        <v>23</v>
      </c>
      <c r="C66" s="96" t="s">
        <v>203</v>
      </c>
      <c r="D66" s="92" t="s">
        <v>78</v>
      </c>
      <c r="E66" s="93">
        <v>14000000</v>
      </c>
      <c r="F66" s="94">
        <f t="shared" si="1"/>
        <v>672000000</v>
      </c>
      <c r="G66" s="94">
        <f t="shared" si="0"/>
        <v>24120.603015075376</v>
      </c>
      <c r="H66" s="94">
        <v>48</v>
      </c>
      <c r="I66" s="85">
        <f t="shared" si="2"/>
        <v>672000000</v>
      </c>
    </row>
    <row r="67" spans="1:9" x14ac:dyDescent="0.25">
      <c r="A67" s="90" t="s">
        <v>73</v>
      </c>
      <c r="B67" s="92" t="s">
        <v>8</v>
      </c>
      <c r="C67" s="92" t="s">
        <v>17</v>
      </c>
      <c r="D67" s="92" t="s">
        <v>9</v>
      </c>
      <c r="E67" s="93">
        <v>14500000</v>
      </c>
      <c r="F67" s="94">
        <f t="shared" ref="F67:F99" si="3">H67*E67</f>
        <v>2378000000</v>
      </c>
      <c r="G67" s="94">
        <f t="shared" ref="G67:G106" si="4">F67/27860</f>
        <v>85355.348169418518</v>
      </c>
      <c r="H67" s="94">
        <v>164</v>
      </c>
      <c r="I67" s="85">
        <f t="shared" ref="I67:I107" si="5">F67</f>
        <v>2378000000</v>
      </c>
    </row>
    <row r="68" spans="1:9" x14ac:dyDescent="0.25">
      <c r="A68" s="90" t="s">
        <v>73</v>
      </c>
      <c r="B68" s="92" t="s">
        <v>8</v>
      </c>
      <c r="C68" s="92" t="s">
        <v>17</v>
      </c>
      <c r="D68" s="92" t="s">
        <v>157</v>
      </c>
      <c r="E68" s="93">
        <v>15500000</v>
      </c>
      <c r="F68" s="94">
        <f t="shared" si="3"/>
        <v>558000000</v>
      </c>
      <c r="G68" s="94">
        <f t="shared" si="4"/>
        <v>20028.715003589376</v>
      </c>
      <c r="H68" s="94">
        <v>36</v>
      </c>
      <c r="I68" s="85">
        <f t="shared" si="5"/>
        <v>558000000</v>
      </c>
    </row>
    <row r="69" spans="1:9" x14ac:dyDescent="0.25">
      <c r="A69" s="90" t="s">
        <v>73</v>
      </c>
      <c r="B69" s="95" t="s">
        <v>19</v>
      </c>
      <c r="C69" s="92" t="s">
        <v>20</v>
      </c>
      <c r="D69" s="92" t="s">
        <v>80</v>
      </c>
      <c r="E69" s="93">
        <v>15950000</v>
      </c>
      <c r="F69" s="94">
        <f t="shared" si="3"/>
        <v>12839750000</v>
      </c>
      <c r="G69" s="94">
        <f t="shared" si="4"/>
        <v>460866.83417085424</v>
      </c>
      <c r="H69" s="94">
        <v>805</v>
      </c>
      <c r="I69" s="85">
        <f t="shared" si="5"/>
        <v>12839750000</v>
      </c>
    </row>
    <row r="70" spans="1:9" x14ac:dyDescent="0.25">
      <c r="A70" s="90" t="s">
        <v>81</v>
      </c>
      <c r="B70" s="92" t="s">
        <v>10</v>
      </c>
      <c r="C70" s="92" t="s">
        <v>74</v>
      </c>
      <c r="D70" s="92" t="s">
        <v>82</v>
      </c>
      <c r="E70" s="93">
        <v>17500000</v>
      </c>
      <c r="F70" s="94">
        <f t="shared" si="3"/>
        <v>3185000000</v>
      </c>
      <c r="G70" s="94">
        <f t="shared" si="4"/>
        <v>114321.60804020101</v>
      </c>
      <c r="H70" s="94">
        <v>182</v>
      </c>
      <c r="I70" s="85">
        <f t="shared" si="5"/>
        <v>3185000000</v>
      </c>
    </row>
    <row r="71" spans="1:9" x14ac:dyDescent="0.25">
      <c r="A71" s="90" t="s">
        <v>81</v>
      </c>
      <c r="B71" s="92" t="s">
        <v>10</v>
      </c>
      <c r="C71" s="92" t="s">
        <v>74</v>
      </c>
      <c r="D71" s="92" t="s">
        <v>84</v>
      </c>
      <c r="F71" s="94">
        <f t="shared" si="3"/>
        <v>0</v>
      </c>
      <c r="G71" s="94">
        <f t="shared" si="4"/>
        <v>0</v>
      </c>
      <c r="H71" s="94">
        <v>5</v>
      </c>
      <c r="I71" s="85">
        <f t="shared" si="5"/>
        <v>0</v>
      </c>
    </row>
    <row r="72" spans="1:9" x14ac:dyDescent="0.25">
      <c r="A72" s="90" t="s">
        <v>81</v>
      </c>
      <c r="B72" s="92" t="s">
        <v>23</v>
      </c>
      <c r="C72" s="92" t="s">
        <v>54</v>
      </c>
      <c r="D72" s="92" t="s">
        <v>86</v>
      </c>
      <c r="E72" s="93">
        <v>13000000</v>
      </c>
      <c r="F72" s="94">
        <f t="shared" si="3"/>
        <v>845000000</v>
      </c>
      <c r="G72" s="94">
        <f t="shared" si="4"/>
        <v>30330.222541277817</v>
      </c>
      <c r="H72" s="94">
        <v>65</v>
      </c>
      <c r="I72" s="85">
        <f t="shared" si="5"/>
        <v>845000000</v>
      </c>
    </row>
    <row r="73" spans="1:9" x14ac:dyDescent="0.25">
      <c r="A73" s="90" t="s">
        <v>81</v>
      </c>
      <c r="B73" s="92" t="s">
        <v>87</v>
      </c>
      <c r="C73" s="92"/>
      <c r="D73" s="92" t="s">
        <v>88</v>
      </c>
      <c r="E73" s="93">
        <v>1190000</v>
      </c>
      <c r="F73" s="94">
        <f t="shared" si="3"/>
        <v>0</v>
      </c>
      <c r="G73" s="94">
        <f t="shared" si="4"/>
        <v>0</v>
      </c>
      <c r="H73" s="94">
        <v>0</v>
      </c>
      <c r="I73" s="85">
        <f t="shared" si="5"/>
        <v>0</v>
      </c>
    </row>
    <row r="74" spans="1:9" x14ac:dyDescent="0.25">
      <c r="A74" s="90" t="s">
        <v>134</v>
      </c>
      <c r="B74" s="92" t="s">
        <v>19</v>
      </c>
      <c r="C74" s="92" t="s">
        <v>20</v>
      </c>
      <c r="D74" s="92" t="s">
        <v>89</v>
      </c>
      <c r="E74" s="93">
        <v>65000000</v>
      </c>
      <c r="F74" s="94">
        <f t="shared" si="3"/>
        <v>10920000000</v>
      </c>
      <c r="G74" s="94">
        <f t="shared" si="4"/>
        <v>391959.79899497487</v>
      </c>
      <c r="H74" s="94">
        <v>168</v>
      </c>
      <c r="I74" s="85">
        <f t="shared" si="5"/>
        <v>10920000000</v>
      </c>
    </row>
    <row r="75" spans="1:9" x14ac:dyDescent="0.25">
      <c r="A75" s="90" t="s">
        <v>134</v>
      </c>
      <c r="B75" s="92" t="s">
        <v>19</v>
      </c>
      <c r="C75" s="92" t="s">
        <v>20</v>
      </c>
      <c r="D75" s="92" t="s">
        <v>174</v>
      </c>
      <c r="E75" s="93">
        <v>65000000</v>
      </c>
      <c r="F75" s="94">
        <f t="shared" si="3"/>
        <v>1040000000</v>
      </c>
      <c r="G75" s="94">
        <f t="shared" si="4"/>
        <v>37329.504666188084</v>
      </c>
      <c r="H75" s="94">
        <v>16</v>
      </c>
      <c r="I75" s="85">
        <f t="shared" si="5"/>
        <v>1040000000</v>
      </c>
    </row>
    <row r="76" spans="1:9" x14ac:dyDescent="0.25">
      <c r="A76" s="90" t="s">
        <v>134</v>
      </c>
      <c r="B76" s="92" t="s">
        <v>7</v>
      </c>
      <c r="C76" s="92" t="s">
        <v>26</v>
      </c>
      <c r="D76" s="92" t="s">
        <v>90</v>
      </c>
      <c r="E76" s="93">
        <v>80000000</v>
      </c>
      <c r="F76" s="94">
        <f t="shared" si="3"/>
        <v>0</v>
      </c>
      <c r="G76" s="94">
        <f t="shared" si="4"/>
        <v>0</v>
      </c>
      <c r="H76" s="94">
        <v>0</v>
      </c>
      <c r="I76" s="85">
        <f t="shared" si="5"/>
        <v>0</v>
      </c>
    </row>
    <row r="77" spans="1:9" x14ac:dyDescent="0.25">
      <c r="A77" s="90" t="s">
        <v>134</v>
      </c>
      <c r="B77" s="92" t="s">
        <v>7</v>
      </c>
      <c r="C77" s="92" t="s">
        <v>26</v>
      </c>
      <c r="D77" s="92" t="s">
        <v>163</v>
      </c>
      <c r="E77" s="93">
        <v>80000000</v>
      </c>
      <c r="F77" s="94">
        <f t="shared" si="3"/>
        <v>160000000</v>
      </c>
      <c r="G77" s="94">
        <f t="shared" si="4"/>
        <v>5743.0007178750893</v>
      </c>
      <c r="H77" s="94">
        <v>2</v>
      </c>
      <c r="I77" s="85">
        <f t="shared" si="5"/>
        <v>160000000</v>
      </c>
    </row>
    <row r="78" spans="1:9" x14ac:dyDescent="0.25">
      <c r="A78" s="90" t="s">
        <v>134</v>
      </c>
      <c r="B78" s="92" t="s">
        <v>39</v>
      </c>
      <c r="C78" s="92" t="s">
        <v>173</v>
      </c>
      <c r="D78" s="92" t="s">
        <v>91</v>
      </c>
      <c r="E78" s="93">
        <v>75756500</v>
      </c>
      <c r="F78" s="94">
        <f t="shared" si="3"/>
        <v>0</v>
      </c>
      <c r="G78" s="94">
        <f t="shared" si="4"/>
        <v>0</v>
      </c>
      <c r="H78" s="94">
        <v>0</v>
      </c>
      <c r="I78" s="85">
        <f t="shared" si="5"/>
        <v>0</v>
      </c>
    </row>
    <row r="79" spans="1:9" x14ac:dyDescent="0.25">
      <c r="A79" s="90" t="s">
        <v>134</v>
      </c>
      <c r="B79" s="92" t="s">
        <v>39</v>
      </c>
      <c r="C79" s="92" t="s">
        <v>173</v>
      </c>
      <c r="D79" s="92" t="s">
        <v>136</v>
      </c>
      <c r="E79" s="93">
        <v>58000000</v>
      </c>
      <c r="F79" s="94">
        <f t="shared" si="3"/>
        <v>3770000000</v>
      </c>
      <c r="G79" s="94">
        <f t="shared" si="4"/>
        <v>135319.4544149318</v>
      </c>
      <c r="H79" s="94">
        <v>65</v>
      </c>
      <c r="I79" s="85">
        <f t="shared" si="5"/>
        <v>3770000000</v>
      </c>
    </row>
    <row r="80" spans="1:9" x14ac:dyDescent="0.25">
      <c r="A80" s="90" t="s">
        <v>134</v>
      </c>
      <c r="B80" s="92" t="s">
        <v>69</v>
      </c>
      <c r="C80" s="92" t="s">
        <v>17</v>
      </c>
      <c r="D80" s="92" t="s">
        <v>152</v>
      </c>
      <c r="E80" s="93">
        <v>140000000</v>
      </c>
      <c r="F80" s="94">
        <f t="shared" si="3"/>
        <v>0</v>
      </c>
      <c r="G80" s="94">
        <f t="shared" si="4"/>
        <v>0</v>
      </c>
      <c r="H80" s="94">
        <v>0</v>
      </c>
      <c r="I80" s="85">
        <f t="shared" si="5"/>
        <v>0</v>
      </c>
    </row>
    <row r="81" spans="1:9" x14ac:dyDescent="0.25">
      <c r="A81" s="90" t="s">
        <v>134</v>
      </c>
      <c r="B81" s="92" t="s">
        <v>10</v>
      </c>
      <c r="C81" s="92" t="s">
        <v>21</v>
      </c>
      <c r="D81" s="92" t="s">
        <v>168</v>
      </c>
      <c r="E81" s="93">
        <v>45000000</v>
      </c>
      <c r="F81" s="94">
        <f t="shared" si="3"/>
        <v>1350000000</v>
      </c>
      <c r="G81" s="94">
        <f t="shared" si="4"/>
        <v>48456.56855707107</v>
      </c>
      <c r="H81" s="94">
        <v>30</v>
      </c>
      <c r="I81" s="85">
        <f t="shared" si="5"/>
        <v>1350000000</v>
      </c>
    </row>
    <row r="82" spans="1:9" x14ac:dyDescent="0.25">
      <c r="A82" s="90" t="s">
        <v>134</v>
      </c>
      <c r="B82" s="92" t="s">
        <v>23</v>
      </c>
      <c r="C82" s="92" t="s">
        <v>54</v>
      </c>
      <c r="D82" s="92" t="s">
        <v>210</v>
      </c>
      <c r="E82" s="93">
        <v>64500000</v>
      </c>
      <c r="F82" s="94">
        <f t="shared" si="3"/>
        <v>1548000000</v>
      </c>
      <c r="G82" s="94">
        <f t="shared" si="4"/>
        <v>55563.531945441493</v>
      </c>
      <c r="H82" s="94">
        <v>24</v>
      </c>
      <c r="I82" s="85">
        <f t="shared" si="5"/>
        <v>1548000000</v>
      </c>
    </row>
    <row r="83" spans="1:9" x14ac:dyDescent="0.25">
      <c r="A83" s="90" t="s">
        <v>134</v>
      </c>
      <c r="B83" s="92" t="s">
        <v>110</v>
      </c>
      <c r="C83" s="92" t="s">
        <v>167</v>
      </c>
      <c r="D83" s="92" t="s">
        <v>138</v>
      </c>
      <c r="E83" s="93">
        <v>37500000</v>
      </c>
      <c r="F83" s="94">
        <f t="shared" si="3"/>
        <v>300000000</v>
      </c>
      <c r="G83" s="94">
        <f t="shared" si="4"/>
        <v>10768.126346015793</v>
      </c>
      <c r="H83" s="94">
        <v>8</v>
      </c>
      <c r="I83" s="85">
        <f t="shared" si="5"/>
        <v>300000000</v>
      </c>
    </row>
    <row r="84" spans="1:9" x14ac:dyDescent="0.25">
      <c r="A84" s="90" t="s">
        <v>133</v>
      </c>
      <c r="B84" s="92" t="s">
        <v>2</v>
      </c>
      <c r="C84" s="92"/>
      <c r="D84" s="92" t="s">
        <v>92</v>
      </c>
      <c r="E84" s="93">
        <v>28000000</v>
      </c>
      <c r="F84" s="94">
        <f t="shared" si="3"/>
        <v>0</v>
      </c>
      <c r="G84" s="94">
        <f t="shared" si="4"/>
        <v>0</v>
      </c>
      <c r="H84" s="94">
        <v>0</v>
      </c>
      <c r="I84" s="85">
        <f t="shared" si="5"/>
        <v>0</v>
      </c>
    </row>
    <row r="85" spans="1:9" x14ac:dyDescent="0.25">
      <c r="A85" s="90" t="s">
        <v>133</v>
      </c>
      <c r="B85" s="92" t="s">
        <v>33</v>
      </c>
      <c r="C85" s="92"/>
      <c r="D85" s="92" t="s">
        <v>13</v>
      </c>
      <c r="E85" s="93">
        <v>27300000</v>
      </c>
      <c r="F85" s="94">
        <f t="shared" si="3"/>
        <v>4368000000</v>
      </c>
      <c r="G85" s="94">
        <f t="shared" si="4"/>
        <v>156783.91959798994</v>
      </c>
      <c r="H85" s="94">
        <v>160</v>
      </c>
      <c r="I85" s="85">
        <f t="shared" si="5"/>
        <v>4368000000</v>
      </c>
    </row>
    <row r="86" spans="1:9" x14ac:dyDescent="0.25">
      <c r="A86" s="90" t="s">
        <v>133</v>
      </c>
      <c r="B86" s="92" t="s">
        <v>10</v>
      </c>
      <c r="C86" s="92"/>
      <c r="D86" s="92" t="s">
        <v>93</v>
      </c>
      <c r="E86" s="93">
        <v>26500000</v>
      </c>
      <c r="F86" s="94">
        <f t="shared" si="3"/>
        <v>1934500000</v>
      </c>
      <c r="G86" s="94">
        <f t="shared" si="4"/>
        <v>69436.4680545585</v>
      </c>
      <c r="H86" s="94">
        <v>73</v>
      </c>
      <c r="I86" s="85">
        <f t="shared" si="5"/>
        <v>1934500000</v>
      </c>
    </row>
    <row r="87" spans="1:9" x14ac:dyDescent="0.25">
      <c r="A87" s="90" t="s">
        <v>133</v>
      </c>
      <c r="B87" s="92" t="s">
        <v>170</v>
      </c>
      <c r="C87" s="92" t="s">
        <v>171</v>
      </c>
      <c r="D87" s="92" t="s">
        <v>172</v>
      </c>
      <c r="E87" s="93">
        <v>28500000</v>
      </c>
      <c r="F87" s="94">
        <f t="shared" si="3"/>
        <v>171000000</v>
      </c>
      <c r="G87" s="94">
        <f t="shared" si="4"/>
        <v>6137.8320172290023</v>
      </c>
      <c r="H87" s="94">
        <v>6</v>
      </c>
      <c r="I87" s="85">
        <f t="shared" si="5"/>
        <v>171000000</v>
      </c>
    </row>
    <row r="88" spans="1:9" x14ac:dyDescent="0.25">
      <c r="A88" s="90" t="s">
        <v>94</v>
      </c>
      <c r="B88" s="92" t="s">
        <v>19</v>
      </c>
      <c r="C88" s="92"/>
      <c r="D88" s="92" t="s">
        <v>95</v>
      </c>
      <c r="E88" s="93">
        <v>240000000</v>
      </c>
      <c r="F88" s="94">
        <f t="shared" si="3"/>
        <v>1920000000</v>
      </c>
      <c r="G88" s="94">
        <f t="shared" si="4"/>
        <v>68916.008614501072</v>
      </c>
      <c r="H88" s="94">
        <v>8</v>
      </c>
      <c r="I88" s="85">
        <f t="shared" si="5"/>
        <v>1920000000</v>
      </c>
    </row>
    <row r="89" spans="1:9" x14ac:dyDescent="0.25">
      <c r="A89" s="90" t="s">
        <v>94</v>
      </c>
      <c r="B89" s="92" t="s">
        <v>69</v>
      </c>
      <c r="C89" s="92" t="s">
        <v>17</v>
      </c>
      <c r="D89" s="92" t="s">
        <v>137</v>
      </c>
      <c r="E89" s="93">
        <v>235000000</v>
      </c>
      <c r="F89" s="94">
        <f t="shared" si="3"/>
        <v>705000000</v>
      </c>
      <c r="G89" s="94">
        <f t="shared" si="4"/>
        <v>25305.096913137113</v>
      </c>
      <c r="H89" s="94">
        <v>3</v>
      </c>
      <c r="I89" s="85">
        <f t="shared" si="5"/>
        <v>705000000</v>
      </c>
    </row>
    <row r="90" spans="1:9" x14ac:dyDescent="0.25">
      <c r="A90" s="90" t="s">
        <v>94</v>
      </c>
      <c r="B90" s="92" t="s">
        <v>39</v>
      </c>
      <c r="C90" s="92" t="s">
        <v>173</v>
      </c>
      <c r="D90" s="92" t="s">
        <v>96</v>
      </c>
      <c r="E90" s="93">
        <v>226600000</v>
      </c>
      <c r="F90" s="94">
        <f t="shared" si="3"/>
        <v>1359600000</v>
      </c>
      <c r="G90" s="94">
        <f t="shared" si="4"/>
        <v>48801.148600143577</v>
      </c>
      <c r="H90" s="94">
        <v>6</v>
      </c>
      <c r="I90" s="85">
        <f t="shared" si="5"/>
        <v>1359600000</v>
      </c>
    </row>
    <row r="91" spans="1:9" x14ac:dyDescent="0.25">
      <c r="A91" s="90" t="s">
        <v>94</v>
      </c>
      <c r="B91" s="92" t="s">
        <v>23</v>
      </c>
      <c r="C91" s="92" t="s">
        <v>54</v>
      </c>
      <c r="D91" s="92" t="s">
        <v>97</v>
      </c>
      <c r="E91" s="93">
        <v>205000000</v>
      </c>
      <c r="F91" s="94">
        <f t="shared" si="3"/>
        <v>10865000000</v>
      </c>
      <c r="G91" s="94">
        <f t="shared" si="4"/>
        <v>389985.6424982053</v>
      </c>
      <c r="H91" s="94">
        <v>53</v>
      </c>
      <c r="I91" s="85">
        <f t="shared" si="5"/>
        <v>10865000000</v>
      </c>
    </row>
    <row r="92" spans="1:9" x14ac:dyDescent="0.25">
      <c r="A92" s="90" t="s">
        <v>94</v>
      </c>
      <c r="B92" s="92" t="s">
        <v>23</v>
      </c>
      <c r="C92" s="92" t="s">
        <v>54</v>
      </c>
      <c r="D92" s="92" t="s">
        <v>98</v>
      </c>
      <c r="E92" s="93">
        <v>250000000</v>
      </c>
      <c r="F92" s="94">
        <f t="shared" si="3"/>
        <v>500000000</v>
      </c>
      <c r="G92" s="94">
        <f t="shared" si="4"/>
        <v>17946.877243359657</v>
      </c>
      <c r="H92" s="94">
        <v>2</v>
      </c>
      <c r="I92" s="85">
        <f t="shared" si="5"/>
        <v>500000000</v>
      </c>
    </row>
    <row r="93" spans="1:9" x14ac:dyDescent="0.25">
      <c r="A93" s="90" t="s">
        <v>94</v>
      </c>
      <c r="B93" s="92" t="s">
        <v>10</v>
      </c>
      <c r="C93" s="92"/>
      <c r="D93" s="92" t="s">
        <v>99</v>
      </c>
      <c r="E93" s="93">
        <v>220000000</v>
      </c>
      <c r="F93" s="94">
        <f t="shared" si="3"/>
        <v>7040000000</v>
      </c>
      <c r="G93" s="94">
        <f t="shared" si="4"/>
        <v>252692.03158650396</v>
      </c>
      <c r="H93" s="94">
        <v>32</v>
      </c>
      <c r="I93" s="85">
        <f t="shared" si="5"/>
        <v>7040000000</v>
      </c>
    </row>
    <row r="94" spans="1:9" x14ac:dyDescent="0.25">
      <c r="A94" s="90" t="s">
        <v>94</v>
      </c>
      <c r="B94" s="92" t="s">
        <v>7</v>
      </c>
      <c r="C94" s="92"/>
      <c r="D94" s="92" t="s">
        <v>211</v>
      </c>
      <c r="E94" s="93">
        <v>205000000</v>
      </c>
      <c r="F94" s="94">
        <f t="shared" si="3"/>
        <v>10250000000</v>
      </c>
      <c r="G94" s="94">
        <f t="shared" si="4"/>
        <v>367910.98348887294</v>
      </c>
      <c r="H94" s="94">
        <v>50</v>
      </c>
      <c r="I94" s="85">
        <f t="shared" si="5"/>
        <v>10250000000</v>
      </c>
    </row>
    <row r="95" spans="1:9" x14ac:dyDescent="0.25">
      <c r="A95" s="90" t="s">
        <v>100</v>
      </c>
      <c r="B95" s="92" t="s">
        <v>14</v>
      </c>
      <c r="C95" s="92" t="s">
        <v>34</v>
      </c>
      <c r="D95" s="92" t="s">
        <v>101</v>
      </c>
      <c r="E95" s="93">
        <v>54000000</v>
      </c>
      <c r="F95" s="94">
        <f t="shared" si="3"/>
        <v>378000000</v>
      </c>
      <c r="G95" s="94">
        <f t="shared" si="4"/>
        <v>13567.839195979899</v>
      </c>
      <c r="H95" s="94">
        <v>7</v>
      </c>
      <c r="I95" s="85">
        <f t="shared" si="5"/>
        <v>378000000</v>
      </c>
    </row>
    <row r="96" spans="1:9" x14ac:dyDescent="0.25">
      <c r="A96" s="90" t="s">
        <v>100</v>
      </c>
      <c r="B96" s="92" t="s">
        <v>14</v>
      </c>
      <c r="C96" s="92" t="s">
        <v>34</v>
      </c>
      <c r="D96" s="92" t="s">
        <v>204</v>
      </c>
      <c r="E96" s="93">
        <v>36400000</v>
      </c>
      <c r="F96" s="94">
        <f t="shared" si="3"/>
        <v>4732000000</v>
      </c>
      <c r="G96" s="94">
        <f t="shared" si="4"/>
        <v>169849.24623115579</v>
      </c>
      <c r="H96" s="94">
        <v>130</v>
      </c>
      <c r="I96" s="85">
        <f t="shared" si="5"/>
        <v>4732000000</v>
      </c>
    </row>
    <row r="97" spans="1:9" x14ac:dyDescent="0.25">
      <c r="A97" s="90" t="s">
        <v>100</v>
      </c>
      <c r="B97" s="92" t="s">
        <v>14</v>
      </c>
      <c r="C97" s="92" t="s">
        <v>34</v>
      </c>
      <c r="D97" s="92" t="s">
        <v>205</v>
      </c>
      <c r="E97" s="93">
        <v>36000000</v>
      </c>
      <c r="F97" s="94">
        <f t="shared" si="3"/>
        <v>6480000000</v>
      </c>
      <c r="G97" s="94">
        <f t="shared" si="4"/>
        <v>232591.52907394114</v>
      </c>
      <c r="H97" s="94">
        <v>180</v>
      </c>
      <c r="I97" s="85">
        <f t="shared" si="5"/>
        <v>6480000000</v>
      </c>
    </row>
    <row r="98" spans="1:9" x14ac:dyDescent="0.25">
      <c r="A98" s="90" t="s">
        <v>100</v>
      </c>
      <c r="B98" s="92" t="s">
        <v>23</v>
      </c>
      <c r="C98" s="92" t="s">
        <v>54</v>
      </c>
      <c r="D98" s="92" t="s">
        <v>102</v>
      </c>
      <c r="E98" s="93">
        <v>29500000</v>
      </c>
      <c r="F98" s="94">
        <f t="shared" si="3"/>
        <v>5015000000</v>
      </c>
      <c r="G98" s="94">
        <f t="shared" si="4"/>
        <v>180007.17875089735</v>
      </c>
      <c r="H98" s="94">
        <v>170</v>
      </c>
      <c r="I98" s="85">
        <f t="shared" si="5"/>
        <v>5015000000</v>
      </c>
    </row>
    <row r="99" spans="1:9" x14ac:dyDescent="0.25">
      <c r="A99" s="90" t="s">
        <v>100</v>
      </c>
      <c r="B99" s="92" t="s">
        <v>23</v>
      </c>
      <c r="C99" s="92" t="s">
        <v>54</v>
      </c>
      <c r="D99" s="92" t="s">
        <v>103</v>
      </c>
      <c r="E99" s="93">
        <v>32500000</v>
      </c>
      <c r="F99" s="94">
        <f t="shared" si="3"/>
        <v>1300000000</v>
      </c>
      <c r="G99" s="94">
        <f t="shared" si="4"/>
        <v>46661.880832735107</v>
      </c>
      <c r="H99" s="94">
        <v>40</v>
      </c>
      <c r="I99" s="85">
        <f t="shared" si="5"/>
        <v>1300000000</v>
      </c>
    </row>
    <row r="100" spans="1:9" x14ac:dyDescent="0.25">
      <c r="A100" s="90" t="s">
        <v>100</v>
      </c>
      <c r="B100" s="92" t="s">
        <v>10</v>
      </c>
      <c r="C100" s="91" t="s">
        <v>144</v>
      </c>
      <c r="D100" s="92" t="s">
        <v>145</v>
      </c>
      <c r="E100" s="93">
        <v>37000000</v>
      </c>
      <c r="F100" s="94">
        <f>H100*E100</f>
        <v>481000000</v>
      </c>
      <c r="G100" s="94">
        <f t="shared" si="4"/>
        <v>17264.89590811199</v>
      </c>
      <c r="H100" s="94">
        <v>13</v>
      </c>
      <c r="I100" s="85">
        <f t="shared" si="5"/>
        <v>481000000</v>
      </c>
    </row>
    <row r="101" spans="1:9" x14ac:dyDescent="0.25">
      <c r="A101" s="90" t="s">
        <v>104</v>
      </c>
      <c r="B101" s="92" t="s">
        <v>19</v>
      </c>
      <c r="C101" s="92" t="s">
        <v>20</v>
      </c>
      <c r="D101" s="92" t="s">
        <v>105</v>
      </c>
      <c r="E101" s="93">
        <v>49500000</v>
      </c>
      <c r="F101" s="94">
        <f>H101*E101</f>
        <v>1633500000</v>
      </c>
      <c r="G101" s="94">
        <f t="shared" si="4"/>
        <v>58632.447954055991</v>
      </c>
      <c r="H101" s="94">
        <v>33</v>
      </c>
      <c r="I101" s="85">
        <f t="shared" si="5"/>
        <v>1633500000</v>
      </c>
    </row>
    <row r="102" spans="1:9" x14ac:dyDescent="0.25">
      <c r="A102" s="90" t="s">
        <v>104</v>
      </c>
      <c r="B102" s="92" t="s">
        <v>7</v>
      </c>
      <c r="C102" s="92" t="s">
        <v>26</v>
      </c>
      <c r="D102" s="92" t="s">
        <v>106</v>
      </c>
      <c r="E102" s="93">
        <v>57000000</v>
      </c>
      <c r="F102" s="94">
        <f t="shared" ref="F102:F107" si="6">H102*E102</f>
        <v>1425000000</v>
      </c>
      <c r="G102" s="94">
        <f t="shared" si="4"/>
        <v>51148.600143575015</v>
      </c>
      <c r="H102" s="94">
        <v>25</v>
      </c>
      <c r="I102" s="85">
        <f t="shared" si="5"/>
        <v>1425000000</v>
      </c>
    </row>
    <row r="103" spans="1:9" x14ac:dyDescent="0.25">
      <c r="A103" s="90" t="s">
        <v>104</v>
      </c>
      <c r="B103" s="92" t="s">
        <v>39</v>
      </c>
      <c r="C103" s="92" t="s">
        <v>173</v>
      </c>
      <c r="D103" s="92" t="s">
        <v>107</v>
      </c>
      <c r="E103" s="93">
        <v>60225000</v>
      </c>
      <c r="F103" s="94">
        <f t="shared" si="6"/>
        <v>1324950000</v>
      </c>
      <c r="G103" s="94">
        <f t="shared" si="4"/>
        <v>47557.430007178751</v>
      </c>
      <c r="H103" s="94">
        <v>22</v>
      </c>
      <c r="I103" s="85">
        <f t="shared" si="5"/>
        <v>1324950000</v>
      </c>
    </row>
    <row r="104" spans="1:9" x14ac:dyDescent="0.25">
      <c r="A104" s="90" t="s">
        <v>104</v>
      </c>
      <c r="B104" s="92" t="s">
        <v>23</v>
      </c>
      <c r="C104" s="92"/>
      <c r="D104" s="92" t="s">
        <v>108</v>
      </c>
      <c r="E104" s="93">
        <v>49000000</v>
      </c>
      <c r="F104" s="94">
        <f t="shared" si="6"/>
        <v>3136000000</v>
      </c>
      <c r="G104" s="94">
        <f t="shared" si="4"/>
        <v>112562.81407035176</v>
      </c>
      <c r="H104" s="94">
        <v>64</v>
      </c>
      <c r="I104" s="85">
        <f t="shared" si="5"/>
        <v>3136000000</v>
      </c>
    </row>
    <row r="105" spans="1:9" x14ac:dyDescent="0.25">
      <c r="A105" s="90" t="s">
        <v>104</v>
      </c>
      <c r="B105" s="92" t="s">
        <v>69</v>
      </c>
      <c r="C105" s="92" t="s">
        <v>17</v>
      </c>
      <c r="D105" s="92" t="s">
        <v>109</v>
      </c>
      <c r="E105" s="93">
        <v>47500000</v>
      </c>
      <c r="F105" s="94">
        <f t="shared" si="6"/>
        <v>1425000000</v>
      </c>
      <c r="G105" s="94">
        <f t="shared" si="4"/>
        <v>51148.600143575015</v>
      </c>
      <c r="H105" s="94">
        <v>30</v>
      </c>
      <c r="I105" s="85">
        <f t="shared" si="5"/>
        <v>1425000000</v>
      </c>
    </row>
    <row r="106" spans="1:9" x14ac:dyDescent="0.25">
      <c r="A106" s="90" t="s">
        <v>104</v>
      </c>
      <c r="B106" s="92" t="s">
        <v>110</v>
      </c>
      <c r="C106" s="92" t="s">
        <v>111</v>
      </c>
      <c r="D106" s="92" t="s">
        <v>112</v>
      </c>
      <c r="E106" s="93">
        <v>55000000</v>
      </c>
      <c r="F106" s="94">
        <f t="shared" si="6"/>
        <v>2310000000</v>
      </c>
      <c r="G106" s="94">
        <f t="shared" si="4"/>
        <v>82914.572864321613</v>
      </c>
      <c r="H106" s="94">
        <v>42</v>
      </c>
      <c r="I106" s="85">
        <f t="shared" si="5"/>
        <v>2310000000</v>
      </c>
    </row>
    <row r="107" spans="1:9" x14ac:dyDescent="0.25">
      <c r="A107" s="90" t="s">
        <v>104</v>
      </c>
      <c r="B107" s="92" t="s">
        <v>10</v>
      </c>
      <c r="C107" s="92" t="s">
        <v>21</v>
      </c>
      <c r="D107" s="92" t="s">
        <v>169</v>
      </c>
      <c r="E107" s="93">
        <v>45000000</v>
      </c>
      <c r="F107" s="94">
        <f t="shared" si="6"/>
        <v>14265000000</v>
      </c>
      <c r="G107" s="94">
        <f>F107/27860</f>
        <v>512024.40775305097</v>
      </c>
      <c r="H107" s="94">
        <v>317</v>
      </c>
      <c r="I107" s="85">
        <f t="shared" si="5"/>
        <v>14265000000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432F-FA44-4F3E-B61E-DE24255F55A7}">
  <dimension ref="A3:D94"/>
  <sheetViews>
    <sheetView workbookViewId="0">
      <selection activeCell="B20" sqref="B20"/>
    </sheetView>
  </sheetViews>
  <sheetFormatPr defaultRowHeight="15.75" x14ac:dyDescent="0.25"/>
  <cols>
    <col min="1" max="1" width="32.625" bestFit="1" customWidth="1"/>
    <col min="2" max="2" width="19" bestFit="1" customWidth="1"/>
    <col min="3" max="3" width="18.25" style="75" bestFit="1" customWidth="1"/>
    <col min="4" max="4" width="24.75" bestFit="1" customWidth="1"/>
  </cols>
  <sheetData>
    <row r="3" spans="1:4" x14ac:dyDescent="0.25">
      <c r="A3" s="69" t="s">
        <v>194</v>
      </c>
      <c r="B3" t="s">
        <v>243</v>
      </c>
      <c r="C3" s="76" t="s">
        <v>196</v>
      </c>
      <c r="D3" t="s">
        <v>198</v>
      </c>
    </row>
    <row r="4" spans="1:4" x14ac:dyDescent="0.25">
      <c r="A4" s="70" t="s">
        <v>100</v>
      </c>
      <c r="B4" s="72">
        <v>4.8765141704349195E-2</v>
      </c>
      <c r="C4" s="76">
        <v>17402500000</v>
      </c>
      <c r="D4">
        <v>400</v>
      </c>
    </row>
    <row r="5" spans="1:4" x14ac:dyDescent="0.25">
      <c r="A5" s="70" t="s">
        <v>58</v>
      </c>
      <c r="B5" s="72">
        <v>1.4282631174255576E-2</v>
      </c>
      <c r="C5" s="76">
        <v>5096950000</v>
      </c>
      <c r="D5">
        <v>477</v>
      </c>
    </row>
    <row r="6" spans="1:4" x14ac:dyDescent="0.25">
      <c r="A6" s="70" t="s">
        <v>133</v>
      </c>
      <c r="B6" s="72">
        <v>1.2319275533677941E-2</v>
      </c>
      <c r="C6" s="76">
        <v>4396300000</v>
      </c>
      <c r="D6">
        <v>160</v>
      </c>
    </row>
    <row r="7" spans="1:4" x14ac:dyDescent="0.25">
      <c r="A7" s="70" t="s">
        <v>73</v>
      </c>
      <c r="B7" s="72">
        <v>0.26702645500881161</v>
      </c>
      <c r="C7" s="76">
        <v>95292000000</v>
      </c>
      <c r="D7">
        <v>6405</v>
      </c>
    </row>
    <row r="8" spans="1:4" x14ac:dyDescent="0.25">
      <c r="A8" s="71" t="s">
        <v>7</v>
      </c>
      <c r="B8" s="72">
        <v>8.2693195651261389E-2</v>
      </c>
      <c r="C8" s="76">
        <v>7880000000</v>
      </c>
      <c r="D8">
        <v>580</v>
      </c>
    </row>
    <row r="9" spans="1:4" x14ac:dyDescent="0.25">
      <c r="A9" s="71" t="s">
        <v>8</v>
      </c>
      <c r="B9" s="72">
        <v>1.9020484405826304E-2</v>
      </c>
      <c r="C9" s="76">
        <v>1812500000</v>
      </c>
      <c r="D9">
        <v>125</v>
      </c>
    </row>
    <row r="10" spans="1:4" x14ac:dyDescent="0.25">
      <c r="A10" s="71" t="s">
        <v>10</v>
      </c>
      <c r="B10" s="72">
        <v>0.24013033622969399</v>
      </c>
      <c r="C10" s="76">
        <v>22882500000</v>
      </c>
      <c r="D10">
        <v>1695</v>
      </c>
    </row>
    <row r="11" spans="1:4" x14ac:dyDescent="0.25">
      <c r="A11" s="71" t="s">
        <v>23</v>
      </c>
      <c r="B11" s="72">
        <v>0.30427528019141165</v>
      </c>
      <c r="C11" s="76">
        <v>28995000000</v>
      </c>
      <c r="D11">
        <v>2000</v>
      </c>
    </row>
    <row r="12" spans="1:4" x14ac:dyDescent="0.25">
      <c r="A12" s="71" t="s">
        <v>6</v>
      </c>
      <c r="B12" s="72">
        <v>1.4691684506569281E-3</v>
      </c>
      <c r="C12" s="76">
        <v>140000000</v>
      </c>
      <c r="D12">
        <v>10</v>
      </c>
    </row>
    <row r="13" spans="1:4" x14ac:dyDescent="0.25">
      <c r="A13" s="71" t="s">
        <v>14</v>
      </c>
      <c r="B13" s="72">
        <v>0.1266108382655417</v>
      </c>
      <c r="C13" s="76">
        <v>12065000000</v>
      </c>
      <c r="D13">
        <v>635</v>
      </c>
    </row>
    <row r="14" spans="1:4" x14ac:dyDescent="0.25">
      <c r="A14" s="71" t="s">
        <v>19</v>
      </c>
      <c r="B14" s="72">
        <v>0.22580069680560802</v>
      </c>
      <c r="C14" s="76">
        <v>21517000000</v>
      </c>
      <c r="D14">
        <v>1360</v>
      </c>
    </row>
    <row r="15" spans="1:4" x14ac:dyDescent="0.25">
      <c r="A15" s="70" t="s">
        <v>94</v>
      </c>
      <c r="B15" s="72">
        <v>0.15956520408393945</v>
      </c>
      <c r="C15" s="76">
        <v>56943000000</v>
      </c>
      <c r="D15">
        <v>261</v>
      </c>
    </row>
    <row r="16" spans="1:4" x14ac:dyDescent="0.25">
      <c r="A16" s="70" t="s">
        <v>134</v>
      </c>
      <c r="B16" s="72">
        <v>1.7005892175571014E-2</v>
      </c>
      <c r="C16" s="76">
        <v>6068782500</v>
      </c>
      <c r="D16">
        <v>95</v>
      </c>
    </row>
    <row r="17" spans="1:4" x14ac:dyDescent="0.25">
      <c r="A17" s="70" t="s">
        <v>37</v>
      </c>
      <c r="B17" s="72">
        <v>6.8261390715009136E-4</v>
      </c>
      <c r="C17" s="76">
        <v>243600000</v>
      </c>
      <c r="D17">
        <v>15</v>
      </c>
    </row>
    <row r="18" spans="1:4" x14ac:dyDescent="0.25">
      <c r="A18" s="70" t="s">
        <v>16</v>
      </c>
      <c r="B18" s="72">
        <v>5.523960571284791E-2</v>
      </c>
      <c r="C18" s="76">
        <v>19713000000</v>
      </c>
      <c r="D18">
        <v>3170</v>
      </c>
    </row>
    <row r="19" spans="1:4" x14ac:dyDescent="0.25">
      <c r="A19" s="70" t="s">
        <v>27</v>
      </c>
      <c r="B19" s="72">
        <v>4.5799862408182422E-2</v>
      </c>
      <c r="C19" s="76">
        <v>16344300000</v>
      </c>
      <c r="D19">
        <v>2685</v>
      </c>
    </row>
    <row r="20" spans="1:4" x14ac:dyDescent="0.25">
      <c r="A20" s="70" t="s">
        <v>41</v>
      </c>
      <c r="B20" s="72">
        <v>0.21681073072985108</v>
      </c>
      <c r="C20" s="76">
        <v>77371840000</v>
      </c>
      <c r="D20">
        <v>5890</v>
      </c>
    </row>
    <row r="21" spans="1:4" x14ac:dyDescent="0.25">
      <c r="A21" s="70" t="s">
        <v>81</v>
      </c>
      <c r="B21" s="72">
        <v>8.0258133979750398E-3</v>
      </c>
      <c r="C21" s="76">
        <v>2864120000</v>
      </c>
      <c r="D21">
        <v>255</v>
      </c>
    </row>
    <row r="22" spans="1:4" x14ac:dyDescent="0.25">
      <c r="A22" s="70" t="s">
        <v>104</v>
      </c>
      <c r="B22" s="72">
        <v>0.15447677416338867</v>
      </c>
      <c r="C22" s="76">
        <v>55127125000</v>
      </c>
      <c r="D22">
        <v>1180</v>
      </c>
    </row>
    <row r="23" spans="1:4" x14ac:dyDescent="0.25">
      <c r="A23" s="70" t="s">
        <v>195</v>
      </c>
      <c r="B23" s="72">
        <v>1</v>
      </c>
      <c r="C23" s="76">
        <v>356863517500</v>
      </c>
      <c r="D23">
        <v>20993</v>
      </c>
    </row>
    <row r="24" spans="1:4" x14ac:dyDescent="0.25">
      <c r="C24"/>
    </row>
    <row r="25" spans="1:4" x14ac:dyDescent="0.25">
      <c r="C25"/>
    </row>
    <row r="26" spans="1:4" x14ac:dyDescent="0.25">
      <c r="C26"/>
    </row>
    <row r="27" spans="1:4" x14ac:dyDescent="0.25">
      <c r="C27"/>
    </row>
    <row r="28" spans="1:4" x14ac:dyDescent="0.25">
      <c r="C28"/>
    </row>
    <row r="29" spans="1:4" x14ac:dyDescent="0.25">
      <c r="C29"/>
    </row>
    <row r="30" spans="1:4" x14ac:dyDescent="0.25">
      <c r="C30"/>
    </row>
    <row r="31" spans="1:4" x14ac:dyDescent="0.25">
      <c r="C31"/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  <row r="39" spans="3:3" x14ac:dyDescent="0.25">
      <c r="C39"/>
    </row>
    <row r="40" spans="3:3" x14ac:dyDescent="0.25">
      <c r="C40"/>
    </row>
    <row r="41" spans="3:3" x14ac:dyDescent="0.25">
      <c r="C41"/>
    </row>
    <row r="42" spans="3:3" x14ac:dyDescent="0.25">
      <c r="C42"/>
    </row>
    <row r="43" spans="3:3" x14ac:dyDescent="0.25">
      <c r="C43"/>
    </row>
    <row r="44" spans="3:3" x14ac:dyDescent="0.25">
      <c r="C44"/>
    </row>
    <row r="45" spans="3:3" x14ac:dyDescent="0.25">
      <c r="C45"/>
    </row>
    <row r="46" spans="3:3" x14ac:dyDescent="0.25">
      <c r="C46"/>
    </row>
    <row r="47" spans="3:3" x14ac:dyDescent="0.25">
      <c r="C47"/>
    </row>
    <row r="48" spans="3:3" x14ac:dyDescent="0.25">
      <c r="C48"/>
    </row>
    <row r="49" spans="3:3" x14ac:dyDescent="0.25">
      <c r="C49"/>
    </row>
    <row r="50" spans="3:3" x14ac:dyDescent="0.25">
      <c r="C50"/>
    </row>
    <row r="51" spans="3:3" x14ac:dyDescent="0.25">
      <c r="C51"/>
    </row>
    <row r="52" spans="3:3" x14ac:dyDescent="0.25">
      <c r="C52"/>
    </row>
    <row r="53" spans="3:3" x14ac:dyDescent="0.25">
      <c r="C53"/>
    </row>
    <row r="54" spans="3:3" x14ac:dyDescent="0.25">
      <c r="C54"/>
    </row>
    <row r="55" spans="3:3" x14ac:dyDescent="0.25">
      <c r="C55"/>
    </row>
    <row r="56" spans="3:3" x14ac:dyDescent="0.25">
      <c r="C56"/>
    </row>
    <row r="57" spans="3:3" x14ac:dyDescent="0.25">
      <c r="C57"/>
    </row>
    <row r="58" spans="3:3" x14ac:dyDescent="0.25">
      <c r="C58"/>
    </row>
    <row r="59" spans="3:3" x14ac:dyDescent="0.25">
      <c r="C59"/>
    </row>
    <row r="60" spans="3:3" x14ac:dyDescent="0.25">
      <c r="C60"/>
    </row>
    <row r="61" spans="3:3" x14ac:dyDescent="0.25">
      <c r="C61"/>
    </row>
    <row r="62" spans="3:3" x14ac:dyDescent="0.25">
      <c r="C62"/>
    </row>
    <row r="63" spans="3:3" x14ac:dyDescent="0.25">
      <c r="C63"/>
    </row>
    <row r="64" spans="3:3" x14ac:dyDescent="0.25">
      <c r="C64"/>
    </row>
    <row r="65" spans="3:3" x14ac:dyDescent="0.25">
      <c r="C65"/>
    </row>
    <row r="66" spans="3:3" x14ac:dyDescent="0.25">
      <c r="C66"/>
    </row>
    <row r="67" spans="3:3" x14ac:dyDescent="0.25">
      <c r="C67"/>
    </row>
    <row r="68" spans="3:3" x14ac:dyDescent="0.25">
      <c r="C68"/>
    </row>
    <row r="69" spans="3:3" x14ac:dyDescent="0.25">
      <c r="C69"/>
    </row>
    <row r="70" spans="3:3" x14ac:dyDescent="0.25">
      <c r="C70"/>
    </row>
    <row r="71" spans="3:3" x14ac:dyDescent="0.25">
      <c r="C71"/>
    </row>
    <row r="72" spans="3:3" x14ac:dyDescent="0.25">
      <c r="C72"/>
    </row>
    <row r="73" spans="3:3" x14ac:dyDescent="0.25">
      <c r="C73"/>
    </row>
    <row r="74" spans="3:3" x14ac:dyDescent="0.25">
      <c r="C74"/>
    </row>
    <row r="75" spans="3:3" x14ac:dyDescent="0.25">
      <c r="C75"/>
    </row>
    <row r="76" spans="3:3" x14ac:dyDescent="0.25">
      <c r="C76"/>
    </row>
    <row r="77" spans="3:3" x14ac:dyDescent="0.25">
      <c r="C77"/>
    </row>
    <row r="78" spans="3:3" x14ac:dyDescent="0.25">
      <c r="C78"/>
    </row>
    <row r="79" spans="3:3" x14ac:dyDescent="0.25">
      <c r="C79"/>
    </row>
    <row r="80" spans="3:3" x14ac:dyDescent="0.25">
      <c r="C80"/>
    </row>
    <row r="81" spans="3:3" x14ac:dyDescent="0.25">
      <c r="C81"/>
    </row>
    <row r="82" spans="3:3" x14ac:dyDescent="0.25">
      <c r="C82"/>
    </row>
    <row r="83" spans="3:3" x14ac:dyDescent="0.25">
      <c r="C83"/>
    </row>
    <row r="84" spans="3:3" x14ac:dyDescent="0.25">
      <c r="C84"/>
    </row>
    <row r="85" spans="3:3" x14ac:dyDescent="0.25">
      <c r="C85"/>
    </row>
    <row r="86" spans="3:3" x14ac:dyDescent="0.25">
      <c r="C86"/>
    </row>
    <row r="87" spans="3:3" x14ac:dyDescent="0.25">
      <c r="C87"/>
    </row>
    <row r="88" spans="3:3" x14ac:dyDescent="0.25">
      <c r="C88"/>
    </row>
    <row r="89" spans="3:3" x14ac:dyDescent="0.25">
      <c r="C89"/>
    </row>
    <row r="90" spans="3:3" x14ac:dyDescent="0.25">
      <c r="C90"/>
    </row>
    <row r="91" spans="3:3" x14ac:dyDescent="0.25">
      <c r="C91"/>
    </row>
    <row r="92" spans="3:3" x14ac:dyDescent="0.25">
      <c r="C92"/>
    </row>
    <row r="93" spans="3:3" x14ac:dyDescent="0.25">
      <c r="C93"/>
    </row>
    <row r="94" spans="3:3" x14ac:dyDescent="0.25">
      <c r="C9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B9370-6E03-4303-8138-583148923E9A}">
  <sheetPr>
    <tabColor theme="5"/>
  </sheetPr>
  <dimension ref="A1:I116"/>
  <sheetViews>
    <sheetView workbookViewId="0"/>
  </sheetViews>
  <sheetFormatPr defaultRowHeight="15.75" x14ac:dyDescent="0.25"/>
  <cols>
    <col min="1" max="1" width="25.75" bestFit="1" customWidth="1"/>
    <col min="2" max="2" width="20.125" style="8" customWidth="1"/>
    <col min="3" max="3" width="12.75" style="6" customWidth="1"/>
    <col min="4" max="4" width="31.375" style="6" customWidth="1"/>
    <col min="5" max="5" width="14.25" style="97" customWidth="1"/>
    <col min="6" max="6" width="19.25" style="94" bestFit="1" customWidth="1"/>
    <col min="7" max="7" width="14.5" style="94" customWidth="1"/>
    <col min="8" max="8" width="9.75" style="94" customWidth="1"/>
    <col min="9" max="9" width="18.75" style="83" customWidth="1"/>
  </cols>
  <sheetData>
    <row r="1" spans="1:9" ht="25.5" x14ac:dyDescent="0.25">
      <c r="A1" s="86" t="s">
        <v>193</v>
      </c>
      <c r="B1" s="87" t="s">
        <v>192</v>
      </c>
      <c r="C1" s="87" t="s">
        <v>113</v>
      </c>
      <c r="D1" s="87" t="s">
        <v>114</v>
      </c>
      <c r="E1" s="88" t="s">
        <v>115</v>
      </c>
      <c r="F1" s="89" t="s">
        <v>0</v>
      </c>
      <c r="G1" s="89" t="s">
        <v>199</v>
      </c>
      <c r="H1" s="89" t="s">
        <v>117</v>
      </c>
      <c r="I1" s="81" t="s">
        <v>206</v>
      </c>
    </row>
    <row r="2" spans="1:9" x14ac:dyDescent="0.25">
      <c r="A2" s="90" t="s">
        <v>16</v>
      </c>
      <c r="B2" s="92" t="s">
        <v>1</v>
      </c>
      <c r="C2" s="92" t="s">
        <v>17</v>
      </c>
      <c r="D2" s="92" t="s">
        <v>18</v>
      </c>
      <c r="E2" s="97">
        <v>6000000</v>
      </c>
      <c r="F2" s="94">
        <f t="shared" ref="F2:F24" si="0">H2*E2</f>
        <v>4290000000</v>
      </c>
      <c r="G2" s="94">
        <f t="shared" ref="G2:G65" si="1">F2/27860</f>
        <v>153984.20674802584</v>
      </c>
      <c r="H2" s="94">
        <v>715</v>
      </c>
      <c r="I2" s="85">
        <f>F2</f>
        <v>4290000000</v>
      </c>
    </row>
    <row r="3" spans="1:9" x14ac:dyDescent="0.25">
      <c r="A3" s="90" t="s">
        <v>16</v>
      </c>
      <c r="B3" s="92" t="s">
        <v>19</v>
      </c>
      <c r="C3" s="92" t="s">
        <v>20</v>
      </c>
      <c r="D3" s="92" t="s">
        <v>3</v>
      </c>
      <c r="E3" s="97">
        <v>6500000</v>
      </c>
      <c r="F3" s="94">
        <f t="shared" si="0"/>
        <v>4355000000</v>
      </c>
      <c r="G3" s="94">
        <f t="shared" si="1"/>
        <v>156317.30078966261</v>
      </c>
      <c r="H3" s="94">
        <v>670</v>
      </c>
      <c r="I3" s="85">
        <f t="shared" ref="I3:I66" si="2">F3</f>
        <v>4355000000</v>
      </c>
    </row>
    <row r="4" spans="1:9" x14ac:dyDescent="0.25">
      <c r="A4" s="90" t="s">
        <v>16</v>
      </c>
      <c r="B4" s="92" t="s">
        <v>10</v>
      </c>
      <c r="C4" s="91" t="s">
        <v>21</v>
      </c>
      <c r="D4" s="92" t="s">
        <v>22</v>
      </c>
      <c r="E4" s="97">
        <v>5200000</v>
      </c>
      <c r="F4" s="94">
        <f t="shared" si="0"/>
        <v>2288000000</v>
      </c>
      <c r="G4" s="94">
        <f t="shared" si="1"/>
        <v>82124.910265613784</v>
      </c>
      <c r="H4" s="94">
        <v>440</v>
      </c>
      <c r="I4" s="85">
        <f t="shared" si="2"/>
        <v>2288000000</v>
      </c>
    </row>
    <row r="5" spans="1:9" x14ac:dyDescent="0.25">
      <c r="A5" s="90" t="s">
        <v>16</v>
      </c>
      <c r="B5" s="92" t="s">
        <v>10</v>
      </c>
      <c r="C5" s="91" t="s">
        <v>21</v>
      </c>
      <c r="D5" s="92" t="s">
        <v>212</v>
      </c>
      <c r="E5" s="97">
        <v>0</v>
      </c>
      <c r="F5" s="94">
        <f t="shared" si="0"/>
        <v>0</v>
      </c>
      <c r="G5" s="94">
        <f t="shared" si="1"/>
        <v>0</v>
      </c>
      <c r="H5" s="94">
        <v>0</v>
      </c>
      <c r="I5" s="85">
        <f t="shared" si="2"/>
        <v>0</v>
      </c>
    </row>
    <row r="6" spans="1:9" x14ac:dyDescent="0.25">
      <c r="A6" s="90" t="s">
        <v>16</v>
      </c>
      <c r="B6" s="92" t="s">
        <v>23</v>
      </c>
      <c r="C6" s="91" t="s">
        <v>200</v>
      </c>
      <c r="D6" s="92" t="s">
        <v>24</v>
      </c>
      <c r="E6" s="97">
        <v>0</v>
      </c>
      <c r="F6" s="94">
        <f t="shared" si="0"/>
        <v>0</v>
      </c>
      <c r="G6" s="94">
        <f t="shared" si="1"/>
        <v>0</v>
      </c>
      <c r="H6" s="94">
        <v>0</v>
      </c>
      <c r="I6" s="85">
        <f t="shared" si="2"/>
        <v>0</v>
      </c>
    </row>
    <row r="7" spans="1:9" x14ac:dyDescent="0.25">
      <c r="A7" s="90" t="s">
        <v>16</v>
      </c>
      <c r="B7" s="92" t="s">
        <v>23</v>
      </c>
      <c r="C7" s="91" t="s">
        <v>200</v>
      </c>
      <c r="D7" s="92" t="s">
        <v>25</v>
      </c>
      <c r="E7" s="97">
        <v>6200000</v>
      </c>
      <c r="F7" s="94">
        <f t="shared" si="0"/>
        <v>5270000000</v>
      </c>
      <c r="G7" s="94">
        <f t="shared" si="1"/>
        <v>189160.08614501078</v>
      </c>
      <c r="H7" s="94">
        <v>850</v>
      </c>
      <c r="I7" s="85">
        <f t="shared" si="2"/>
        <v>5270000000</v>
      </c>
    </row>
    <row r="8" spans="1:9" x14ac:dyDescent="0.25">
      <c r="A8" s="90" t="s">
        <v>16</v>
      </c>
      <c r="B8" s="92" t="s">
        <v>213</v>
      </c>
      <c r="C8" s="92"/>
      <c r="D8" s="92" t="s">
        <v>214</v>
      </c>
      <c r="E8" s="97">
        <v>5300000</v>
      </c>
      <c r="F8" s="94">
        <f t="shared" si="0"/>
        <v>0</v>
      </c>
      <c r="G8" s="94">
        <f t="shared" si="1"/>
        <v>0</v>
      </c>
      <c r="H8" s="94">
        <v>0</v>
      </c>
      <c r="I8" s="85">
        <f t="shared" si="2"/>
        <v>0</v>
      </c>
    </row>
    <row r="9" spans="1:9" x14ac:dyDescent="0.25">
      <c r="A9" s="90" t="s">
        <v>16</v>
      </c>
      <c r="B9" s="92" t="s">
        <v>7</v>
      </c>
      <c r="C9" s="92" t="s">
        <v>26</v>
      </c>
      <c r="D9" s="92" t="s">
        <v>215</v>
      </c>
      <c r="E9" s="97">
        <v>7800000</v>
      </c>
      <c r="F9" s="94">
        <f t="shared" si="0"/>
        <v>2340000000</v>
      </c>
      <c r="G9" s="94">
        <f t="shared" si="1"/>
        <v>83991.385498923191</v>
      </c>
      <c r="H9" s="94">
        <v>300</v>
      </c>
      <c r="I9" s="85">
        <f t="shared" si="2"/>
        <v>2340000000</v>
      </c>
    </row>
    <row r="10" spans="1:9" x14ac:dyDescent="0.25">
      <c r="A10" s="90" t="s">
        <v>16</v>
      </c>
      <c r="B10" s="92" t="s">
        <v>6</v>
      </c>
      <c r="C10" s="92"/>
      <c r="D10" s="92"/>
      <c r="E10" s="97">
        <v>6000000</v>
      </c>
      <c r="F10" s="94">
        <f t="shared" si="0"/>
        <v>1170000000</v>
      </c>
      <c r="G10" s="94">
        <f t="shared" si="1"/>
        <v>41995.692749461596</v>
      </c>
      <c r="H10" s="94">
        <v>195</v>
      </c>
      <c r="I10" s="85">
        <f t="shared" si="2"/>
        <v>1170000000</v>
      </c>
    </row>
    <row r="11" spans="1:9" x14ac:dyDescent="0.25">
      <c r="A11" s="90" t="s">
        <v>27</v>
      </c>
      <c r="B11" s="92" t="s">
        <v>19</v>
      </c>
      <c r="C11" s="91" t="s">
        <v>20</v>
      </c>
      <c r="D11" s="92" t="s">
        <v>28</v>
      </c>
      <c r="E11" s="97">
        <v>4500000</v>
      </c>
      <c r="F11" s="94">
        <f t="shared" si="0"/>
        <v>6120000000</v>
      </c>
      <c r="G11" s="94">
        <f t="shared" si="1"/>
        <v>219669.77745872218</v>
      </c>
      <c r="H11" s="94">
        <v>1360</v>
      </c>
      <c r="I11" s="85">
        <f t="shared" si="2"/>
        <v>6120000000</v>
      </c>
    </row>
    <row r="12" spans="1:9" x14ac:dyDescent="0.25">
      <c r="A12" s="90" t="s">
        <v>27</v>
      </c>
      <c r="B12" s="92" t="s">
        <v>19</v>
      </c>
      <c r="C12" s="91" t="s">
        <v>20</v>
      </c>
      <c r="D12" s="92" t="s">
        <v>29</v>
      </c>
      <c r="E12" s="97">
        <v>0</v>
      </c>
      <c r="F12" s="94">
        <f t="shared" si="0"/>
        <v>0</v>
      </c>
      <c r="G12" s="94">
        <f t="shared" si="1"/>
        <v>0</v>
      </c>
      <c r="H12" s="94">
        <v>0</v>
      </c>
      <c r="I12" s="85">
        <f t="shared" si="2"/>
        <v>0</v>
      </c>
    </row>
    <row r="13" spans="1:9" x14ac:dyDescent="0.25">
      <c r="A13" s="90" t="s">
        <v>27</v>
      </c>
      <c r="B13" s="92" t="s">
        <v>19</v>
      </c>
      <c r="C13" s="91" t="s">
        <v>20</v>
      </c>
      <c r="D13" s="92" t="s">
        <v>3</v>
      </c>
      <c r="E13" s="97">
        <v>0</v>
      </c>
      <c r="F13" s="94">
        <f t="shared" si="0"/>
        <v>0</v>
      </c>
      <c r="G13" s="94">
        <f t="shared" si="1"/>
        <v>0</v>
      </c>
      <c r="H13" s="94">
        <v>0</v>
      </c>
      <c r="I13" s="85">
        <f t="shared" si="2"/>
        <v>0</v>
      </c>
    </row>
    <row r="14" spans="1:9" x14ac:dyDescent="0.25">
      <c r="A14" s="90" t="s">
        <v>27</v>
      </c>
      <c r="B14" s="92" t="s">
        <v>1</v>
      </c>
      <c r="C14" s="91" t="s">
        <v>17</v>
      </c>
      <c r="D14" s="92" t="s">
        <v>30</v>
      </c>
      <c r="E14" s="97">
        <v>6000000</v>
      </c>
      <c r="F14" s="94">
        <f t="shared" si="0"/>
        <v>1908000000</v>
      </c>
      <c r="G14" s="94">
        <f t="shared" si="1"/>
        <v>68485.283560660449</v>
      </c>
      <c r="H14" s="94">
        <v>318</v>
      </c>
      <c r="I14" s="85">
        <f t="shared" si="2"/>
        <v>1908000000</v>
      </c>
    </row>
    <row r="15" spans="1:9" x14ac:dyDescent="0.25">
      <c r="A15" s="90" t="s">
        <v>27</v>
      </c>
      <c r="B15" s="92" t="s">
        <v>7</v>
      </c>
      <c r="C15" s="91" t="s">
        <v>26</v>
      </c>
      <c r="D15" s="92" t="s">
        <v>31</v>
      </c>
      <c r="E15" s="97">
        <v>9900000</v>
      </c>
      <c r="F15" s="94">
        <f t="shared" si="0"/>
        <v>1752300000</v>
      </c>
      <c r="G15" s="94">
        <f t="shared" si="1"/>
        <v>62896.625987078245</v>
      </c>
      <c r="H15" s="94">
        <v>177</v>
      </c>
      <c r="I15" s="85">
        <f t="shared" si="2"/>
        <v>1752300000</v>
      </c>
    </row>
    <row r="16" spans="1:9" x14ac:dyDescent="0.25">
      <c r="A16" s="90" t="s">
        <v>27</v>
      </c>
      <c r="B16" s="92" t="s">
        <v>7</v>
      </c>
      <c r="C16" s="91" t="s">
        <v>26</v>
      </c>
      <c r="D16" s="92" t="s">
        <v>32</v>
      </c>
      <c r="E16" s="97">
        <v>0</v>
      </c>
      <c r="F16" s="94">
        <f t="shared" si="0"/>
        <v>0</v>
      </c>
      <c r="G16" s="94">
        <f t="shared" si="1"/>
        <v>0</v>
      </c>
      <c r="H16" s="94">
        <v>0</v>
      </c>
      <c r="I16" s="85">
        <f t="shared" si="2"/>
        <v>0</v>
      </c>
    </row>
    <row r="17" spans="1:9" x14ac:dyDescent="0.25">
      <c r="A17" s="90" t="s">
        <v>27</v>
      </c>
      <c r="B17" s="92" t="s">
        <v>33</v>
      </c>
      <c r="C17" s="92" t="s">
        <v>20</v>
      </c>
      <c r="D17" s="92" t="s">
        <v>28</v>
      </c>
      <c r="E17" s="97">
        <v>4300000</v>
      </c>
      <c r="F17" s="94">
        <f t="shared" si="0"/>
        <v>0</v>
      </c>
      <c r="G17" s="94">
        <f t="shared" si="1"/>
        <v>0</v>
      </c>
      <c r="H17" s="94">
        <v>0</v>
      </c>
      <c r="I17" s="85">
        <f t="shared" si="2"/>
        <v>0</v>
      </c>
    </row>
    <row r="18" spans="1:9" x14ac:dyDescent="0.25">
      <c r="A18" s="90" t="s">
        <v>27</v>
      </c>
      <c r="B18" s="92" t="s">
        <v>23</v>
      </c>
      <c r="C18" s="92"/>
      <c r="D18" s="92" t="s">
        <v>24</v>
      </c>
      <c r="E18" s="97">
        <v>6500000</v>
      </c>
      <c r="F18" s="94">
        <f t="shared" si="0"/>
        <v>487500000</v>
      </c>
      <c r="G18" s="94">
        <f t="shared" si="1"/>
        <v>17498.205312275662</v>
      </c>
      <c r="H18" s="94">
        <v>75</v>
      </c>
      <c r="I18" s="85">
        <f t="shared" si="2"/>
        <v>487500000</v>
      </c>
    </row>
    <row r="19" spans="1:9" x14ac:dyDescent="0.25">
      <c r="A19" s="90" t="s">
        <v>27</v>
      </c>
      <c r="B19" s="92" t="s">
        <v>14</v>
      </c>
      <c r="C19" s="91" t="s">
        <v>34</v>
      </c>
      <c r="D19" s="92" t="s">
        <v>35</v>
      </c>
      <c r="E19" s="97">
        <v>0</v>
      </c>
      <c r="F19" s="94">
        <f t="shared" si="0"/>
        <v>0</v>
      </c>
      <c r="G19" s="94">
        <f t="shared" si="1"/>
        <v>0</v>
      </c>
      <c r="H19" s="94">
        <v>0</v>
      </c>
      <c r="I19" s="85">
        <f t="shared" si="2"/>
        <v>0</v>
      </c>
    </row>
    <row r="20" spans="1:9" x14ac:dyDescent="0.25">
      <c r="A20" s="90" t="s">
        <v>27</v>
      </c>
      <c r="B20" s="92" t="s">
        <v>14</v>
      </c>
      <c r="C20" s="91" t="s">
        <v>34</v>
      </c>
      <c r="D20" s="92" t="s">
        <v>216</v>
      </c>
      <c r="E20" s="97">
        <v>8300000</v>
      </c>
      <c r="F20" s="94">
        <f t="shared" si="0"/>
        <v>5851500000</v>
      </c>
      <c r="G20" s="94">
        <f t="shared" si="1"/>
        <v>210032.30437903805</v>
      </c>
      <c r="H20" s="94">
        <v>705</v>
      </c>
      <c r="I20" s="85">
        <f t="shared" si="2"/>
        <v>5851500000</v>
      </c>
    </row>
    <row r="21" spans="1:9" x14ac:dyDescent="0.25">
      <c r="A21" s="90" t="s">
        <v>27</v>
      </c>
      <c r="B21" s="92" t="s">
        <v>14</v>
      </c>
      <c r="C21" s="91" t="s">
        <v>34</v>
      </c>
      <c r="D21" s="92" t="s">
        <v>217</v>
      </c>
      <c r="E21" s="97">
        <v>0</v>
      </c>
      <c r="F21" s="94">
        <f t="shared" si="0"/>
        <v>0</v>
      </c>
      <c r="G21" s="94">
        <f t="shared" si="1"/>
        <v>0</v>
      </c>
      <c r="H21" s="94">
        <v>0</v>
      </c>
      <c r="I21" s="85">
        <f t="shared" si="2"/>
        <v>0</v>
      </c>
    </row>
    <row r="22" spans="1:9" x14ac:dyDescent="0.25">
      <c r="A22" s="90" t="s">
        <v>27</v>
      </c>
      <c r="B22" s="92" t="s">
        <v>213</v>
      </c>
      <c r="C22" s="92"/>
      <c r="D22" s="92" t="s">
        <v>218</v>
      </c>
      <c r="E22" s="97">
        <v>0</v>
      </c>
      <c r="F22" s="94">
        <f t="shared" si="0"/>
        <v>0</v>
      </c>
      <c r="G22" s="94">
        <f t="shared" si="1"/>
        <v>0</v>
      </c>
      <c r="H22" s="94">
        <v>0</v>
      </c>
      <c r="I22" s="85">
        <f t="shared" si="2"/>
        <v>0</v>
      </c>
    </row>
    <row r="23" spans="1:9" x14ac:dyDescent="0.25">
      <c r="A23" s="90" t="s">
        <v>27</v>
      </c>
      <c r="B23" s="92" t="s">
        <v>10</v>
      </c>
      <c r="C23" s="92"/>
      <c r="D23" s="92" t="s">
        <v>36</v>
      </c>
      <c r="E23" s="97">
        <v>0</v>
      </c>
      <c r="F23" s="94">
        <f t="shared" si="0"/>
        <v>0</v>
      </c>
      <c r="G23" s="94">
        <f t="shared" si="1"/>
        <v>0</v>
      </c>
      <c r="H23" s="94">
        <v>0</v>
      </c>
      <c r="I23" s="85">
        <f t="shared" si="2"/>
        <v>0</v>
      </c>
    </row>
    <row r="24" spans="1:9" x14ac:dyDescent="0.25">
      <c r="A24" s="90" t="s">
        <v>27</v>
      </c>
      <c r="B24" s="92" t="s">
        <v>6</v>
      </c>
      <c r="C24" s="92"/>
      <c r="D24" s="92"/>
      <c r="E24" s="97">
        <v>4500000</v>
      </c>
      <c r="F24" s="94">
        <f t="shared" si="0"/>
        <v>225000000</v>
      </c>
      <c r="G24" s="94">
        <f t="shared" si="1"/>
        <v>8076.094759511845</v>
      </c>
      <c r="H24" s="94">
        <v>50</v>
      </c>
      <c r="I24" s="85">
        <f t="shared" si="2"/>
        <v>225000000</v>
      </c>
    </row>
    <row r="25" spans="1:9" x14ac:dyDescent="0.25">
      <c r="A25" s="90" t="s">
        <v>37</v>
      </c>
      <c r="B25" s="92" t="s">
        <v>19</v>
      </c>
      <c r="C25" s="92"/>
      <c r="D25" s="92" t="s">
        <v>38</v>
      </c>
      <c r="E25" s="97">
        <v>0</v>
      </c>
      <c r="F25" s="94">
        <f>H25*E25</f>
        <v>0</v>
      </c>
      <c r="G25" s="94">
        <f t="shared" si="1"/>
        <v>0</v>
      </c>
      <c r="H25" s="94">
        <v>0</v>
      </c>
      <c r="I25" s="85">
        <f t="shared" si="2"/>
        <v>0</v>
      </c>
    </row>
    <row r="26" spans="1:9" x14ac:dyDescent="0.25">
      <c r="A26" s="90" t="s">
        <v>37</v>
      </c>
      <c r="B26" s="91" t="s">
        <v>39</v>
      </c>
      <c r="C26" s="91" t="s">
        <v>173</v>
      </c>
      <c r="D26" s="98" t="s">
        <v>219</v>
      </c>
      <c r="E26" s="97">
        <v>24720000</v>
      </c>
      <c r="F26" s="94">
        <f>H26*E26</f>
        <v>123600000</v>
      </c>
      <c r="G26" s="94">
        <f t="shared" si="1"/>
        <v>4436.468054558507</v>
      </c>
      <c r="H26" s="94">
        <v>5</v>
      </c>
      <c r="I26" s="85">
        <f t="shared" si="2"/>
        <v>123600000</v>
      </c>
    </row>
    <row r="27" spans="1:9" x14ac:dyDescent="0.25">
      <c r="A27" s="90" t="s">
        <v>37</v>
      </c>
      <c r="B27" s="92" t="s">
        <v>220</v>
      </c>
      <c r="C27" s="92"/>
      <c r="D27" s="92" t="s">
        <v>221</v>
      </c>
      <c r="E27" s="97">
        <v>0</v>
      </c>
      <c r="F27" s="94">
        <f>H27*E27</f>
        <v>0</v>
      </c>
      <c r="G27" s="94">
        <f t="shared" si="1"/>
        <v>0</v>
      </c>
      <c r="H27" s="94">
        <v>0</v>
      </c>
      <c r="I27" s="85">
        <f t="shared" si="2"/>
        <v>0</v>
      </c>
    </row>
    <row r="28" spans="1:9" x14ac:dyDescent="0.25">
      <c r="A28" s="90" t="s">
        <v>37</v>
      </c>
      <c r="B28" s="92" t="s">
        <v>1</v>
      </c>
      <c r="C28" s="92" t="s">
        <v>17</v>
      </c>
      <c r="D28" s="92" t="s">
        <v>40</v>
      </c>
      <c r="E28" s="97">
        <v>12000000</v>
      </c>
      <c r="F28" s="94">
        <f>H28*E28</f>
        <v>120000000</v>
      </c>
      <c r="G28" s="94">
        <f t="shared" si="1"/>
        <v>4307.250538406317</v>
      </c>
      <c r="H28" s="94">
        <v>10</v>
      </c>
      <c r="I28" s="85">
        <f t="shared" si="2"/>
        <v>120000000</v>
      </c>
    </row>
    <row r="29" spans="1:9" x14ac:dyDescent="0.25">
      <c r="A29" s="90" t="s">
        <v>41</v>
      </c>
      <c r="B29" s="92" t="s">
        <v>19</v>
      </c>
      <c r="C29" s="91" t="s">
        <v>20</v>
      </c>
      <c r="D29" s="92" t="s">
        <v>42</v>
      </c>
      <c r="E29" s="97">
        <v>13900000</v>
      </c>
      <c r="F29" s="94">
        <f t="shared" ref="F29:F90" si="3">H29*E29</f>
        <v>417000000</v>
      </c>
      <c r="G29" s="94">
        <f t="shared" si="1"/>
        <v>14967.695620961953</v>
      </c>
      <c r="H29" s="94">
        <v>30</v>
      </c>
      <c r="I29" s="85">
        <f t="shared" si="2"/>
        <v>417000000</v>
      </c>
    </row>
    <row r="30" spans="1:9" x14ac:dyDescent="0.25">
      <c r="A30" s="90" t="s">
        <v>41</v>
      </c>
      <c r="B30" s="92" t="s">
        <v>19</v>
      </c>
      <c r="C30" s="91" t="s">
        <v>20</v>
      </c>
      <c r="D30" s="92" t="s">
        <v>43</v>
      </c>
      <c r="E30" s="97">
        <v>14000000</v>
      </c>
      <c r="F30" s="94">
        <f t="shared" si="3"/>
        <v>49490000000</v>
      </c>
      <c r="G30" s="94">
        <f t="shared" si="1"/>
        <v>1776381.9095477387</v>
      </c>
      <c r="H30" s="94">
        <v>3535</v>
      </c>
      <c r="I30" s="85">
        <f t="shared" si="2"/>
        <v>49490000000</v>
      </c>
    </row>
    <row r="31" spans="1:9" x14ac:dyDescent="0.25">
      <c r="A31" s="90" t="s">
        <v>41</v>
      </c>
      <c r="B31" s="92" t="s">
        <v>19</v>
      </c>
      <c r="C31" s="91" t="s">
        <v>20</v>
      </c>
      <c r="D31" s="92" t="s">
        <v>182</v>
      </c>
      <c r="E31" s="97">
        <v>14200000</v>
      </c>
      <c r="F31" s="94">
        <f t="shared" si="3"/>
        <v>525400000</v>
      </c>
      <c r="G31" s="94">
        <f t="shared" si="1"/>
        <v>18858.578607322324</v>
      </c>
      <c r="H31" s="94">
        <v>37</v>
      </c>
      <c r="I31" s="85">
        <f t="shared" si="2"/>
        <v>525400000</v>
      </c>
    </row>
    <row r="32" spans="1:9" x14ac:dyDescent="0.25">
      <c r="A32" s="90" t="s">
        <v>41</v>
      </c>
      <c r="B32" s="92" t="s">
        <v>19</v>
      </c>
      <c r="C32" s="91" t="s">
        <v>20</v>
      </c>
      <c r="D32" s="92" t="s">
        <v>38</v>
      </c>
      <c r="E32" s="97">
        <v>9000000</v>
      </c>
      <c r="F32" s="94">
        <f t="shared" si="3"/>
        <v>540000000</v>
      </c>
      <c r="G32" s="94">
        <f t="shared" si="1"/>
        <v>19382.627422828427</v>
      </c>
      <c r="H32" s="94">
        <v>60</v>
      </c>
      <c r="I32" s="85">
        <f t="shared" si="2"/>
        <v>540000000</v>
      </c>
    </row>
    <row r="33" spans="1:9" x14ac:dyDescent="0.25">
      <c r="A33" s="90" t="s">
        <v>41</v>
      </c>
      <c r="B33" s="92" t="s">
        <v>33</v>
      </c>
      <c r="C33" s="92"/>
      <c r="D33" s="92" t="s">
        <v>222</v>
      </c>
      <c r="E33" s="97">
        <v>10000000</v>
      </c>
      <c r="F33" s="94">
        <f t="shared" si="3"/>
        <v>1000000000</v>
      </c>
      <c r="G33" s="94">
        <f t="shared" si="1"/>
        <v>35893.754486719314</v>
      </c>
      <c r="H33" s="94">
        <v>100</v>
      </c>
      <c r="I33" s="85">
        <f t="shared" si="2"/>
        <v>1000000000</v>
      </c>
    </row>
    <row r="34" spans="1:9" x14ac:dyDescent="0.25">
      <c r="A34" s="90" t="s">
        <v>41</v>
      </c>
      <c r="B34" s="92" t="s">
        <v>14</v>
      </c>
      <c r="C34" s="91" t="s">
        <v>34</v>
      </c>
      <c r="D34" s="92" t="s">
        <v>44</v>
      </c>
      <c r="E34" s="97">
        <v>8400000</v>
      </c>
      <c r="F34" s="94">
        <f t="shared" si="3"/>
        <v>672000000</v>
      </c>
      <c r="G34" s="94">
        <f t="shared" si="1"/>
        <v>24120.603015075376</v>
      </c>
      <c r="H34" s="94">
        <v>80</v>
      </c>
      <c r="I34" s="85">
        <f t="shared" si="2"/>
        <v>672000000</v>
      </c>
    </row>
    <row r="35" spans="1:9" x14ac:dyDescent="0.25">
      <c r="A35" s="90" t="s">
        <v>41</v>
      </c>
      <c r="B35" s="92" t="s">
        <v>14</v>
      </c>
      <c r="C35" s="91" t="s">
        <v>34</v>
      </c>
      <c r="D35" s="92" t="s">
        <v>202</v>
      </c>
      <c r="E35" s="97">
        <v>8400000</v>
      </c>
      <c r="F35" s="94">
        <f t="shared" si="3"/>
        <v>756000000</v>
      </c>
      <c r="G35" s="94">
        <f t="shared" si="1"/>
        <v>27135.678391959798</v>
      </c>
      <c r="H35" s="94">
        <v>90</v>
      </c>
      <c r="I35" s="85">
        <f t="shared" si="2"/>
        <v>756000000</v>
      </c>
    </row>
    <row r="36" spans="1:9" x14ac:dyDescent="0.25">
      <c r="A36" s="90" t="s">
        <v>41</v>
      </c>
      <c r="B36" s="92" t="s">
        <v>14</v>
      </c>
      <c r="C36" s="91" t="s">
        <v>34</v>
      </c>
      <c r="D36" s="92" t="s">
        <v>45</v>
      </c>
      <c r="E36" s="97">
        <v>0</v>
      </c>
      <c r="F36" s="94">
        <f t="shared" si="3"/>
        <v>0</v>
      </c>
      <c r="G36" s="94">
        <f t="shared" si="1"/>
        <v>0</v>
      </c>
      <c r="H36" s="94">
        <v>0</v>
      </c>
      <c r="I36" s="85">
        <f t="shared" si="2"/>
        <v>0</v>
      </c>
    </row>
    <row r="37" spans="1:9" x14ac:dyDescent="0.25">
      <c r="A37" s="90" t="s">
        <v>41</v>
      </c>
      <c r="B37" s="92" t="s">
        <v>14</v>
      </c>
      <c r="C37" s="91" t="s">
        <v>34</v>
      </c>
      <c r="D37" s="92" t="s">
        <v>223</v>
      </c>
      <c r="E37" s="97">
        <v>0</v>
      </c>
      <c r="F37" s="94">
        <f t="shared" si="3"/>
        <v>0</v>
      </c>
      <c r="G37" s="94">
        <f t="shared" si="1"/>
        <v>0</v>
      </c>
      <c r="H37" s="94">
        <v>0</v>
      </c>
      <c r="I37" s="85">
        <f t="shared" si="2"/>
        <v>0</v>
      </c>
    </row>
    <row r="38" spans="1:9" x14ac:dyDescent="0.25">
      <c r="A38" s="90" t="s">
        <v>41</v>
      </c>
      <c r="B38" s="92" t="s">
        <v>7</v>
      </c>
      <c r="C38" s="91" t="s">
        <v>26</v>
      </c>
      <c r="D38" s="92" t="s">
        <v>46</v>
      </c>
      <c r="E38" s="97">
        <v>10000000</v>
      </c>
      <c r="F38" s="94">
        <f t="shared" si="3"/>
        <v>200000000</v>
      </c>
      <c r="G38" s="94">
        <f t="shared" si="1"/>
        <v>7178.7508973438626</v>
      </c>
      <c r="H38" s="94">
        <v>20</v>
      </c>
      <c r="I38" s="85">
        <f t="shared" si="2"/>
        <v>200000000</v>
      </c>
    </row>
    <row r="39" spans="1:9" x14ac:dyDescent="0.25">
      <c r="A39" s="90" t="s">
        <v>41</v>
      </c>
      <c r="B39" s="92" t="s">
        <v>7</v>
      </c>
      <c r="C39" s="91" t="s">
        <v>26</v>
      </c>
      <c r="D39" s="91" t="s">
        <v>11</v>
      </c>
      <c r="E39" s="97">
        <v>13500000</v>
      </c>
      <c r="F39" s="94">
        <f t="shared" si="3"/>
        <v>2025000000</v>
      </c>
      <c r="G39" s="94">
        <f t="shared" si="1"/>
        <v>72684.852835606609</v>
      </c>
      <c r="H39" s="94">
        <v>150</v>
      </c>
      <c r="I39" s="85">
        <f t="shared" si="2"/>
        <v>2025000000</v>
      </c>
    </row>
    <row r="40" spans="1:9" x14ac:dyDescent="0.25">
      <c r="A40" s="90" t="s">
        <v>41</v>
      </c>
      <c r="B40" s="92" t="s">
        <v>7</v>
      </c>
      <c r="C40" s="91" t="s">
        <v>26</v>
      </c>
      <c r="D40" s="92" t="s">
        <v>47</v>
      </c>
      <c r="E40" s="97">
        <v>14000000</v>
      </c>
      <c r="F40" s="94">
        <f t="shared" si="3"/>
        <v>420000000</v>
      </c>
      <c r="G40" s="94">
        <f t="shared" si="1"/>
        <v>15075.37688442211</v>
      </c>
      <c r="H40" s="94">
        <v>30</v>
      </c>
      <c r="I40" s="85">
        <f t="shared" si="2"/>
        <v>420000000</v>
      </c>
    </row>
    <row r="41" spans="1:9" x14ac:dyDescent="0.25">
      <c r="A41" s="90" t="s">
        <v>41</v>
      </c>
      <c r="B41" s="92" t="s">
        <v>7</v>
      </c>
      <c r="C41" s="91" t="s">
        <v>26</v>
      </c>
      <c r="D41" s="92" t="s">
        <v>48</v>
      </c>
      <c r="F41" s="94">
        <f t="shared" si="3"/>
        <v>0</v>
      </c>
      <c r="G41" s="94">
        <f t="shared" si="1"/>
        <v>0</v>
      </c>
      <c r="H41" s="94">
        <v>0</v>
      </c>
      <c r="I41" s="85">
        <f t="shared" si="2"/>
        <v>0</v>
      </c>
    </row>
    <row r="42" spans="1:9" x14ac:dyDescent="0.25">
      <c r="A42" s="90" t="s">
        <v>41</v>
      </c>
      <c r="B42" s="92" t="s">
        <v>7</v>
      </c>
      <c r="C42" s="91" t="s">
        <v>26</v>
      </c>
      <c r="D42" s="92" t="s">
        <v>49</v>
      </c>
      <c r="E42" s="97">
        <v>14000000</v>
      </c>
      <c r="F42" s="94">
        <f t="shared" si="3"/>
        <v>1120000000</v>
      </c>
      <c r="G42" s="94">
        <f t="shared" si="1"/>
        <v>40201.005025125625</v>
      </c>
      <c r="H42" s="94">
        <v>80</v>
      </c>
      <c r="I42" s="85">
        <f t="shared" si="2"/>
        <v>1120000000</v>
      </c>
    </row>
    <row r="43" spans="1:9" x14ac:dyDescent="0.25">
      <c r="A43" s="90" t="s">
        <v>41</v>
      </c>
      <c r="B43" s="92" t="s">
        <v>7</v>
      </c>
      <c r="C43" s="91" t="s">
        <v>26</v>
      </c>
      <c r="D43" s="92" t="s">
        <v>224</v>
      </c>
      <c r="F43" s="94">
        <f t="shared" si="3"/>
        <v>0</v>
      </c>
      <c r="G43" s="94">
        <f t="shared" si="1"/>
        <v>0</v>
      </c>
      <c r="H43" s="94">
        <v>0</v>
      </c>
      <c r="I43" s="85">
        <f t="shared" si="2"/>
        <v>0</v>
      </c>
    </row>
    <row r="44" spans="1:9" ht="15.6" customHeight="1" x14ac:dyDescent="0.25">
      <c r="A44" s="90" t="s">
        <v>41</v>
      </c>
      <c r="B44" s="91" t="s">
        <v>50</v>
      </c>
      <c r="C44" s="98" t="s">
        <v>225</v>
      </c>
      <c r="D44" s="92" t="s">
        <v>51</v>
      </c>
      <c r="E44" s="97">
        <v>9000000</v>
      </c>
      <c r="F44" s="94">
        <f t="shared" si="3"/>
        <v>6885000000</v>
      </c>
      <c r="G44" s="94">
        <f t="shared" si="1"/>
        <v>247128.49964106246</v>
      </c>
      <c r="H44" s="94">
        <v>765</v>
      </c>
      <c r="I44" s="85">
        <f t="shared" si="2"/>
        <v>6885000000</v>
      </c>
    </row>
    <row r="45" spans="1:9" ht="25.5" x14ac:dyDescent="0.25">
      <c r="A45" s="90" t="s">
        <v>41</v>
      </c>
      <c r="B45" s="91" t="s">
        <v>50</v>
      </c>
      <c r="C45" s="98" t="s">
        <v>225</v>
      </c>
      <c r="D45" s="92" t="s">
        <v>226</v>
      </c>
      <c r="E45" s="97">
        <v>0</v>
      </c>
      <c r="F45" s="94">
        <f t="shared" si="3"/>
        <v>0</v>
      </c>
      <c r="G45" s="94">
        <f t="shared" si="1"/>
        <v>0</v>
      </c>
      <c r="H45" s="94">
        <v>0</v>
      </c>
      <c r="I45" s="85">
        <f t="shared" si="2"/>
        <v>0</v>
      </c>
    </row>
    <row r="46" spans="1:9" ht="25.5" x14ac:dyDescent="0.25">
      <c r="A46" s="90" t="s">
        <v>41</v>
      </c>
      <c r="B46" s="91" t="s">
        <v>50</v>
      </c>
      <c r="C46" s="98" t="s">
        <v>225</v>
      </c>
      <c r="D46" s="92" t="s">
        <v>227</v>
      </c>
      <c r="E46" s="97">
        <v>20000000</v>
      </c>
      <c r="F46" s="94">
        <f t="shared" si="3"/>
        <v>4400000000</v>
      </c>
      <c r="G46" s="94">
        <f t="shared" si="1"/>
        <v>157932.51974156496</v>
      </c>
      <c r="H46" s="94">
        <v>220</v>
      </c>
      <c r="I46" s="85">
        <f t="shared" si="2"/>
        <v>4400000000</v>
      </c>
    </row>
    <row r="47" spans="1:9" x14ac:dyDescent="0.25">
      <c r="A47" s="90" t="s">
        <v>41</v>
      </c>
      <c r="B47" s="91" t="s">
        <v>10</v>
      </c>
      <c r="C47" s="98" t="s">
        <v>21</v>
      </c>
      <c r="D47" s="92" t="s">
        <v>52</v>
      </c>
      <c r="E47" s="97">
        <v>10000000</v>
      </c>
      <c r="F47" s="94">
        <f t="shared" si="3"/>
        <v>150000000</v>
      </c>
      <c r="G47" s="94">
        <f t="shared" si="1"/>
        <v>5384.0631730078967</v>
      </c>
      <c r="H47" s="94">
        <v>15</v>
      </c>
      <c r="I47" s="85">
        <f t="shared" si="2"/>
        <v>150000000</v>
      </c>
    </row>
    <row r="48" spans="1:9" x14ac:dyDescent="0.25">
      <c r="A48" s="90" t="s">
        <v>41</v>
      </c>
      <c r="B48" s="91" t="s">
        <v>10</v>
      </c>
      <c r="C48" s="98" t="s">
        <v>21</v>
      </c>
      <c r="D48" s="92" t="s">
        <v>53</v>
      </c>
      <c r="F48" s="94">
        <f t="shared" si="3"/>
        <v>0</v>
      </c>
      <c r="G48" s="94">
        <f t="shared" si="1"/>
        <v>0</v>
      </c>
      <c r="H48" s="94">
        <v>0</v>
      </c>
      <c r="I48" s="85">
        <f t="shared" si="2"/>
        <v>0</v>
      </c>
    </row>
    <row r="49" spans="1:9" x14ac:dyDescent="0.25">
      <c r="A49" s="90" t="s">
        <v>41</v>
      </c>
      <c r="B49" s="92" t="s">
        <v>23</v>
      </c>
      <c r="C49" s="92" t="s">
        <v>54</v>
      </c>
      <c r="D49" s="92" t="s">
        <v>55</v>
      </c>
      <c r="E49" s="97">
        <v>12000000</v>
      </c>
      <c r="F49" s="94">
        <f t="shared" si="3"/>
        <v>5640000000</v>
      </c>
      <c r="G49" s="94">
        <f t="shared" si="1"/>
        <v>202440.7753050969</v>
      </c>
      <c r="H49" s="94">
        <v>470</v>
      </c>
      <c r="I49" s="85">
        <f t="shared" si="2"/>
        <v>5640000000</v>
      </c>
    </row>
    <row r="50" spans="1:9" x14ac:dyDescent="0.25">
      <c r="A50" s="90" t="s">
        <v>41</v>
      </c>
      <c r="B50" s="92" t="s">
        <v>39</v>
      </c>
      <c r="C50" s="92" t="s">
        <v>228</v>
      </c>
      <c r="D50" s="92" t="s">
        <v>229</v>
      </c>
      <c r="E50" s="97">
        <v>16480000</v>
      </c>
      <c r="F50" s="94">
        <f t="shared" si="3"/>
        <v>2521440000</v>
      </c>
      <c r="G50" s="94">
        <f t="shared" si="1"/>
        <v>90503.94831299354</v>
      </c>
      <c r="H50" s="94">
        <v>153</v>
      </c>
      <c r="I50" s="85">
        <f t="shared" si="2"/>
        <v>2521440000</v>
      </c>
    </row>
    <row r="51" spans="1:9" x14ac:dyDescent="0.25">
      <c r="A51" s="90" t="s">
        <v>41</v>
      </c>
      <c r="B51" s="92" t="s">
        <v>5</v>
      </c>
      <c r="C51" s="92" t="s">
        <v>56</v>
      </c>
      <c r="D51" s="92" t="s">
        <v>57</v>
      </c>
      <c r="E51" s="97">
        <v>10800000</v>
      </c>
      <c r="F51" s="94">
        <f t="shared" si="3"/>
        <v>540000000</v>
      </c>
      <c r="G51" s="94">
        <f t="shared" si="1"/>
        <v>19382.627422828427</v>
      </c>
      <c r="H51" s="94">
        <v>50</v>
      </c>
      <c r="I51" s="85">
        <f t="shared" si="2"/>
        <v>540000000</v>
      </c>
    </row>
    <row r="52" spans="1:9" x14ac:dyDescent="0.25">
      <c r="A52" s="90" t="s">
        <v>41</v>
      </c>
      <c r="B52" s="92" t="s">
        <v>6</v>
      </c>
      <c r="C52" s="92"/>
      <c r="D52" s="92"/>
      <c r="E52" s="97">
        <v>14000000</v>
      </c>
      <c r="F52" s="94">
        <f t="shared" si="3"/>
        <v>70000000</v>
      </c>
      <c r="G52" s="94">
        <f t="shared" si="1"/>
        <v>2512.5628140703516</v>
      </c>
      <c r="H52" s="94">
        <v>5</v>
      </c>
      <c r="I52" s="85">
        <f t="shared" si="2"/>
        <v>70000000</v>
      </c>
    </row>
    <row r="53" spans="1:9" x14ac:dyDescent="0.25">
      <c r="A53" s="90" t="s">
        <v>58</v>
      </c>
      <c r="B53" s="92" t="s">
        <v>7</v>
      </c>
      <c r="C53" s="91" t="s">
        <v>26</v>
      </c>
      <c r="D53" s="92" t="s">
        <v>230</v>
      </c>
      <c r="E53" s="97">
        <v>5500000</v>
      </c>
      <c r="F53" s="94">
        <f t="shared" si="3"/>
        <v>27500000</v>
      </c>
      <c r="G53" s="94">
        <f t="shared" si="1"/>
        <v>987.07824838478109</v>
      </c>
      <c r="H53" s="94">
        <v>5</v>
      </c>
      <c r="I53" s="85">
        <f t="shared" si="2"/>
        <v>27500000</v>
      </c>
    </row>
    <row r="54" spans="1:9" x14ac:dyDescent="0.25">
      <c r="A54" s="90" t="s">
        <v>58</v>
      </c>
      <c r="B54" s="92" t="s">
        <v>7</v>
      </c>
      <c r="C54" s="91" t="s">
        <v>26</v>
      </c>
      <c r="D54" s="92" t="s">
        <v>59</v>
      </c>
      <c r="E54" s="97">
        <v>0</v>
      </c>
      <c r="F54" s="94">
        <f t="shared" si="3"/>
        <v>0</v>
      </c>
      <c r="G54" s="94">
        <f t="shared" si="1"/>
        <v>0</v>
      </c>
      <c r="H54" s="94">
        <v>0</v>
      </c>
      <c r="I54" s="85">
        <f t="shared" si="2"/>
        <v>0</v>
      </c>
    </row>
    <row r="55" spans="1:9" x14ac:dyDescent="0.25">
      <c r="A55" s="90" t="s">
        <v>58</v>
      </c>
      <c r="B55" s="92" t="s">
        <v>7</v>
      </c>
      <c r="C55" s="91" t="s">
        <v>26</v>
      </c>
      <c r="D55" s="92" t="s">
        <v>60</v>
      </c>
      <c r="E55" s="97">
        <v>0</v>
      </c>
      <c r="F55" s="94">
        <f t="shared" si="3"/>
        <v>0</v>
      </c>
      <c r="G55" s="94">
        <f t="shared" si="1"/>
        <v>0</v>
      </c>
      <c r="H55" s="94">
        <v>0</v>
      </c>
      <c r="I55" s="85">
        <f t="shared" si="2"/>
        <v>0</v>
      </c>
    </row>
    <row r="56" spans="1:9" x14ac:dyDescent="0.25">
      <c r="A56" s="90" t="s">
        <v>58</v>
      </c>
      <c r="B56" s="92" t="s">
        <v>7</v>
      </c>
      <c r="C56" s="91" t="s">
        <v>26</v>
      </c>
      <c r="D56" s="92" t="s">
        <v>61</v>
      </c>
      <c r="E56" s="97">
        <v>0</v>
      </c>
      <c r="F56" s="94">
        <f t="shared" si="3"/>
        <v>0</v>
      </c>
      <c r="G56" s="94">
        <f t="shared" si="1"/>
        <v>0</v>
      </c>
      <c r="H56" s="94">
        <v>0</v>
      </c>
      <c r="I56" s="85">
        <f t="shared" si="2"/>
        <v>0</v>
      </c>
    </row>
    <row r="57" spans="1:9" x14ac:dyDescent="0.25">
      <c r="A57" s="90" t="s">
        <v>58</v>
      </c>
      <c r="B57" s="92" t="s">
        <v>7</v>
      </c>
      <c r="C57" s="91" t="s">
        <v>26</v>
      </c>
      <c r="D57" s="92" t="s">
        <v>62</v>
      </c>
      <c r="E57" s="97">
        <v>0</v>
      </c>
      <c r="F57" s="94">
        <f t="shared" si="3"/>
        <v>0</v>
      </c>
      <c r="G57" s="94">
        <f t="shared" si="1"/>
        <v>0</v>
      </c>
      <c r="H57" s="94">
        <v>0</v>
      </c>
      <c r="I57" s="85">
        <f t="shared" si="2"/>
        <v>0</v>
      </c>
    </row>
    <row r="58" spans="1:9" x14ac:dyDescent="0.25">
      <c r="A58" s="90" t="s">
        <v>58</v>
      </c>
      <c r="B58" s="92" t="s">
        <v>33</v>
      </c>
      <c r="C58" s="91" t="s">
        <v>63</v>
      </c>
      <c r="D58" s="92" t="s">
        <v>12</v>
      </c>
      <c r="E58" s="97">
        <v>8400000</v>
      </c>
      <c r="F58" s="94">
        <f t="shared" si="3"/>
        <v>1260000000</v>
      </c>
      <c r="G58" s="94">
        <f t="shared" si="1"/>
        <v>45226.130653266329</v>
      </c>
      <c r="H58" s="94">
        <v>150</v>
      </c>
      <c r="I58" s="85">
        <f t="shared" si="2"/>
        <v>1260000000</v>
      </c>
    </row>
    <row r="59" spans="1:9" x14ac:dyDescent="0.25">
      <c r="A59" s="90" t="s">
        <v>58</v>
      </c>
      <c r="B59" s="92" t="s">
        <v>33</v>
      </c>
      <c r="C59" s="91" t="s">
        <v>63</v>
      </c>
      <c r="D59" s="92" t="s">
        <v>64</v>
      </c>
      <c r="E59" s="97">
        <v>9000000</v>
      </c>
      <c r="F59" s="94">
        <f t="shared" si="3"/>
        <v>405000000</v>
      </c>
      <c r="G59" s="94">
        <f t="shared" si="1"/>
        <v>14536.970567121321</v>
      </c>
      <c r="H59" s="94">
        <v>45</v>
      </c>
      <c r="I59" s="85">
        <f t="shared" si="2"/>
        <v>405000000</v>
      </c>
    </row>
    <row r="60" spans="1:9" x14ac:dyDescent="0.25">
      <c r="A60" s="90" t="s">
        <v>58</v>
      </c>
      <c r="B60" s="92" t="s">
        <v>23</v>
      </c>
      <c r="C60" s="92"/>
      <c r="D60" s="92" t="s">
        <v>231</v>
      </c>
      <c r="E60" s="97">
        <v>0</v>
      </c>
      <c r="F60" s="94">
        <f t="shared" si="3"/>
        <v>0</v>
      </c>
      <c r="G60" s="94">
        <f t="shared" si="1"/>
        <v>0</v>
      </c>
      <c r="H60" s="94">
        <v>52</v>
      </c>
      <c r="I60" s="85">
        <f t="shared" si="2"/>
        <v>0</v>
      </c>
    </row>
    <row r="61" spans="1:9" x14ac:dyDescent="0.25">
      <c r="A61" s="90" t="s">
        <v>58</v>
      </c>
      <c r="B61" s="92" t="s">
        <v>10</v>
      </c>
      <c r="C61" s="92"/>
      <c r="D61" s="92" t="s">
        <v>65</v>
      </c>
      <c r="E61" s="97">
        <v>0</v>
      </c>
      <c r="F61" s="94">
        <f t="shared" si="3"/>
        <v>0</v>
      </c>
      <c r="G61" s="94">
        <f t="shared" si="1"/>
        <v>0</v>
      </c>
      <c r="H61" s="94">
        <v>0</v>
      </c>
      <c r="I61" s="85">
        <f t="shared" si="2"/>
        <v>0</v>
      </c>
    </row>
    <row r="62" spans="1:9" x14ac:dyDescent="0.25">
      <c r="A62" s="90" t="s">
        <v>58</v>
      </c>
      <c r="B62" s="92" t="s">
        <v>10</v>
      </c>
      <c r="C62" s="92"/>
      <c r="D62" s="92" t="s">
        <v>66</v>
      </c>
      <c r="E62" s="97">
        <v>17000000</v>
      </c>
      <c r="F62" s="94">
        <f t="shared" si="3"/>
        <v>425000000</v>
      </c>
      <c r="G62" s="94">
        <f t="shared" si="1"/>
        <v>15254.845656855707</v>
      </c>
      <c r="H62" s="94">
        <v>25</v>
      </c>
      <c r="I62" s="85">
        <f t="shared" si="2"/>
        <v>425000000</v>
      </c>
    </row>
    <row r="63" spans="1:9" x14ac:dyDescent="0.25">
      <c r="A63" s="90" t="s">
        <v>58</v>
      </c>
      <c r="B63" s="92" t="s">
        <v>39</v>
      </c>
      <c r="C63" s="92" t="s">
        <v>228</v>
      </c>
      <c r="D63" s="92" t="s">
        <v>67</v>
      </c>
      <c r="E63" s="97">
        <v>23690000</v>
      </c>
      <c r="F63" s="94">
        <f t="shared" si="3"/>
        <v>1302950000</v>
      </c>
      <c r="G63" s="94">
        <f t="shared" si="1"/>
        <v>46767.767408470929</v>
      </c>
      <c r="H63" s="94">
        <v>55</v>
      </c>
      <c r="I63" s="85">
        <f t="shared" si="2"/>
        <v>1302950000</v>
      </c>
    </row>
    <row r="64" spans="1:9" x14ac:dyDescent="0.25">
      <c r="A64" s="90" t="s">
        <v>58</v>
      </c>
      <c r="B64" s="92" t="s">
        <v>19</v>
      </c>
      <c r="C64" s="92"/>
      <c r="D64" s="92" t="s">
        <v>68</v>
      </c>
      <c r="E64" s="97">
        <v>16500000</v>
      </c>
      <c r="F64" s="94">
        <f t="shared" si="3"/>
        <v>792000000</v>
      </c>
      <c r="G64" s="94">
        <f t="shared" si="1"/>
        <v>28427.853553481695</v>
      </c>
      <c r="H64" s="94">
        <v>48</v>
      </c>
      <c r="I64" s="85">
        <f t="shared" si="2"/>
        <v>792000000</v>
      </c>
    </row>
    <row r="65" spans="1:9" x14ac:dyDescent="0.25">
      <c r="A65" s="90" t="s">
        <v>58</v>
      </c>
      <c r="B65" s="92" t="s">
        <v>69</v>
      </c>
      <c r="C65" s="92" t="s">
        <v>17</v>
      </c>
      <c r="D65" s="92" t="s">
        <v>70</v>
      </c>
      <c r="E65" s="97">
        <v>11500000</v>
      </c>
      <c r="F65" s="94">
        <f t="shared" si="3"/>
        <v>115000000</v>
      </c>
      <c r="G65" s="94">
        <f t="shared" si="1"/>
        <v>4127.7817659727207</v>
      </c>
      <c r="H65" s="94">
        <v>10</v>
      </c>
      <c r="I65" s="85">
        <f t="shared" si="2"/>
        <v>115000000</v>
      </c>
    </row>
    <row r="66" spans="1:9" x14ac:dyDescent="0.25">
      <c r="A66" s="90" t="s">
        <v>58</v>
      </c>
      <c r="B66" s="92" t="s">
        <v>71</v>
      </c>
      <c r="C66" s="92" t="s">
        <v>17</v>
      </c>
      <c r="D66" s="92" t="s">
        <v>72</v>
      </c>
      <c r="E66" s="97">
        <v>8500000</v>
      </c>
      <c r="F66" s="94">
        <f t="shared" si="3"/>
        <v>229500000</v>
      </c>
      <c r="G66" s="94">
        <f t="shared" ref="G66:G116" si="4">F66/27860</f>
        <v>8237.6166547020821</v>
      </c>
      <c r="H66" s="94">
        <v>27</v>
      </c>
      <c r="I66" s="85">
        <f t="shared" si="2"/>
        <v>229500000</v>
      </c>
    </row>
    <row r="67" spans="1:9" x14ac:dyDescent="0.25">
      <c r="A67" s="90" t="s">
        <v>58</v>
      </c>
      <c r="B67" s="92" t="s">
        <v>6</v>
      </c>
      <c r="C67" s="92"/>
      <c r="D67" s="92"/>
      <c r="E67" s="97">
        <v>9000000</v>
      </c>
      <c r="F67" s="94">
        <f t="shared" si="3"/>
        <v>540000000</v>
      </c>
      <c r="G67" s="94">
        <f t="shared" si="4"/>
        <v>19382.627422828427</v>
      </c>
      <c r="H67" s="94">
        <v>60</v>
      </c>
      <c r="I67" s="85">
        <f t="shared" ref="I67:I116" si="5">F67</f>
        <v>540000000</v>
      </c>
    </row>
    <row r="68" spans="1:9" x14ac:dyDescent="0.25">
      <c r="A68" s="90" t="s">
        <v>73</v>
      </c>
      <c r="B68" s="92" t="s">
        <v>10</v>
      </c>
      <c r="C68" s="92"/>
      <c r="D68" s="92" t="s">
        <v>232</v>
      </c>
      <c r="E68" s="97">
        <v>0</v>
      </c>
      <c r="F68" s="94">
        <f t="shared" si="3"/>
        <v>0</v>
      </c>
      <c r="G68" s="94">
        <f t="shared" si="4"/>
        <v>0</v>
      </c>
      <c r="H68" s="94">
        <v>0</v>
      </c>
      <c r="I68" s="85">
        <f t="shared" si="5"/>
        <v>0</v>
      </c>
    </row>
    <row r="69" spans="1:9" x14ac:dyDescent="0.25">
      <c r="A69" s="90" t="s">
        <v>73</v>
      </c>
      <c r="B69" s="92" t="s">
        <v>10</v>
      </c>
      <c r="C69" s="91" t="s">
        <v>74</v>
      </c>
      <c r="D69" s="92" t="s">
        <v>233</v>
      </c>
      <c r="E69" s="97">
        <v>13500000</v>
      </c>
      <c r="F69" s="94">
        <f t="shared" si="3"/>
        <v>22882500000</v>
      </c>
      <c r="G69" s="94">
        <f t="shared" si="4"/>
        <v>821338.83704235463</v>
      </c>
      <c r="H69" s="94">
        <v>1695</v>
      </c>
      <c r="I69" s="85">
        <f t="shared" si="5"/>
        <v>22882500000</v>
      </c>
    </row>
    <row r="70" spans="1:9" x14ac:dyDescent="0.25">
      <c r="A70" s="90" t="s">
        <v>73</v>
      </c>
      <c r="B70" s="92" t="s">
        <v>10</v>
      </c>
      <c r="C70" s="91" t="s">
        <v>74</v>
      </c>
      <c r="D70" s="92" t="s">
        <v>234</v>
      </c>
      <c r="E70" s="97">
        <v>0</v>
      </c>
      <c r="F70" s="94">
        <f t="shared" si="3"/>
        <v>0</v>
      </c>
      <c r="G70" s="94">
        <f t="shared" si="4"/>
        <v>0</v>
      </c>
      <c r="H70" s="94">
        <v>0</v>
      </c>
      <c r="I70" s="85">
        <f t="shared" si="5"/>
        <v>0</v>
      </c>
    </row>
    <row r="71" spans="1:9" x14ac:dyDescent="0.25">
      <c r="A71" s="90" t="s">
        <v>73</v>
      </c>
      <c r="B71" s="92" t="s">
        <v>14</v>
      </c>
      <c r="C71" s="91" t="s">
        <v>34</v>
      </c>
      <c r="D71" s="92" t="s">
        <v>235</v>
      </c>
      <c r="E71" s="97">
        <v>19000000</v>
      </c>
      <c r="F71" s="94">
        <f t="shared" si="3"/>
        <v>9310000000</v>
      </c>
      <c r="G71" s="94">
        <f t="shared" si="4"/>
        <v>334170.85427135677</v>
      </c>
      <c r="H71" s="94">
        <v>490</v>
      </c>
      <c r="I71" s="85">
        <f t="shared" si="5"/>
        <v>9310000000</v>
      </c>
    </row>
    <row r="72" spans="1:9" x14ac:dyDescent="0.25">
      <c r="A72" s="90" t="s">
        <v>73</v>
      </c>
      <c r="B72" s="92" t="s">
        <v>14</v>
      </c>
      <c r="C72" s="91" t="s">
        <v>34</v>
      </c>
      <c r="D72" s="92" t="s">
        <v>236</v>
      </c>
      <c r="E72" s="97">
        <v>19000000</v>
      </c>
      <c r="F72" s="94">
        <f t="shared" si="3"/>
        <v>2755000000</v>
      </c>
      <c r="G72" s="94">
        <f t="shared" si="4"/>
        <v>98887.2936109117</v>
      </c>
      <c r="H72" s="94">
        <v>145</v>
      </c>
      <c r="I72" s="85">
        <f t="shared" si="5"/>
        <v>2755000000</v>
      </c>
    </row>
    <row r="73" spans="1:9" x14ac:dyDescent="0.25">
      <c r="A73" s="90" t="s">
        <v>73</v>
      </c>
      <c r="B73" s="92" t="s">
        <v>7</v>
      </c>
      <c r="C73" s="91" t="s">
        <v>26</v>
      </c>
      <c r="D73" s="92" t="s">
        <v>75</v>
      </c>
      <c r="E73" s="97">
        <v>6000000</v>
      </c>
      <c r="F73" s="94">
        <f t="shared" si="3"/>
        <v>180000000</v>
      </c>
      <c r="G73" s="94">
        <f t="shared" si="4"/>
        <v>6460.8758076094764</v>
      </c>
      <c r="H73" s="94">
        <v>30</v>
      </c>
      <c r="I73" s="85">
        <f t="shared" si="5"/>
        <v>180000000</v>
      </c>
    </row>
    <row r="74" spans="1:9" x14ac:dyDescent="0.25">
      <c r="A74" s="90" t="s">
        <v>73</v>
      </c>
      <c r="B74" s="92" t="s">
        <v>7</v>
      </c>
      <c r="C74" s="91" t="s">
        <v>26</v>
      </c>
      <c r="D74" s="92" t="s">
        <v>76</v>
      </c>
      <c r="E74" s="97">
        <v>14000000</v>
      </c>
      <c r="F74" s="94">
        <f t="shared" si="3"/>
        <v>7700000000</v>
      </c>
      <c r="G74" s="94">
        <f t="shared" si="4"/>
        <v>276381.90954773867</v>
      </c>
      <c r="H74" s="94">
        <v>550</v>
      </c>
      <c r="I74" s="85">
        <f t="shared" si="5"/>
        <v>7700000000</v>
      </c>
    </row>
    <row r="75" spans="1:9" x14ac:dyDescent="0.25">
      <c r="A75" s="90" t="s">
        <v>73</v>
      </c>
      <c r="B75" s="92" t="s">
        <v>23</v>
      </c>
      <c r="C75" s="92"/>
      <c r="D75" s="92" t="s">
        <v>77</v>
      </c>
      <c r="E75" s="97">
        <v>14500000</v>
      </c>
      <c r="F75" s="94">
        <f t="shared" si="3"/>
        <v>28855000000</v>
      </c>
      <c r="G75" s="94">
        <f t="shared" si="4"/>
        <v>1035714.2857142857</v>
      </c>
      <c r="H75" s="94">
        <v>1990</v>
      </c>
      <c r="I75" s="85">
        <f t="shared" si="5"/>
        <v>28855000000</v>
      </c>
    </row>
    <row r="76" spans="1:9" x14ac:dyDescent="0.25">
      <c r="A76" s="90" t="s">
        <v>73</v>
      </c>
      <c r="B76" s="92" t="s">
        <v>23</v>
      </c>
      <c r="C76" s="92"/>
      <c r="D76" s="92" t="s">
        <v>78</v>
      </c>
      <c r="E76" s="97">
        <v>14000000</v>
      </c>
      <c r="F76" s="94">
        <f t="shared" si="3"/>
        <v>140000000</v>
      </c>
      <c r="G76" s="94">
        <f t="shared" si="4"/>
        <v>5025.1256281407032</v>
      </c>
      <c r="H76" s="94">
        <v>10</v>
      </c>
      <c r="I76" s="85">
        <f t="shared" si="5"/>
        <v>140000000</v>
      </c>
    </row>
    <row r="77" spans="1:9" x14ac:dyDescent="0.25">
      <c r="A77" s="90" t="s">
        <v>73</v>
      </c>
      <c r="B77" s="92" t="s">
        <v>8</v>
      </c>
      <c r="C77" s="92" t="s">
        <v>17</v>
      </c>
      <c r="D77" s="92" t="s">
        <v>9</v>
      </c>
      <c r="E77" s="97">
        <v>14500000</v>
      </c>
      <c r="F77" s="94">
        <f t="shared" si="3"/>
        <v>1812500000</v>
      </c>
      <c r="G77" s="94">
        <f t="shared" si="4"/>
        <v>65057.430007178751</v>
      </c>
      <c r="H77" s="94">
        <v>125</v>
      </c>
      <c r="I77" s="85">
        <f t="shared" si="5"/>
        <v>1812500000</v>
      </c>
    </row>
    <row r="78" spans="1:9" x14ac:dyDescent="0.25">
      <c r="A78" s="90" t="s">
        <v>73</v>
      </c>
      <c r="B78" s="92" t="s">
        <v>19</v>
      </c>
      <c r="C78" s="91" t="s">
        <v>20</v>
      </c>
      <c r="D78" s="92" t="s">
        <v>79</v>
      </c>
      <c r="E78" s="97">
        <v>14200000</v>
      </c>
      <c r="F78" s="94">
        <f t="shared" si="3"/>
        <v>1420000000</v>
      </c>
      <c r="G78" s="94">
        <f t="shared" si="4"/>
        <v>50969.131371141419</v>
      </c>
      <c r="H78" s="94">
        <v>100</v>
      </c>
      <c r="I78" s="85">
        <f t="shared" si="5"/>
        <v>1420000000</v>
      </c>
    </row>
    <row r="79" spans="1:9" x14ac:dyDescent="0.25">
      <c r="A79" s="90" t="s">
        <v>73</v>
      </c>
      <c r="B79" s="92" t="s">
        <v>19</v>
      </c>
      <c r="C79" s="91" t="s">
        <v>20</v>
      </c>
      <c r="D79" s="92" t="s">
        <v>80</v>
      </c>
      <c r="E79" s="97">
        <v>15950000</v>
      </c>
      <c r="F79" s="94">
        <f t="shared" si="3"/>
        <v>20097000000</v>
      </c>
      <c r="G79" s="94">
        <f t="shared" si="4"/>
        <v>721356.78391959798</v>
      </c>
      <c r="H79" s="94">
        <v>1260</v>
      </c>
      <c r="I79" s="85">
        <f t="shared" si="5"/>
        <v>20097000000</v>
      </c>
    </row>
    <row r="80" spans="1:9" x14ac:dyDescent="0.25">
      <c r="A80" s="90" t="s">
        <v>73</v>
      </c>
      <c r="B80" s="92" t="s">
        <v>6</v>
      </c>
      <c r="C80" s="92"/>
      <c r="D80" s="92"/>
      <c r="E80" s="97">
        <v>14000000</v>
      </c>
      <c r="F80" s="94">
        <f t="shared" si="3"/>
        <v>140000000</v>
      </c>
      <c r="G80" s="94">
        <f t="shared" si="4"/>
        <v>5025.1256281407032</v>
      </c>
      <c r="H80" s="94">
        <v>10</v>
      </c>
      <c r="I80" s="85">
        <f t="shared" si="5"/>
        <v>140000000</v>
      </c>
    </row>
    <row r="81" spans="1:9" x14ac:dyDescent="0.25">
      <c r="A81" s="90" t="s">
        <v>81</v>
      </c>
      <c r="B81" s="92" t="s">
        <v>10</v>
      </c>
      <c r="C81" s="92" t="s">
        <v>74</v>
      </c>
      <c r="D81" s="92" t="s">
        <v>82</v>
      </c>
      <c r="E81" s="97">
        <v>17500000</v>
      </c>
      <c r="F81" s="94">
        <f t="shared" si="3"/>
        <v>2747500000</v>
      </c>
      <c r="G81" s="94">
        <f t="shared" si="4"/>
        <v>98618.090452261313</v>
      </c>
      <c r="H81" s="94">
        <v>157</v>
      </c>
      <c r="I81" s="85">
        <f t="shared" si="5"/>
        <v>2747500000</v>
      </c>
    </row>
    <row r="82" spans="1:9" x14ac:dyDescent="0.25">
      <c r="A82" s="90" t="s">
        <v>81</v>
      </c>
      <c r="B82" s="92" t="s">
        <v>83</v>
      </c>
      <c r="C82" s="92"/>
      <c r="D82" s="92" t="s">
        <v>84</v>
      </c>
      <c r="E82" s="97">
        <v>0</v>
      </c>
      <c r="F82" s="94">
        <f t="shared" si="3"/>
        <v>0</v>
      </c>
      <c r="G82" s="94">
        <f t="shared" si="4"/>
        <v>0</v>
      </c>
      <c r="H82" s="94">
        <v>0</v>
      </c>
      <c r="I82" s="85">
        <f t="shared" si="5"/>
        <v>0</v>
      </c>
    </row>
    <row r="83" spans="1:9" x14ac:dyDescent="0.25">
      <c r="A83" s="90" t="s">
        <v>81</v>
      </c>
      <c r="B83" s="92" t="s">
        <v>7</v>
      </c>
      <c r="C83" s="92" t="s">
        <v>26</v>
      </c>
      <c r="D83" s="92" t="s">
        <v>85</v>
      </c>
      <c r="E83" s="97">
        <v>0</v>
      </c>
      <c r="F83" s="94">
        <f t="shared" si="3"/>
        <v>0</v>
      </c>
      <c r="G83" s="94">
        <f t="shared" si="4"/>
        <v>0</v>
      </c>
      <c r="H83" s="94">
        <v>0</v>
      </c>
      <c r="I83" s="85">
        <f t="shared" si="5"/>
        <v>0</v>
      </c>
    </row>
    <row r="84" spans="1:9" x14ac:dyDescent="0.25">
      <c r="A84" s="90" t="s">
        <v>81</v>
      </c>
      <c r="B84" s="92" t="s">
        <v>237</v>
      </c>
      <c r="C84" s="92"/>
      <c r="D84" s="92" t="s">
        <v>86</v>
      </c>
      <c r="E84" s="97">
        <v>0</v>
      </c>
      <c r="F84" s="94">
        <f t="shared" si="3"/>
        <v>0</v>
      </c>
      <c r="G84" s="94">
        <f t="shared" si="4"/>
        <v>0</v>
      </c>
      <c r="H84" s="94">
        <v>0</v>
      </c>
      <c r="I84" s="85">
        <f t="shared" si="5"/>
        <v>0</v>
      </c>
    </row>
    <row r="85" spans="1:9" x14ac:dyDescent="0.25">
      <c r="A85" s="90" t="s">
        <v>81</v>
      </c>
      <c r="B85" s="92" t="s">
        <v>87</v>
      </c>
      <c r="C85" s="92"/>
      <c r="D85" s="92" t="s">
        <v>88</v>
      </c>
      <c r="E85" s="97">
        <v>1190000</v>
      </c>
      <c r="F85" s="94">
        <f t="shared" si="3"/>
        <v>116620000</v>
      </c>
      <c r="G85" s="94">
        <f t="shared" si="4"/>
        <v>4185.9296482412065</v>
      </c>
      <c r="H85" s="94">
        <v>98</v>
      </c>
      <c r="I85" s="85">
        <f t="shared" si="5"/>
        <v>116620000</v>
      </c>
    </row>
    <row r="86" spans="1:9" x14ac:dyDescent="0.25">
      <c r="A86" s="90" t="s">
        <v>134</v>
      </c>
      <c r="B86" s="92" t="s">
        <v>19</v>
      </c>
      <c r="C86" s="91" t="s">
        <v>20</v>
      </c>
      <c r="D86" s="92" t="s">
        <v>89</v>
      </c>
      <c r="E86" s="97">
        <v>65000000</v>
      </c>
      <c r="F86" s="94">
        <f t="shared" si="3"/>
        <v>325000000</v>
      </c>
      <c r="G86" s="94">
        <f t="shared" si="4"/>
        <v>11665.470208183777</v>
      </c>
      <c r="H86" s="94">
        <v>5</v>
      </c>
      <c r="I86" s="85">
        <f t="shared" si="5"/>
        <v>325000000</v>
      </c>
    </row>
    <row r="87" spans="1:9" x14ac:dyDescent="0.25">
      <c r="A87" s="90" t="s">
        <v>134</v>
      </c>
      <c r="B87" s="92" t="s">
        <v>19</v>
      </c>
      <c r="C87" s="91" t="s">
        <v>20</v>
      </c>
      <c r="D87" s="92" t="s">
        <v>238</v>
      </c>
      <c r="E87" s="97">
        <v>65000000</v>
      </c>
      <c r="F87" s="94">
        <f t="shared" si="3"/>
        <v>2275000000</v>
      </c>
      <c r="G87" s="94">
        <f t="shared" si="4"/>
        <v>81658.291457286439</v>
      </c>
      <c r="H87" s="94">
        <v>35</v>
      </c>
      <c r="I87" s="85">
        <f t="shared" si="5"/>
        <v>2275000000</v>
      </c>
    </row>
    <row r="88" spans="1:9" x14ac:dyDescent="0.25">
      <c r="A88" s="90" t="s">
        <v>134</v>
      </c>
      <c r="B88" s="92" t="s">
        <v>7</v>
      </c>
      <c r="C88" s="92" t="s">
        <v>26</v>
      </c>
      <c r="D88" s="92" t="s">
        <v>90</v>
      </c>
      <c r="E88" s="97">
        <v>37500000</v>
      </c>
      <c r="F88" s="94">
        <f t="shared" si="3"/>
        <v>187500000</v>
      </c>
      <c r="G88" s="94">
        <f t="shared" si="4"/>
        <v>6730.0789662598709</v>
      </c>
      <c r="H88" s="94">
        <v>5</v>
      </c>
      <c r="I88" s="85">
        <f t="shared" si="5"/>
        <v>187500000</v>
      </c>
    </row>
    <row r="89" spans="1:9" x14ac:dyDescent="0.25">
      <c r="A89" s="90" t="s">
        <v>134</v>
      </c>
      <c r="B89" s="92" t="s">
        <v>39</v>
      </c>
      <c r="C89" s="92" t="s">
        <v>173</v>
      </c>
      <c r="D89" s="92" t="s">
        <v>91</v>
      </c>
      <c r="E89" s="97">
        <v>75756500</v>
      </c>
      <c r="F89" s="94">
        <f t="shared" si="3"/>
        <v>378782500</v>
      </c>
      <c r="G89" s="94">
        <f t="shared" si="4"/>
        <v>13595.926058865758</v>
      </c>
      <c r="H89" s="94">
        <v>5</v>
      </c>
      <c r="I89" s="85">
        <f t="shared" si="5"/>
        <v>378782500</v>
      </c>
    </row>
    <row r="90" spans="1:9" x14ac:dyDescent="0.25">
      <c r="A90" s="90" t="s">
        <v>134</v>
      </c>
      <c r="B90" s="92" t="s">
        <v>23</v>
      </c>
      <c r="C90" s="92"/>
      <c r="D90" s="92" t="s">
        <v>239</v>
      </c>
      <c r="E90" s="97">
        <v>64500000</v>
      </c>
      <c r="F90" s="94">
        <f t="shared" si="3"/>
        <v>2902500000</v>
      </c>
      <c r="G90" s="94">
        <f t="shared" si="4"/>
        <v>104181.6223977028</v>
      </c>
      <c r="H90" s="94">
        <v>45</v>
      </c>
      <c r="I90" s="85">
        <f t="shared" si="5"/>
        <v>2902500000</v>
      </c>
    </row>
    <row r="91" spans="1:9" x14ac:dyDescent="0.25">
      <c r="A91" s="90" t="s">
        <v>134</v>
      </c>
      <c r="B91" s="92" t="s">
        <v>6</v>
      </c>
      <c r="C91" s="92"/>
      <c r="D91" s="92"/>
      <c r="E91" s="97">
        <v>0</v>
      </c>
      <c r="F91" s="94">
        <v>0</v>
      </c>
      <c r="G91" s="94">
        <f t="shared" si="4"/>
        <v>0</v>
      </c>
      <c r="I91" s="85">
        <f t="shared" si="5"/>
        <v>0</v>
      </c>
    </row>
    <row r="92" spans="1:9" x14ac:dyDescent="0.25">
      <c r="A92" s="90" t="s">
        <v>133</v>
      </c>
      <c r="B92" s="92" t="s">
        <v>2</v>
      </c>
      <c r="C92" s="92"/>
      <c r="D92" s="92" t="s">
        <v>92</v>
      </c>
      <c r="E92" s="97">
        <v>28000000</v>
      </c>
      <c r="F92" s="94">
        <f>H92*E92</f>
        <v>280000000</v>
      </c>
      <c r="G92" s="94">
        <f t="shared" si="4"/>
        <v>10050.251256281406</v>
      </c>
      <c r="H92" s="94">
        <v>10</v>
      </c>
      <c r="I92" s="85">
        <f t="shared" si="5"/>
        <v>280000000</v>
      </c>
    </row>
    <row r="93" spans="1:9" x14ac:dyDescent="0.25">
      <c r="A93" s="90" t="s">
        <v>133</v>
      </c>
      <c r="B93" s="92" t="s">
        <v>33</v>
      </c>
      <c r="C93" s="92"/>
      <c r="D93" s="92" t="s">
        <v>13</v>
      </c>
      <c r="E93" s="97">
        <v>27300000</v>
      </c>
      <c r="F93" s="94">
        <f>H93*E93</f>
        <v>3303300000</v>
      </c>
      <c r="G93" s="94">
        <f t="shared" si="4"/>
        <v>118567.8391959799</v>
      </c>
      <c r="H93" s="94">
        <v>121</v>
      </c>
      <c r="I93" s="85">
        <f t="shared" si="5"/>
        <v>3303300000</v>
      </c>
    </row>
    <row r="94" spans="1:9" x14ac:dyDescent="0.25">
      <c r="A94" s="90" t="s">
        <v>133</v>
      </c>
      <c r="B94" s="92" t="s">
        <v>10</v>
      </c>
      <c r="C94" s="92"/>
      <c r="D94" s="92" t="s">
        <v>93</v>
      </c>
      <c r="E94" s="97">
        <v>29000000</v>
      </c>
      <c r="F94" s="94">
        <f>H94*E94</f>
        <v>435000000</v>
      </c>
      <c r="G94" s="94">
        <f t="shared" si="4"/>
        <v>15613.783201722899</v>
      </c>
      <c r="H94" s="94">
        <v>15</v>
      </c>
      <c r="I94" s="85">
        <f t="shared" si="5"/>
        <v>435000000</v>
      </c>
    </row>
    <row r="95" spans="1:9" x14ac:dyDescent="0.25">
      <c r="A95" s="90" t="s">
        <v>133</v>
      </c>
      <c r="B95" s="92" t="s">
        <v>6</v>
      </c>
      <c r="C95" s="92"/>
      <c r="D95" s="92"/>
      <c r="E95" s="97">
        <v>27000000</v>
      </c>
      <c r="F95" s="94">
        <f>H95*E95</f>
        <v>378000000</v>
      </c>
      <c r="G95" s="94">
        <f t="shared" si="4"/>
        <v>13567.839195979899</v>
      </c>
      <c r="H95" s="94">
        <v>14</v>
      </c>
      <c r="I95" s="85">
        <f t="shared" si="5"/>
        <v>378000000</v>
      </c>
    </row>
    <row r="96" spans="1:9" x14ac:dyDescent="0.25">
      <c r="A96" s="90" t="s">
        <v>94</v>
      </c>
      <c r="B96" s="92" t="s">
        <v>19</v>
      </c>
      <c r="C96" s="92"/>
      <c r="D96" s="92" t="s">
        <v>95</v>
      </c>
      <c r="E96" s="97">
        <v>240000000</v>
      </c>
      <c r="F96" s="94">
        <f t="shared" ref="F96:F103" si="6">H96*E96</f>
        <v>7200000000</v>
      </c>
      <c r="G96" s="94">
        <f t="shared" si="4"/>
        <v>258435.03230437904</v>
      </c>
      <c r="H96" s="94">
        <v>30</v>
      </c>
      <c r="I96" s="85">
        <f t="shared" si="5"/>
        <v>7200000000</v>
      </c>
    </row>
    <row r="97" spans="1:9" x14ac:dyDescent="0.25">
      <c r="A97" s="90" t="s">
        <v>94</v>
      </c>
      <c r="B97" s="92" t="s">
        <v>69</v>
      </c>
      <c r="C97" s="92" t="s">
        <v>17</v>
      </c>
      <c r="D97" s="92" t="s">
        <v>240</v>
      </c>
      <c r="E97" s="97">
        <v>235000000</v>
      </c>
      <c r="F97" s="94">
        <f t="shared" si="6"/>
        <v>4700000000</v>
      </c>
      <c r="G97" s="94">
        <f t="shared" si="4"/>
        <v>168700.64608758077</v>
      </c>
      <c r="H97" s="94">
        <v>20</v>
      </c>
      <c r="I97" s="85">
        <f t="shared" si="5"/>
        <v>4700000000</v>
      </c>
    </row>
    <row r="98" spans="1:9" x14ac:dyDescent="0.25">
      <c r="A98" s="90" t="s">
        <v>94</v>
      </c>
      <c r="B98" s="92" t="s">
        <v>39</v>
      </c>
      <c r="C98" s="92"/>
      <c r="D98" s="92" t="s">
        <v>96</v>
      </c>
      <c r="E98" s="97">
        <v>226600000</v>
      </c>
      <c r="F98" s="94">
        <f t="shared" si="6"/>
        <v>6798000000</v>
      </c>
      <c r="G98" s="94">
        <f t="shared" si="4"/>
        <v>244005.74300071786</v>
      </c>
      <c r="H98" s="94">
        <v>30</v>
      </c>
      <c r="I98" s="85">
        <f t="shared" si="5"/>
        <v>6798000000</v>
      </c>
    </row>
    <row r="99" spans="1:9" x14ac:dyDescent="0.25">
      <c r="A99" s="90" t="s">
        <v>94</v>
      </c>
      <c r="B99" s="92" t="s">
        <v>23</v>
      </c>
      <c r="C99" s="92"/>
      <c r="D99" s="92" t="s">
        <v>97</v>
      </c>
      <c r="E99" s="97">
        <v>205000000</v>
      </c>
      <c r="F99" s="94">
        <f t="shared" si="6"/>
        <v>20500000000</v>
      </c>
      <c r="G99" s="94">
        <f t="shared" si="4"/>
        <v>735821.96697774588</v>
      </c>
      <c r="H99" s="94">
        <v>100</v>
      </c>
      <c r="I99" s="85">
        <f t="shared" si="5"/>
        <v>20500000000</v>
      </c>
    </row>
    <row r="100" spans="1:9" x14ac:dyDescent="0.25">
      <c r="A100" s="90" t="s">
        <v>94</v>
      </c>
      <c r="B100" s="92" t="s">
        <v>23</v>
      </c>
      <c r="C100" s="92"/>
      <c r="D100" s="92" t="s">
        <v>98</v>
      </c>
      <c r="E100" s="97">
        <v>230000000</v>
      </c>
      <c r="F100" s="94">
        <f t="shared" si="6"/>
        <v>6900000000</v>
      </c>
      <c r="G100" s="94">
        <f t="shared" si="4"/>
        <v>247666.90595836323</v>
      </c>
      <c r="H100" s="94">
        <v>30</v>
      </c>
      <c r="I100" s="85">
        <f t="shared" si="5"/>
        <v>6900000000</v>
      </c>
    </row>
    <row r="101" spans="1:9" x14ac:dyDescent="0.25">
      <c r="A101" s="90" t="s">
        <v>94</v>
      </c>
      <c r="B101" s="92" t="s">
        <v>10</v>
      </c>
      <c r="C101" s="92"/>
      <c r="D101" s="92" t="s">
        <v>99</v>
      </c>
      <c r="E101" s="97">
        <v>220000000</v>
      </c>
      <c r="F101" s="94">
        <f t="shared" si="6"/>
        <v>4620000000</v>
      </c>
      <c r="G101" s="94">
        <f t="shared" si="4"/>
        <v>165829.14572864323</v>
      </c>
      <c r="H101" s="94">
        <v>21</v>
      </c>
      <c r="I101" s="85">
        <f t="shared" si="5"/>
        <v>4620000000</v>
      </c>
    </row>
    <row r="102" spans="1:9" x14ac:dyDescent="0.25">
      <c r="A102" s="90" t="s">
        <v>94</v>
      </c>
      <c r="B102" s="92" t="s">
        <v>7</v>
      </c>
      <c r="C102" s="92"/>
      <c r="D102" s="92" t="s">
        <v>211</v>
      </c>
      <c r="E102" s="97">
        <v>205000000</v>
      </c>
      <c r="F102" s="94">
        <f t="shared" si="6"/>
        <v>5125000000</v>
      </c>
      <c r="G102" s="94">
        <f t="shared" si="4"/>
        <v>183955.49174443647</v>
      </c>
      <c r="H102" s="94">
        <v>25</v>
      </c>
      <c r="I102" s="85">
        <f t="shared" si="5"/>
        <v>5125000000</v>
      </c>
    </row>
    <row r="103" spans="1:9" x14ac:dyDescent="0.25">
      <c r="A103" s="90" t="s">
        <v>94</v>
      </c>
      <c r="B103" s="92" t="s">
        <v>6</v>
      </c>
      <c r="C103" s="92"/>
      <c r="D103" s="92"/>
      <c r="E103" s="97">
        <v>220000000</v>
      </c>
      <c r="F103" s="94">
        <f t="shared" si="6"/>
        <v>1100000000</v>
      </c>
      <c r="G103" s="94">
        <f t="shared" si="4"/>
        <v>39483.12993539124</v>
      </c>
      <c r="H103" s="94">
        <v>5</v>
      </c>
      <c r="I103" s="85">
        <f t="shared" si="5"/>
        <v>1100000000</v>
      </c>
    </row>
    <row r="104" spans="1:9" x14ac:dyDescent="0.25">
      <c r="A104" s="90" t="s">
        <v>100</v>
      </c>
      <c r="B104" s="92" t="s">
        <v>14</v>
      </c>
      <c r="C104" s="99" t="s">
        <v>34</v>
      </c>
      <c r="D104" s="92" t="s">
        <v>101</v>
      </c>
      <c r="E104" s="97">
        <v>54000000</v>
      </c>
      <c r="F104" s="94">
        <f>H104*E104</f>
        <v>1620000000</v>
      </c>
      <c r="G104" s="94">
        <f t="shared" si="4"/>
        <v>58147.882268485286</v>
      </c>
      <c r="H104" s="94">
        <v>30</v>
      </c>
      <c r="I104" s="85">
        <f t="shared" si="5"/>
        <v>1620000000</v>
      </c>
    </row>
    <row r="105" spans="1:9" x14ac:dyDescent="0.25">
      <c r="A105" s="90" t="s">
        <v>100</v>
      </c>
      <c r="B105" s="92" t="s">
        <v>14</v>
      </c>
      <c r="C105" s="99" t="s">
        <v>34</v>
      </c>
      <c r="D105" s="92" t="s">
        <v>241</v>
      </c>
      <c r="E105" s="97">
        <v>54000000</v>
      </c>
      <c r="F105" s="94">
        <f>H105*E105</f>
        <v>7560000000</v>
      </c>
      <c r="G105" s="94">
        <f t="shared" si="4"/>
        <v>271356.78391959798</v>
      </c>
      <c r="H105" s="94">
        <v>140</v>
      </c>
      <c r="I105" s="85">
        <f t="shared" si="5"/>
        <v>7560000000</v>
      </c>
    </row>
    <row r="106" spans="1:9" x14ac:dyDescent="0.25">
      <c r="A106" s="90" t="s">
        <v>100</v>
      </c>
      <c r="B106" s="92" t="s">
        <v>23</v>
      </c>
      <c r="C106" s="91" t="s">
        <v>54</v>
      </c>
      <c r="D106" s="92" t="s">
        <v>102</v>
      </c>
      <c r="E106" s="97">
        <v>36700000</v>
      </c>
      <c r="F106" s="94">
        <f>H106*E106</f>
        <v>5505000000</v>
      </c>
      <c r="G106" s="94">
        <f t="shared" si="4"/>
        <v>197595.11844938982</v>
      </c>
      <c r="H106" s="94">
        <v>150</v>
      </c>
      <c r="I106" s="85">
        <f t="shared" si="5"/>
        <v>5505000000</v>
      </c>
    </row>
    <row r="107" spans="1:9" x14ac:dyDescent="0.25">
      <c r="A107" s="90" t="s">
        <v>100</v>
      </c>
      <c r="B107" s="92" t="s">
        <v>23</v>
      </c>
      <c r="C107" s="91" t="s">
        <v>54</v>
      </c>
      <c r="D107" s="92" t="s">
        <v>103</v>
      </c>
      <c r="E107" s="97">
        <v>32500000</v>
      </c>
      <c r="F107" s="94">
        <f>H107*E107</f>
        <v>2437500000</v>
      </c>
      <c r="G107" s="94">
        <f t="shared" si="4"/>
        <v>87491.026561378327</v>
      </c>
      <c r="H107" s="94">
        <v>75</v>
      </c>
      <c r="I107" s="85">
        <f t="shared" si="5"/>
        <v>2437500000</v>
      </c>
    </row>
    <row r="108" spans="1:9" x14ac:dyDescent="0.25">
      <c r="A108" s="90" t="s">
        <v>100</v>
      </c>
      <c r="B108" s="92" t="s">
        <v>6</v>
      </c>
      <c r="C108" s="92"/>
      <c r="D108" s="92"/>
      <c r="E108" s="97">
        <v>56000000</v>
      </c>
      <c r="F108" s="94">
        <f>H108*E108</f>
        <v>280000000</v>
      </c>
      <c r="G108" s="94">
        <f t="shared" si="4"/>
        <v>10050.251256281406</v>
      </c>
      <c r="H108" s="94">
        <v>5</v>
      </c>
      <c r="I108" s="85">
        <f t="shared" si="5"/>
        <v>280000000</v>
      </c>
    </row>
    <row r="109" spans="1:9" x14ac:dyDescent="0.25">
      <c r="A109" s="90" t="s">
        <v>104</v>
      </c>
      <c r="B109" s="92" t="s">
        <v>19</v>
      </c>
      <c r="C109" s="92" t="s">
        <v>20</v>
      </c>
      <c r="D109" s="92" t="s">
        <v>105</v>
      </c>
      <c r="E109" s="97">
        <v>55000000</v>
      </c>
      <c r="F109" s="94">
        <f t="shared" ref="F109:F116" si="7">H109*E109</f>
        <v>3300000000</v>
      </c>
      <c r="G109" s="94">
        <f t="shared" si="4"/>
        <v>118449.38980617373</v>
      </c>
      <c r="H109" s="94">
        <v>60</v>
      </c>
      <c r="I109" s="85">
        <f t="shared" si="5"/>
        <v>3300000000</v>
      </c>
    </row>
    <row r="110" spans="1:9" x14ac:dyDescent="0.25">
      <c r="A110" s="90" t="s">
        <v>104</v>
      </c>
      <c r="B110" s="92" t="s">
        <v>7</v>
      </c>
      <c r="C110" s="92" t="s">
        <v>26</v>
      </c>
      <c r="D110" s="92" t="s">
        <v>106</v>
      </c>
      <c r="E110" s="97">
        <v>57000000</v>
      </c>
      <c r="F110" s="94">
        <f t="shared" si="7"/>
        <v>570000000</v>
      </c>
      <c r="G110" s="94">
        <f t="shared" si="4"/>
        <v>20459.440057430009</v>
      </c>
      <c r="H110" s="94">
        <v>10</v>
      </c>
      <c r="I110" s="85">
        <f t="shared" si="5"/>
        <v>570000000</v>
      </c>
    </row>
    <row r="111" spans="1:9" x14ac:dyDescent="0.25">
      <c r="A111" s="90" t="s">
        <v>104</v>
      </c>
      <c r="B111" s="92" t="s">
        <v>39</v>
      </c>
      <c r="C111" s="92" t="s">
        <v>228</v>
      </c>
      <c r="D111" s="92" t="s">
        <v>107</v>
      </c>
      <c r="E111" s="97">
        <v>60225000</v>
      </c>
      <c r="F111" s="94">
        <f t="shared" si="7"/>
        <v>3914625000</v>
      </c>
      <c r="G111" s="94">
        <f t="shared" si="4"/>
        <v>140510.58865757359</v>
      </c>
      <c r="H111" s="94">
        <v>65</v>
      </c>
      <c r="I111" s="85">
        <f t="shared" si="5"/>
        <v>3914625000</v>
      </c>
    </row>
    <row r="112" spans="1:9" x14ac:dyDescent="0.25">
      <c r="A112" s="90" t="s">
        <v>104</v>
      </c>
      <c r="B112" s="92" t="s">
        <v>23</v>
      </c>
      <c r="C112" s="92"/>
      <c r="D112" s="92" t="s">
        <v>108</v>
      </c>
      <c r="E112" s="97">
        <v>49000000</v>
      </c>
      <c r="F112" s="94">
        <f t="shared" si="7"/>
        <v>490000000</v>
      </c>
      <c r="G112" s="94">
        <f t="shared" si="4"/>
        <v>17587.939698492461</v>
      </c>
      <c r="H112" s="94">
        <v>10</v>
      </c>
      <c r="I112" s="85">
        <f t="shared" si="5"/>
        <v>490000000</v>
      </c>
    </row>
    <row r="113" spans="1:9" x14ac:dyDescent="0.25">
      <c r="A113" s="90" t="s">
        <v>104</v>
      </c>
      <c r="B113" s="92" t="s">
        <v>69</v>
      </c>
      <c r="C113" s="92" t="s">
        <v>17</v>
      </c>
      <c r="D113" s="92" t="s">
        <v>109</v>
      </c>
      <c r="E113" s="97">
        <v>47500000</v>
      </c>
      <c r="F113" s="94">
        <f t="shared" si="7"/>
        <v>712500000</v>
      </c>
      <c r="G113" s="94">
        <f t="shared" si="4"/>
        <v>25574.300071787507</v>
      </c>
      <c r="H113" s="94">
        <v>15</v>
      </c>
      <c r="I113" s="85">
        <f t="shared" si="5"/>
        <v>712500000</v>
      </c>
    </row>
    <row r="114" spans="1:9" x14ac:dyDescent="0.25">
      <c r="A114" s="90" t="s">
        <v>104</v>
      </c>
      <c r="B114" s="92" t="s">
        <v>110</v>
      </c>
      <c r="C114" s="92" t="s">
        <v>111</v>
      </c>
      <c r="D114" s="92" t="s">
        <v>112</v>
      </c>
      <c r="E114" s="97">
        <v>55000000</v>
      </c>
      <c r="F114" s="94">
        <f t="shared" si="7"/>
        <v>1210000000</v>
      </c>
      <c r="G114" s="94">
        <f t="shared" si="4"/>
        <v>43431.442928930366</v>
      </c>
      <c r="H114" s="94">
        <v>22</v>
      </c>
      <c r="I114" s="85">
        <f t="shared" si="5"/>
        <v>1210000000</v>
      </c>
    </row>
    <row r="115" spans="1:9" x14ac:dyDescent="0.25">
      <c r="A115" s="90" t="s">
        <v>104</v>
      </c>
      <c r="B115" s="92" t="s">
        <v>10</v>
      </c>
      <c r="C115" s="92" t="s">
        <v>21</v>
      </c>
      <c r="D115" s="92" t="s">
        <v>242</v>
      </c>
      <c r="E115" s="97">
        <v>45000000</v>
      </c>
      <c r="F115" s="94">
        <f t="shared" si="7"/>
        <v>44460000000</v>
      </c>
      <c r="G115" s="94">
        <f t="shared" si="4"/>
        <v>1595836.3244795406</v>
      </c>
      <c r="H115" s="94">
        <v>988</v>
      </c>
      <c r="I115" s="85">
        <f t="shared" si="5"/>
        <v>44460000000</v>
      </c>
    </row>
    <row r="116" spans="1:9" x14ac:dyDescent="0.25">
      <c r="A116" s="90" t="s">
        <v>104</v>
      </c>
      <c r="B116" s="92" t="s">
        <v>6</v>
      </c>
      <c r="C116" s="92"/>
      <c r="D116" s="92"/>
      <c r="E116" s="97">
        <v>47000000</v>
      </c>
      <c r="F116" s="94">
        <f t="shared" si="7"/>
        <v>470000000</v>
      </c>
      <c r="G116" s="94">
        <f t="shared" si="4"/>
        <v>16870.064608758075</v>
      </c>
      <c r="H116" s="94">
        <v>10</v>
      </c>
      <c r="I116" s="85">
        <f t="shared" si="5"/>
        <v>470000000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n p /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Q n p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6 f 1 o o i k e 4 D g A A A B E A A A A T A B w A R m 9 y b X V s Y X M v U 2 V j d G l v b j E u b S C i G A A o o B Q A A A A A A A A A A A A A A A A A A A A A A A A A A A A r T k 0 u y c z P U w i G 0 I b W A F B L A Q I t A B Q A A g A I A E J 6 f 1 p L Q M D j p A A A A P Y A A A A S A A A A A A A A A A A A A A A A A A A A A A B D b 2 5 m a W c v U G F j a 2 F n Z S 5 4 b W x Q S w E C L Q A U A A I A C A B C e n 9 a D 8 r p q 6 Q A A A D p A A A A E w A A A A A A A A A A A A A A A A D w A A A A W 0 N v b n R l b n R f V H l w Z X N d L n h t b F B L A Q I t A B Q A A g A I A E J 6 f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7 u U 5 G D C g C T o K H s b J T E N J 0 A A A A A A I A A A A A A B B m A A A A A Q A A I A A A A H P 2 w w K I c s w s G W K m L A q V y j a c f I d q X V O I v g P j G A n d 3 4 3 K A A A A A A 6 A A A A A A g A A I A A A A I n H m Z 0 2 I T g 2 3 N Q x E i J H / P c I t T g T l u i y G o j 3 d / b K 5 j n V U A A A A B P V s o H X / i s K L v f u i y a A Z E v 2 7 n Z y / a d q 1 h d 6 g 8 O 5 V 6 n D 9 Q U n W l 4 h R M h p B s R B y A 1 5 p 5 B g f f w h a w 5 k a k c s / Z L K P C C r P Q 3 + g C b I R b E u j Y + d 7 i t x Q A A A A M A j L a h G C 0 n P h C 8 0 d x 5 B H 3 O F x + F X e v G v 0 J P x R 9 D r 9 I C K 2 0 5 d a 5 P 0 m / e e T d F n + R X x J s w l i i Q B g l + 0 v 8 D b S D M Z p a E = < / D a t a M a s h u p > 
</file>

<file path=customXml/itemProps1.xml><?xml version="1.0" encoding="utf-8"?>
<ds:datastoreItem xmlns:ds="http://schemas.openxmlformats.org/officeDocument/2006/customXml" ds:itemID="{82CB540C-C12A-461B-99C9-E53FF3778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2023Sale</vt:lpstr>
      <vt:lpstr>2023</vt:lpstr>
      <vt:lpstr>2023Raw</vt:lpstr>
      <vt:lpstr>2022</vt:lpstr>
      <vt:lpstr>2022Raw</vt:lpstr>
      <vt:lpstr>2021</vt:lpstr>
      <vt:lpstr>2021Raw</vt:lpstr>
      <vt:lpstr>2020</vt:lpstr>
      <vt:lpstr>2020Raw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Bảo Trần Ngọc</cp:lastModifiedBy>
  <dcterms:created xsi:type="dcterms:W3CDTF">2021-04-27T04:39:33Z</dcterms:created>
  <dcterms:modified xsi:type="dcterms:W3CDTF">2025-03-31T08:53:04Z</dcterms:modified>
</cp:coreProperties>
</file>