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ac\OneDrive\Desktop\DoAn_MXH\"/>
    </mc:Choice>
  </mc:AlternateContent>
  <xr:revisionPtr revIDLastSave="0" documentId="13_ncr:1_{D9E4E02B-EB1B-4435-9E11-36A82C9E77E0}" xr6:coauthVersionLast="47" xr6:coauthVersionMax="47" xr10:uidLastSave="{00000000-0000-0000-0000-000000000000}"/>
  <bookViews>
    <workbookView xWindow="-120" yWindow="-120" windowWidth="29040" windowHeight="15720" activeTab="6" xr2:uid="{DE86B4D3-FC1E-4246-83E0-BAE3CAC0127E}"/>
  </bookViews>
  <sheets>
    <sheet name="10Node" sheetId="1" r:id="rId1"/>
    <sheet name="Matrix" sheetId="2" r:id="rId2"/>
    <sheet name="Betweeness" sheetId="3" r:id="rId3"/>
    <sheet name="Closeness" sheetId="4" r:id="rId4"/>
    <sheet name="PageRank" sheetId="5" r:id="rId5"/>
    <sheet name="Eigen Vector - Eigen Value" sheetId="6" r:id="rId6"/>
    <sheet name="Louvai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6" l="1" a="1"/>
  <c r="X4" i="6" s="1"/>
  <c r="X2" i="6" a="1"/>
  <c r="X2" i="6"/>
  <c r="X33" i="6" l="1" a="1"/>
  <c r="X33" i="6" s="1"/>
  <c r="X16" i="6" a="1"/>
  <c r="X16" i="6" s="1"/>
  <c r="X19" i="6" a="1"/>
  <c r="X19" i="6" s="1"/>
  <c r="K4" i="5"/>
  <c r="X82" i="6" a="1"/>
  <c r="X82" i="6" s="1"/>
  <c r="X81" i="6" a="1"/>
  <c r="X81" i="6" s="1"/>
  <c r="X80" i="6" a="1"/>
  <c r="X80" i="6" s="1"/>
  <c r="X79" i="6" a="1"/>
  <c r="X79" i="6" s="1"/>
  <c r="X78" i="6" a="1"/>
  <c r="X78" i="6" s="1"/>
  <c r="X77" i="6"/>
  <c r="X77" i="6" a="1"/>
  <c r="X76" i="6" a="1"/>
  <c r="X76" i="6" s="1"/>
  <c r="X75" i="6" a="1"/>
  <c r="X75" i="6" s="1"/>
  <c r="X74" i="6" a="1"/>
  <c r="X74" i="6" s="1"/>
  <c r="X73" i="6" a="1"/>
  <c r="X73" i="6" s="1"/>
  <c r="X68" i="6" a="1"/>
  <c r="X68" i="6" s="1"/>
  <c r="X67" i="6" a="1"/>
  <c r="X67" i="6" s="1"/>
  <c r="X66" i="6" a="1"/>
  <c r="X66" i="6" s="1"/>
  <c r="X65" i="6" a="1"/>
  <c r="X65" i="6" s="1"/>
  <c r="X64" i="6" a="1"/>
  <c r="X64" i="6" s="1"/>
  <c r="X63" i="6" a="1"/>
  <c r="X63" i="6" s="1"/>
  <c r="X62" i="6" a="1"/>
  <c r="X62" i="6" s="1"/>
  <c r="X61" i="6" a="1"/>
  <c r="X61" i="6" s="1"/>
  <c r="X60" i="6" a="1"/>
  <c r="X60" i="6" s="1"/>
  <c r="X59" i="6" a="1"/>
  <c r="X59" i="6" s="1"/>
  <c r="X54" i="6" a="1"/>
  <c r="X54" i="6" s="1"/>
  <c r="X53" i="6" a="1"/>
  <c r="X53" i="6" s="1"/>
  <c r="X52" i="6" a="1"/>
  <c r="X52" i="6" s="1"/>
  <c r="X51" i="6" a="1"/>
  <c r="X51" i="6" s="1"/>
  <c r="X50" i="6" a="1"/>
  <c r="X50" i="6" s="1"/>
  <c r="X49" i="6" a="1"/>
  <c r="X49" i="6" s="1"/>
  <c r="X48" i="6" a="1"/>
  <c r="X48" i="6" s="1"/>
  <c r="X47" i="6" a="1"/>
  <c r="X47" i="6" s="1"/>
  <c r="X46" i="6" a="1"/>
  <c r="X46" i="6" s="1"/>
  <c r="X45" i="6" a="1"/>
  <c r="X45" i="6" s="1"/>
  <c r="X20" i="6" a="1"/>
  <c r="X20" i="6" s="1"/>
  <c r="X11" i="6" a="1"/>
  <c r="X11" i="6" s="1"/>
  <c r="X10" i="6"/>
  <c r="X10" i="6" a="1"/>
  <c r="X9" i="6" a="1"/>
  <c r="X9" i="6" s="1"/>
  <c r="X8" i="6"/>
  <c r="X8" i="6" a="1"/>
  <c r="X7" i="6" a="1"/>
  <c r="X7" i="6" s="1"/>
  <c r="X6" i="6" a="1"/>
  <c r="X6" i="6" s="1"/>
  <c r="X5" i="6"/>
  <c r="X5" i="6" a="1"/>
  <c r="X3" i="6"/>
  <c r="X3" i="6" a="1"/>
  <c r="X38" i="6" l="1" a="1"/>
  <c r="X38" i="6" s="1"/>
  <c r="X34" i="6" a="1"/>
  <c r="X34" i="6" s="1"/>
  <c r="X31" i="6" a="1"/>
  <c r="X31" i="6" s="1"/>
  <c r="X32" i="6" a="1"/>
  <c r="X32" i="6" s="1"/>
  <c r="X39" i="6" a="1"/>
  <c r="X39" i="6" s="1"/>
  <c r="X35" i="6" a="1"/>
  <c r="X35" i="6" s="1"/>
  <c r="X36" i="6" a="1"/>
  <c r="X36" i="6" s="1"/>
  <c r="X37" i="6" a="1"/>
  <c r="X37" i="6" s="1"/>
  <c r="X30" i="6" a="1"/>
  <c r="X30" i="6" s="1"/>
  <c r="X22" i="6" a="1"/>
  <c r="X22" i="6" s="1"/>
  <c r="X23" i="6" a="1"/>
  <c r="X23" i="6" s="1"/>
  <c r="X17" i="6" a="1"/>
  <c r="X17" i="6" s="1"/>
  <c r="X24" i="6" a="1"/>
  <c r="X24" i="6" s="1"/>
  <c r="X18" i="6" a="1"/>
  <c r="X18" i="6" s="1"/>
  <c r="X27" i="6" s="1"/>
  <c r="Z20" i="6" s="1"/>
  <c r="AB20" i="6" s="1"/>
  <c r="X25" i="6" a="1"/>
  <c r="X25" i="6" s="1"/>
  <c r="X21" i="6" a="1"/>
  <c r="X21" i="6" s="1"/>
  <c r="X70" i="6"/>
  <c r="Z68" i="6" s="1"/>
  <c r="AB68" i="6" s="1"/>
  <c r="X84" i="6"/>
  <c r="Z74" i="6" s="1"/>
  <c r="AB74" i="6" s="1"/>
  <c r="X56" i="6"/>
  <c r="Z45" i="6" s="1"/>
  <c r="AB45" i="6" s="1"/>
  <c r="X13" i="6"/>
  <c r="Z8" i="6" s="1"/>
  <c r="AB8" i="6" s="1"/>
  <c r="X41" i="6" l="1"/>
  <c r="Z33" i="6" s="1"/>
  <c r="AB33" i="6" s="1"/>
  <c r="Z79" i="6"/>
  <c r="AB79" i="6" s="1"/>
  <c r="Z80" i="6"/>
  <c r="AB80" i="6" s="1"/>
  <c r="Z73" i="6"/>
  <c r="AB73" i="6" s="1"/>
  <c r="Z82" i="6"/>
  <c r="AB82" i="6" s="1"/>
  <c r="Z78" i="6"/>
  <c r="AB78" i="6" s="1"/>
  <c r="Z81" i="6"/>
  <c r="AB81" i="6" s="1"/>
  <c r="Z51" i="6"/>
  <c r="AB51" i="6" s="1"/>
  <c r="Z47" i="6"/>
  <c r="AB47" i="6" s="1"/>
  <c r="Z60" i="6"/>
  <c r="AB60" i="6" s="1"/>
  <c r="Z63" i="6"/>
  <c r="AB63" i="6" s="1"/>
  <c r="Z61" i="6"/>
  <c r="AB61" i="6" s="1"/>
  <c r="Z66" i="6"/>
  <c r="AB66" i="6" s="1"/>
  <c r="Z65" i="6"/>
  <c r="AB65" i="6" s="1"/>
  <c r="Z64" i="6"/>
  <c r="AB64" i="6" s="1"/>
  <c r="Z67" i="6"/>
  <c r="AB67" i="6" s="1"/>
  <c r="Z77" i="6"/>
  <c r="AB77" i="6" s="1"/>
  <c r="Z75" i="6"/>
  <c r="AB75" i="6" s="1"/>
  <c r="Z59" i="6"/>
  <c r="AB59" i="6" s="1"/>
  <c r="Z76" i="6"/>
  <c r="AB76" i="6" s="1"/>
  <c r="Z62" i="6"/>
  <c r="AB62" i="6" s="1"/>
  <c r="Z50" i="6"/>
  <c r="AB50" i="6" s="1"/>
  <c r="Z39" i="6"/>
  <c r="AB39" i="6" s="1"/>
  <c r="Z53" i="6"/>
  <c r="AB53" i="6" s="1"/>
  <c r="Z52" i="6"/>
  <c r="AB52" i="6" s="1"/>
  <c r="Z34" i="6"/>
  <c r="AB34" i="6" s="1"/>
  <c r="Z48" i="6"/>
  <c r="AB48" i="6" s="1"/>
  <c r="Z46" i="6"/>
  <c r="AB46" i="6" s="1"/>
  <c r="Z49" i="6"/>
  <c r="AB49" i="6" s="1"/>
  <c r="Z54" i="6"/>
  <c r="AB54" i="6" s="1"/>
  <c r="Z19" i="6"/>
  <c r="AB19" i="6" s="1"/>
  <c r="Z18" i="6"/>
  <c r="AB18" i="6" s="1"/>
  <c r="Z17" i="6"/>
  <c r="AB17" i="6" s="1"/>
  <c r="Z25" i="6"/>
  <c r="AB25" i="6" s="1"/>
  <c r="Z22" i="6"/>
  <c r="AB22" i="6" s="1"/>
  <c r="Z16" i="6"/>
  <c r="AB16" i="6" s="1"/>
  <c r="Z23" i="6"/>
  <c r="AB23" i="6" s="1"/>
  <c r="Z24" i="6"/>
  <c r="AB24" i="6" s="1"/>
  <c r="Z21" i="6"/>
  <c r="AB21" i="6" s="1"/>
  <c r="Z3" i="6"/>
  <c r="AB3" i="6" s="1"/>
  <c r="Z7" i="6"/>
  <c r="AB7" i="6" s="1"/>
  <c r="Z4" i="6"/>
  <c r="AB4" i="6" s="1"/>
  <c r="Z9" i="6"/>
  <c r="AB9" i="6" s="1"/>
  <c r="Z2" i="6"/>
  <c r="AB2" i="6" s="1"/>
  <c r="Z11" i="6"/>
  <c r="AB11" i="6" s="1"/>
  <c r="Z5" i="6"/>
  <c r="AB5" i="6" s="1"/>
  <c r="Z6" i="6"/>
  <c r="AB6" i="6" s="1"/>
  <c r="Z10" i="6"/>
  <c r="AB10" i="6" s="1"/>
  <c r="AC63" i="6" l="1"/>
  <c r="Z30" i="6"/>
  <c r="AB30" i="6" s="1"/>
  <c r="Z36" i="6"/>
  <c r="AB36" i="6" s="1"/>
  <c r="Z35" i="6"/>
  <c r="AB35" i="6" s="1"/>
  <c r="AC34" i="6" s="1"/>
  <c r="Z37" i="6"/>
  <c r="AB37" i="6" s="1"/>
  <c r="Z38" i="6"/>
  <c r="AB38" i="6" s="1"/>
  <c r="Z32" i="6"/>
  <c r="AB32" i="6" s="1"/>
  <c r="Z31" i="6"/>
  <c r="AB31" i="6" s="1"/>
  <c r="AC77" i="6"/>
  <c r="AC49" i="6"/>
  <c r="AC20" i="6"/>
  <c r="AC6" i="6"/>
  <c r="J4" i="5" l="1"/>
  <c r="L4" i="5" s="1"/>
  <c r="K5" i="5" l="1"/>
  <c r="O4" i="5"/>
  <c r="N4" i="5"/>
  <c r="J5" i="5"/>
  <c r="M4" i="5"/>
  <c r="S4" i="3"/>
  <c r="S19" i="3"/>
  <c r="S20" i="3"/>
  <c r="P10" i="3"/>
  <c r="P4" i="3"/>
  <c r="O14" i="3"/>
  <c r="P11" i="3"/>
  <c r="P9" i="3"/>
  <c r="P8" i="3"/>
  <c r="P7" i="3"/>
  <c r="P6" i="3"/>
  <c r="P5" i="3"/>
  <c r="P3" i="3"/>
  <c r="P2" i="3"/>
  <c r="J11" i="4"/>
  <c r="J10" i="4"/>
  <c r="J9" i="4"/>
  <c r="J8" i="4"/>
  <c r="J7" i="4"/>
  <c r="J6" i="4"/>
  <c r="J5" i="4"/>
  <c r="J4" i="4"/>
  <c r="J3" i="4"/>
  <c r="J2" i="4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3" i="3"/>
  <c r="S2" i="3"/>
  <c r="Q4" i="5" l="1"/>
  <c r="R4" i="5"/>
  <c r="S4" i="5"/>
  <c r="P4" i="5"/>
  <c r="L5" i="5" l="1"/>
  <c r="K6" i="5" l="1"/>
  <c r="J6" i="5"/>
  <c r="O5" i="5"/>
  <c r="M5" i="5"/>
  <c r="N5" i="5"/>
  <c r="S5" i="5" l="1"/>
  <c r="R5" i="5"/>
  <c r="Q5" i="5"/>
  <c r="P5" i="5"/>
  <c r="L6" i="5" l="1"/>
  <c r="M6" i="5" l="1"/>
  <c r="J7" i="5"/>
  <c r="K7" i="5"/>
  <c r="O6" i="5"/>
  <c r="N6" i="5"/>
  <c r="P6" i="5" l="1"/>
  <c r="Q6" i="5"/>
  <c r="R6" i="5"/>
  <c r="S6" i="5"/>
  <c r="L7" i="5"/>
  <c r="O7" i="5" l="1"/>
  <c r="J8" i="5"/>
  <c r="K8" i="5"/>
  <c r="M7" i="5"/>
  <c r="N7" i="5"/>
  <c r="Q7" i="5" l="1"/>
  <c r="P7" i="5"/>
  <c r="R7" i="5"/>
  <c r="L8" i="5" s="1"/>
  <c r="S7" i="5"/>
  <c r="O8" i="5" l="1"/>
  <c r="K9" i="5"/>
  <c r="M8" i="5"/>
  <c r="J9" i="5"/>
  <c r="N8" i="5"/>
  <c r="P8" i="5" l="1"/>
  <c r="Q8" i="5"/>
  <c r="R8" i="5"/>
  <c r="S8" i="5"/>
  <c r="L9" i="5" l="1"/>
  <c r="N9" i="5"/>
  <c r="P9" i="5" l="1"/>
  <c r="S9" i="5"/>
  <c r="O9" i="5"/>
  <c r="R9" i="5" s="1"/>
  <c r="K10" i="5"/>
  <c r="J10" i="5"/>
  <c r="M9" i="5"/>
  <c r="Q9" i="5" s="1"/>
  <c r="L10" i="5" l="1"/>
  <c r="N10" i="5"/>
  <c r="S10" i="5" l="1"/>
  <c r="P10" i="5"/>
  <c r="O10" i="5"/>
  <c r="R10" i="5" s="1"/>
  <c r="J11" i="5"/>
  <c r="K11" i="5"/>
  <c r="M10" i="5"/>
  <c r="Q10" i="5" s="1"/>
  <c r="L11" i="5" l="1"/>
  <c r="N11" i="5"/>
  <c r="S11" i="5" l="1"/>
  <c r="P11" i="5"/>
  <c r="O11" i="5"/>
  <c r="R11" i="5" s="1"/>
  <c r="J12" i="5"/>
  <c r="K12" i="5"/>
  <c r="M11" i="5"/>
  <c r="Q11" i="5" s="1"/>
  <c r="L12" i="5" l="1"/>
  <c r="N12" i="5"/>
  <c r="S12" i="5" l="1"/>
  <c r="P12" i="5"/>
  <c r="O12" i="5"/>
  <c r="R12" i="5" s="1"/>
  <c r="K13" i="5"/>
  <c r="M12" i="5"/>
  <c r="Q12" i="5" s="1"/>
  <c r="J13" i="5"/>
  <c r="L13" i="5" l="1"/>
  <c r="N13" i="5"/>
  <c r="S13" i="5" l="1"/>
  <c r="P13" i="5"/>
  <c r="K14" i="5"/>
  <c r="M13" i="5"/>
  <c r="Q13" i="5" s="1"/>
  <c r="J14" i="5"/>
  <c r="O13" i="5"/>
  <c r="R13" i="5" s="1"/>
  <c r="L14" i="5" l="1"/>
  <c r="N14" i="5"/>
  <c r="S14" i="5" l="1"/>
  <c r="P14" i="5"/>
  <c r="O14" i="5"/>
  <c r="R14" i="5" s="1"/>
  <c r="K15" i="5"/>
  <c r="M14" i="5"/>
  <c r="Q14" i="5" s="1"/>
  <c r="J15" i="5"/>
  <c r="L15" i="5" l="1"/>
  <c r="N15" i="5"/>
  <c r="S15" i="5" l="1"/>
  <c r="P15" i="5"/>
  <c r="M15" i="5"/>
  <c r="Q15" i="5" s="1"/>
  <c r="J16" i="5"/>
  <c r="O15" i="5"/>
  <c r="R15" i="5" s="1"/>
  <c r="K16" i="5"/>
  <c r="L16" i="5" l="1"/>
  <c r="N16" i="5"/>
  <c r="S16" i="5" l="1"/>
  <c r="P16" i="5"/>
  <c r="K17" i="5"/>
  <c r="J17" i="5"/>
  <c r="M16" i="5"/>
  <c r="Q16" i="5" s="1"/>
  <c r="O16" i="5"/>
  <c r="R16" i="5" s="1"/>
  <c r="L17" i="5" l="1"/>
  <c r="M17" i="5"/>
  <c r="O17" i="5"/>
  <c r="N17" i="5"/>
  <c r="R17" i="5" l="1"/>
  <c r="S17" i="5"/>
  <c r="Q17" i="5"/>
  <c r="P17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<sst xmlns="http://schemas.openxmlformats.org/spreadsheetml/2006/main" count="597" uniqueCount="156">
  <si>
    <t>Định nghĩa lại tên node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</si>
  <si>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</si>
  <si>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</si>
  <si>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</si>
  <si>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</si>
  <si>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</si>
  <si>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</si>
  <si>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</si>
  <si>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</si>
  <si>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</si>
  <si>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</si>
  <si>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Ceylanpinar</t>
  </si>
  <si>
    <t>Diyarbakir</t>
  </si>
  <si>
    <t>Dortyol</t>
  </si>
  <si>
    <t>Istanbul</t>
  </si>
  <si>
    <t>Konas District</t>
  </si>
  <si>
    <t>Lice district</t>
  </si>
  <si>
    <t>Malatya</t>
  </si>
  <si>
    <t>Omurlu</t>
  </si>
  <si>
    <t>G</t>
  </si>
  <si>
    <t>Ordu</t>
  </si>
  <si>
    <t>Uskudar</t>
  </si>
  <si>
    <t>Diyarbakir district</t>
  </si>
  <si>
    <t>Yuksekova</t>
  </si>
  <si>
    <t>Konak District</t>
  </si>
  <si>
    <t>Uzumlu</t>
  </si>
  <si>
    <t>source</t>
  </si>
  <si>
    <t>target</t>
  </si>
  <si>
    <t>weight</t>
  </si>
  <si>
    <t>Emax=10*9/2=45</t>
  </si>
  <si>
    <t>Đỉnh 1</t>
  </si>
  <si>
    <t>Đỉnh 2</t>
  </si>
  <si>
    <t>Điểm nằm giữa đường đi ngắn nhất</t>
  </si>
  <si>
    <t>Đường đi ngắn nhất</t>
  </si>
  <si>
    <t>(B,C)</t>
  </si>
  <si>
    <t>(B,D), (D,H)</t>
  </si>
  <si>
    <t>(C,F)</t>
  </si>
  <si>
    <t>(C,I)</t>
  </si>
  <si>
    <t>(F,J)</t>
  </si>
  <si>
    <t>STT</t>
  </si>
  <si>
    <t xml:space="preserve">Diyarbakir district	</t>
  </si>
  <si>
    <t>Yuksekuva</t>
  </si>
  <si>
    <t>(C,D)</t>
  </si>
  <si>
    <t>(D,I)</t>
  </si>
  <si>
    <t>(C,E)</t>
  </si>
  <si>
    <t>(C,G)</t>
  </si>
  <si>
    <t>(C,H)</t>
  </si>
  <si>
    <t>(C,J)</t>
  </si>
  <si>
    <t>(E,G)</t>
  </si>
  <si>
    <t>(E,C),(C,H)</t>
  </si>
  <si>
    <t>(E,C),(C,I)</t>
  </si>
  <si>
    <t>(E,J)</t>
  </si>
  <si>
    <t>(G,J)</t>
  </si>
  <si>
    <t>Node Betweeness</t>
  </si>
  <si>
    <t>Edge Betweeness</t>
  </si>
  <si>
    <t>CB(A)</t>
  </si>
  <si>
    <t>CB(A,B)</t>
  </si>
  <si>
    <t>CB(B)</t>
  </si>
  <si>
    <t>CB(A,C)</t>
  </si>
  <si>
    <t>CB(C)</t>
  </si>
  <si>
    <t>CB(A,D)</t>
  </si>
  <si>
    <t>CB(D)</t>
  </si>
  <si>
    <t>CB(A,E)</t>
  </si>
  <si>
    <t>CB(E)</t>
  </si>
  <si>
    <t>CB(A,F)</t>
  </si>
  <si>
    <t>CB(F)</t>
  </si>
  <si>
    <t>CB(H)</t>
  </si>
  <si>
    <t>CB(I)</t>
  </si>
  <si>
    <t>CB(J)</t>
  </si>
  <si>
    <t>CB(A,J)</t>
  </si>
  <si>
    <t>CB(K)</t>
  </si>
  <si>
    <t>CB(B,C)</t>
  </si>
  <si>
    <t>CB(B,D)</t>
  </si>
  <si>
    <t>CB(B,E)</t>
  </si>
  <si>
    <t>CB(D,H)</t>
  </si>
  <si>
    <t>CB(B,J)</t>
  </si>
  <si>
    <t>CB(C,F)</t>
  </si>
  <si>
    <t>CB(C,I)</t>
  </si>
  <si>
    <t>CB(F,J)</t>
  </si>
  <si>
    <t>C or J</t>
  </si>
  <si>
    <t>CB(A,I)</t>
  </si>
  <si>
    <t>CB(D,G)</t>
  </si>
  <si>
    <t>CB(B,I)</t>
  </si>
  <si>
    <t>CB(C,H)</t>
  </si>
  <si>
    <t>CB(G,J)</t>
  </si>
  <si>
    <t>CB(A,H)</t>
  </si>
  <si>
    <t>CB(A,G)</t>
  </si>
  <si>
    <t>CB(B,F)</t>
  </si>
  <si>
    <t>CB(B,G)</t>
  </si>
  <si>
    <t>CB(B,H)</t>
  </si>
  <si>
    <t>CB(C,D)</t>
  </si>
  <si>
    <t>CB(C,E)</t>
  </si>
  <si>
    <t>CB(C,G)</t>
  </si>
  <si>
    <t>CB(C,J)</t>
  </si>
  <si>
    <t>CB(D,E)</t>
  </si>
  <si>
    <t>CB(D,F)</t>
  </si>
  <si>
    <t>CB(D,I)</t>
  </si>
  <si>
    <t>CB(D,J)</t>
  </si>
  <si>
    <t>CB(E,F)</t>
  </si>
  <si>
    <t>n - 1 = 10 - 1 = 9</t>
  </si>
  <si>
    <t>Closeness Centrality</t>
  </si>
  <si>
    <t>CC(A)</t>
  </si>
  <si>
    <t>CC(B)</t>
  </si>
  <si>
    <t>CC(C)</t>
  </si>
  <si>
    <t>CC(D)</t>
  </si>
  <si>
    <t>CC(E)</t>
  </si>
  <si>
    <t>CC(F)</t>
  </si>
  <si>
    <t>CC(H)</t>
  </si>
  <si>
    <t>CC(I)</t>
  </si>
  <si>
    <t>CC(J)</t>
  </si>
  <si>
    <t>CC(K)</t>
  </si>
  <si>
    <t>(A,C)</t>
  </si>
  <si>
    <t>Iteration</t>
  </si>
  <si>
    <t>RANK</t>
  </si>
  <si>
    <t>(A,C), (C,D)</t>
  </si>
  <si>
    <t>(A,C), (C,E)</t>
  </si>
  <si>
    <t>(A,C), (C,F)</t>
  </si>
  <si>
    <t>(A,C), (C,G)</t>
  </si>
  <si>
    <t>(A,C), (C,H)</t>
  </si>
  <si>
    <t>(A,C), (C,I)</t>
  </si>
  <si>
    <t>(A,C), (C,J)</t>
  </si>
  <si>
    <t>(B,D), (D,C)</t>
  </si>
  <si>
    <t>(B,D), (D,E)</t>
  </si>
  <si>
    <t>(B,D), (D,F)</t>
  </si>
  <si>
    <t>(B,D), (D,G)</t>
  </si>
  <si>
    <t>(B,D), (D,I)</t>
  </si>
  <si>
    <t>(B,D), (D,J)</t>
  </si>
  <si>
    <t>(D,C), (C,E)</t>
  </si>
  <si>
    <t>(D,C), (C,F)</t>
  </si>
  <si>
    <t>(D,C), (C,G)</t>
  </si>
  <si>
    <t>(D,C), (C,H)</t>
  </si>
  <si>
    <t>(D,C), (C,J)</t>
  </si>
  <si>
    <t>(E,C), (C,F) or (E,J), (J,F)</t>
  </si>
  <si>
    <t>(F,C), (C,G) or (F,J), (J,G)</t>
  </si>
  <si>
    <t>(F,C), (C,H)</t>
  </si>
  <si>
    <t>(F,C), (C,I)</t>
  </si>
  <si>
    <t>(G,C), (C,H)</t>
  </si>
  <si>
    <t>(G,C), (C,I)</t>
  </si>
  <si>
    <t>(H,C), (C,I)</t>
  </si>
  <si>
    <t>(H,C), (C,J)</t>
  </si>
  <si>
    <t>(I,C), (C,J)</t>
  </si>
  <si>
    <t>Node = số của đỉnh/45</t>
  </si>
  <si>
    <t>Node = số của cạnh/45</t>
  </si>
  <si>
    <t>Tổng số cạnh đến các node khác</t>
  </si>
  <si>
    <t>Node</t>
  </si>
  <si>
    <t>weight degree</t>
  </si>
  <si>
    <t>Lần 1</t>
  </si>
  <si>
    <t>X</t>
  </si>
  <si>
    <t>=</t>
  </si>
  <si>
    <t>Lần 2</t>
  </si>
  <si>
    <t>Lần 3</t>
  </si>
  <si>
    <t>Lần 5</t>
  </si>
  <si>
    <t>Lần 6</t>
  </si>
  <si>
    <t>Lần 4</t>
  </si>
  <si>
    <t>ma trận -&gt; node có liên kết với node khác =1</t>
  </si>
  <si>
    <t xml:space="preserve">Node lien ket voi node khac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</si>
</sst>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4" applyNumberFormat="0" applyAlignment="0" applyProtection="0"/>
    <xf numFmtId="0" fontId="7" fillId="6" borderId="5" applyNumberFormat="0" applyAlignment="0" applyProtection="0"/>
    <xf numFmtId="0" fontId="2" fillId="7" borderId="0" applyNumberFormat="0" applyBorder="0" applyAlignment="0" applyProtection="0"/>
    <xf numFmtId="0" fontId="8" fillId="8" borderId="0" applyNumberFormat="0" applyBorder="0" applyAlignment="0" applyProtection="0"/>
    <xf numFmtId="0" fontId="2" fillId="9" borderId="0" applyNumberFormat="0" applyBorder="0" applyAlignment="0" applyProtection="0"/>
  </cellStyleXfs>
  <cellXfs count="32">
    <xf numFmtId="0" fontId="0" fillId="0" borderId="0" xfId="0"/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4" fillId="3" borderId="3" xfId="2" applyBorder="1" applyAlignment="1">
      <alignment horizontal="center" vertical="center"/>
    </xf>
    <xf numFmtId="0" fontId="4" fillId="3" borderId="3" xfId="2" applyBorder="1" applyAlignment="1">
      <alignment horizontal="center" vertical="center" wrapText="1"/>
    </xf>
    <xf numFmtId="0" fontId="3" fillId="2" borderId="3" xfId="1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7" fillId="6" borderId="5" xfId="5" applyAlignment="1">
      <alignment horizontal="center" vertical="center"/>
    </xf>
    <xf numFmtId="0" fontId="2" fillId="9" borderId="3" xfId="8" applyBorder="1" applyAlignment="1">
      <alignment horizontal="center" vertical="center"/>
    </xf>
    <xf numFmtId="0" fontId="6" fillId="5" borderId="4" xfId="4" applyAlignment="1">
      <alignment horizontal="center" vertical="center"/>
    </xf>
    <xf numFmtId="0" fontId="2" fillId="7" borderId="3" xfId="6" applyBorder="1" applyAlignment="1">
      <alignment horizontal="center" vertical="center"/>
    </xf>
    <xf numFmtId="0" fontId="8" fillId="8" borderId="3" xfId="7" applyBorder="1" applyAlignment="1">
      <alignment horizontal="center" vertical="center"/>
    </xf>
    <xf numFmtId="0" fontId="5" fillId="4" borderId="6" xfId="3" applyBorder="1" applyAlignment="1">
      <alignment horizontal="center" vertical="center"/>
    </xf>
    <xf numFmtId="0" fontId="10" fillId="0" borderId="7" xfId="0" applyFont="1" applyBorder="1"/>
    <xf numFmtId="0" fontId="11" fillId="0" borderId="3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9">
    <cellStyle name="60% - Accent1" xfId="6" builtinId="32"/>
    <cellStyle name="60% - Accent6" xfId="8" builtinId="52"/>
    <cellStyle name="Accent2" xfId="7" builtinId="33"/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322019</xdr:colOff>
      <xdr:row>10</xdr:row>
      <xdr:rowOff>166321</xdr:rowOff>
    </xdr:from>
    <xdr:to>
      <xdr:col>20</xdr:col>
      <xdr:colOff>427650</xdr:colOff>
      <xdr:row>28</xdr:row>
      <xdr:rowOff>4397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F38A9B-33ED-2A9D-4D7C-284742531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9211" y="2071321"/>
          <a:ext cx="3754439" cy="3267076"/>
        </a:xfrm>
        <a:prstGeom prst="rect">
          <a:avLst/>
        </a:prstGeom>
      </xdr:spPr>
    </xdr:pic>
    <xdr:clientData/>
  </xdr:twoCellAnchor>
  <xdr:twoCellAnchor editAs="oneCell">
    <xdr:from>
      <xdr:col>8</xdr:col>
      <xdr:colOff>95251</xdr:colOff>
      <xdr:row>9</xdr:row>
      <xdr:rowOff>180975</xdr:rowOff>
    </xdr:from>
    <xdr:to>
      <xdr:col>14</xdr:col>
      <xdr:colOff>217032</xdr:colOff>
      <xdr:row>28</xdr:row>
      <xdr:rowOff>115221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E63815F-EB79-9B08-6D61-DE63882CB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24626" y="1895475"/>
          <a:ext cx="3779381" cy="35537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161515</xdr:colOff>
      <xdr:row>4</xdr:row>
      <xdr:rowOff>68517</xdr:rowOff>
    </xdr:from>
    <xdr:to>
      <xdr:col>8</xdr:col>
      <xdr:colOff>437030</xdr:colOff>
      <xdr:row>27</xdr:row>
      <xdr:rowOff>196139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3FC1E6-B6E0-472E-9353-3EBF37056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515" y="931370"/>
          <a:ext cx="5116456" cy="45651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171450</xdr:rowOff>
    </xdr:from>
    <xdr:to>
      <xdr:col>7</xdr:col>
      <xdr:colOff>408393</xdr:colOff>
      <xdr:row>23</xdr:row>
      <xdr:rowOff>2387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53D11F-32F5-786F-B87A-1F603914C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71450"/>
          <a:ext cx="4494618" cy="42219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1</xdr:row>
      <xdr:rowOff>96026</xdr:rowOff>
    </xdr:from>
    <xdr:to>
      <xdr:col>7</xdr:col>
      <xdr:colOff>372838</xdr:colOff>
      <xdr:row>23</xdr:row>
      <xdr:rowOff>112060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05944E-B193-48B7-BFBD-07870B59C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088" y="286526"/>
          <a:ext cx="4440574" cy="420703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112058</xdr:colOff>
      <xdr:row>1</xdr:row>
      <xdr:rowOff>5359</xdr:rowOff>
    </xdr:from>
    <xdr:to>
      <xdr:col>8</xdr:col>
      <xdr:colOff>205218</xdr:colOff>
      <xdr:row>24</xdr:row>
      <xdr:rowOff>44823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4A7A77-B48D-49E0-89ED-A2E375BC5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58" y="195859"/>
          <a:ext cx="4934101" cy="44321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2</xdr:row>
      <xdr:rowOff>76200</xdr:rowOff>
    </xdr:from>
    <xdr:to>
      <xdr:col>8</xdr:col>
      <xdr:colOff>534931</xdr:colOff>
      <xdr:row>26</xdr:row>
      <xdr:rowOff>69351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0E3D4E-AF83-4F70-B28B-F216F57DB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457200"/>
          <a:ext cx="5116456" cy="4565151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8</v>
    <v>1</v>
  </rv>
  <rv s="1">
    <v>10</v>
    <v>8</v>
    <v>10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A0FE-AEF8-4C1E-9477-61FFEAD8387A}">
  <dimension ref="C9:Z69"/>
  <sheetViews>
    <sheetView topLeftCell="C8" zoomScale="115" zoomScaleNormal="115" workbookViewId="0">
      <selection activeCell="J37" sqref="J37"/>
    </sheetView>
  </sheetViews>
  <sheetFormatPr defaultRowHeight="15" x14ac:dyDescent="0.25"/>
  <cols>
    <col min="5" max="5" width="9.140625" customWidth="1"/>
    <col min="6" max="6" width="24.42578125" customWidth="1"/>
    <col min="7" max="7" width="17.140625" customWidth="1"/>
  </cols>
  <sheetData>
    <row r="9" spans="5:26" x14ac:dyDescent="0.25">
      <c r="X9" t="s">
        <v>26</v>
      </c>
      <c r="Y9" t="s">
        <v>27</v>
      </c>
      <c r="Z9" t="s">
        <v>28</v>
      </c>
    </row>
    <row r="10" spans="5:26" x14ac:dyDescent="0.25">
      <c r="X10" t="s">
        <v>14</v>
      </c>
      <c r="Y10" t="s">
        <v>18</v>
      </c>
      <c r="Z10">
        <v>1</v>
      </c>
    </row>
    <row r="11" spans="5:26" x14ac:dyDescent="0.25">
      <c r="X11" t="s">
        <v>14</v>
      </c>
      <c r="Y11" t="s">
        <v>21</v>
      </c>
      <c r="Z11">
        <v>1</v>
      </c>
    </row>
    <row r="12" spans="5:26" x14ac:dyDescent="0.25">
      <c r="X12" t="s">
        <v>14</v>
      </c>
      <c r="Y12" t="s">
        <v>16</v>
      </c>
      <c r="Z12">
        <v>1</v>
      </c>
    </row>
    <row r="13" spans="5:26" x14ac:dyDescent="0.25">
      <c r="E13" s="5" t="s">
        <v>39</v>
      </c>
      <c r="F13" s="27" t="s">
        <v>0</v>
      </c>
      <c r="G13" s="28"/>
      <c r="X13" t="s">
        <v>14</v>
      </c>
      <c r="Y13" t="s">
        <v>17</v>
      </c>
      <c r="Z13">
        <v>2</v>
      </c>
    </row>
    <row r="14" spans="5:26" x14ac:dyDescent="0.25">
      <c r="E14" s="5">
        <v>1</v>
      </c>
      <c r="F14" s="1" t="s">
        <v>11</v>
      </c>
      <c r="G14" s="1" t="s">
        <v>1</v>
      </c>
      <c r="X14" t="s">
        <v>14</v>
      </c>
      <c r="Y14" t="s">
        <v>11</v>
      </c>
      <c r="Z14">
        <v>1</v>
      </c>
    </row>
    <row r="15" spans="5:26" x14ac:dyDescent="0.25">
      <c r="E15" s="5">
        <v>2</v>
      </c>
      <c r="F15" s="1" t="s">
        <v>40</v>
      </c>
      <c r="G15" s="1" t="s">
        <v>2</v>
      </c>
      <c r="X15" t="s">
        <v>14</v>
      </c>
      <c r="Y15" t="s">
        <v>23</v>
      </c>
      <c r="Z15">
        <v>2</v>
      </c>
    </row>
    <row r="16" spans="5:26" x14ac:dyDescent="0.25">
      <c r="E16" s="5">
        <v>3</v>
      </c>
      <c r="F16" s="1" t="s">
        <v>14</v>
      </c>
      <c r="G16" s="1" t="s">
        <v>3</v>
      </c>
      <c r="X16" t="s">
        <v>14</v>
      </c>
      <c r="Y16" t="s">
        <v>24</v>
      </c>
      <c r="Z16">
        <v>1</v>
      </c>
    </row>
    <row r="17" spans="5:26" x14ac:dyDescent="0.25">
      <c r="E17" s="5">
        <v>4</v>
      </c>
      <c r="F17" s="1" t="s">
        <v>15</v>
      </c>
      <c r="G17" s="1" t="s">
        <v>4</v>
      </c>
      <c r="X17" t="s">
        <v>14</v>
      </c>
      <c r="Y17" t="s">
        <v>20</v>
      </c>
      <c r="Z17">
        <v>1</v>
      </c>
    </row>
    <row r="18" spans="5:26" x14ac:dyDescent="0.25">
      <c r="E18" s="5">
        <v>5</v>
      </c>
      <c r="F18" s="1" t="s">
        <v>16</v>
      </c>
      <c r="G18" s="1" t="s">
        <v>5</v>
      </c>
      <c r="X18" t="s">
        <v>14</v>
      </c>
      <c r="Y18" t="s">
        <v>25</v>
      </c>
      <c r="Z18">
        <v>1</v>
      </c>
    </row>
    <row r="19" spans="5:26" x14ac:dyDescent="0.25">
      <c r="E19" s="5">
        <v>6</v>
      </c>
      <c r="F19" s="1" t="s">
        <v>17</v>
      </c>
      <c r="G19" s="1" t="s">
        <v>6</v>
      </c>
      <c r="X19" t="s">
        <v>14</v>
      </c>
      <c r="Y19" t="s">
        <v>12</v>
      </c>
      <c r="Z19">
        <v>7</v>
      </c>
    </row>
    <row r="20" spans="5:26" x14ac:dyDescent="0.25">
      <c r="E20" s="5">
        <v>7</v>
      </c>
      <c r="F20" s="1" t="s">
        <v>18</v>
      </c>
      <c r="G20" s="1" t="s">
        <v>7</v>
      </c>
      <c r="X20" t="s">
        <v>12</v>
      </c>
      <c r="Y20" t="s">
        <v>18</v>
      </c>
      <c r="Z20">
        <v>1</v>
      </c>
    </row>
    <row r="21" spans="5:26" x14ac:dyDescent="0.25">
      <c r="E21" s="5">
        <v>8</v>
      </c>
      <c r="F21" s="1" t="s">
        <v>20</v>
      </c>
      <c r="G21" s="1" t="s">
        <v>8</v>
      </c>
      <c r="X21" t="s">
        <v>12</v>
      </c>
      <c r="Y21" t="s">
        <v>21</v>
      </c>
      <c r="Z21">
        <v>1</v>
      </c>
    </row>
    <row r="22" spans="5:26" x14ac:dyDescent="0.25">
      <c r="E22" s="5">
        <v>9</v>
      </c>
      <c r="F22" s="1" t="s">
        <v>21</v>
      </c>
      <c r="G22" s="1" t="s">
        <v>9</v>
      </c>
      <c r="X22" t="s">
        <v>12</v>
      </c>
      <c r="Y22" t="s">
        <v>16</v>
      </c>
      <c r="Z22">
        <v>1</v>
      </c>
    </row>
    <row r="23" spans="5:26" x14ac:dyDescent="0.25">
      <c r="E23" s="5">
        <v>10</v>
      </c>
      <c r="F23" s="1" t="s">
        <v>41</v>
      </c>
      <c r="G23" s="1" t="s">
        <v>10</v>
      </c>
      <c r="X23" t="s">
        <v>12</v>
      </c>
      <c r="Y23" t="s">
        <v>17</v>
      </c>
      <c r="Z23">
        <v>2</v>
      </c>
    </row>
    <row r="24" spans="5:26" x14ac:dyDescent="0.25">
      <c r="X24" t="s">
        <v>12</v>
      </c>
      <c r="Y24" t="s">
        <v>11</v>
      </c>
      <c r="Z24">
        <v>1</v>
      </c>
    </row>
    <row r="25" spans="5:26" x14ac:dyDescent="0.25">
      <c r="X25" t="s">
        <v>12</v>
      </c>
      <c r="Y25" t="s">
        <v>23</v>
      </c>
      <c r="Z25">
        <v>2</v>
      </c>
    </row>
    <row r="26" spans="5:26" x14ac:dyDescent="0.25">
      <c r="X26" t="s">
        <v>12</v>
      </c>
      <c r="Y26" t="s">
        <v>24</v>
      </c>
      <c r="Z26">
        <v>1</v>
      </c>
    </row>
    <row r="27" spans="5:26" x14ac:dyDescent="0.25">
      <c r="X27" t="s">
        <v>12</v>
      </c>
      <c r="Y27" t="s">
        <v>20</v>
      </c>
      <c r="Z27">
        <v>1</v>
      </c>
    </row>
    <row r="28" spans="5:26" x14ac:dyDescent="0.25">
      <c r="X28" t="s">
        <v>12</v>
      </c>
      <c r="Y28" t="s">
        <v>25</v>
      </c>
      <c r="Z28">
        <v>1</v>
      </c>
    </row>
    <row r="29" spans="5:26" x14ac:dyDescent="0.25">
      <c r="X29" t="s">
        <v>21</v>
      </c>
      <c r="Y29" t="s">
        <v>24</v>
      </c>
      <c r="Z29">
        <v>1</v>
      </c>
    </row>
    <row r="30" spans="5:26" x14ac:dyDescent="0.25">
      <c r="X30" t="s">
        <v>13</v>
      </c>
      <c r="Y30" t="s">
        <v>17</v>
      </c>
      <c r="Z30">
        <v>1</v>
      </c>
    </row>
    <row r="31" spans="5:26" x14ac:dyDescent="0.25">
      <c r="X31" t="s">
        <v>13</v>
      </c>
      <c r="Y31" t="s">
        <v>23</v>
      </c>
      <c r="Z31">
        <v>1</v>
      </c>
    </row>
    <row r="32" spans="5:26" x14ac:dyDescent="0.25">
      <c r="X32" t="s">
        <v>23</v>
      </c>
      <c r="Y32" t="s">
        <v>18</v>
      </c>
      <c r="Z32">
        <v>1</v>
      </c>
    </row>
    <row r="33" spans="3:26" x14ac:dyDescent="0.25">
      <c r="X33" t="s">
        <v>23</v>
      </c>
      <c r="Y33" t="s">
        <v>16</v>
      </c>
      <c r="Z33">
        <v>1</v>
      </c>
    </row>
    <row r="34" spans="3:26" x14ac:dyDescent="0.25">
      <c r="X34" t="s">
        <v>23</v>
      </c>
      <c r="Y34" t="s">
        <v>17</v>
      </c>
      <c r="Z34">
        <v>1</v>
      </c>
    </row>
    <row r="35" spans="3:26" x14ac:dyDescent="0.25">
      <c r="X35" t="s">
        <v>18</v>
      </c>
      <c r="Y35" t="s">
        <v>16</v>
      </c>
      <c r="Z35">
        <v>1</v>
      </c>
    </row>
    <row r="36" spans="3:26" x14ac:dyDescent="0.25">
      <c r="G36" s="16" t="s">
        <v>146</v>
      </c>
      <c r="H36" s="17" t="s">
        <v>1</v>
      </c>
      <c r="I36" s="17" t="s">
        <v>2</v>
      </c>
      <c r="J36" s="17" t="s">
        <v>3</v>
      </c>
      <c r="K36" s="17" t="s">
        <v>4</v>
      </c>
      <c r="L36" s="17" t="s">
        <v>5</v>
      </c>
      <c r="M36" s="17" t="s">
        <v>6</v>
      </c>
      <c r="N36" s="17" t="s">
        <v>19</v>
      </c>
      <c r="O36" s="17" t="s">
        <v>7</v>
      </c>
      <c r="P36" s="17" t="s">
        <v>8</v>
      </c>
      <c r="Q36" s="18" t="s">
        <v>9</v>
      </c>
    </row>
    <row r="37" spans="3:26" x14ac:dyDescent="0.25">
      <c r="G37" s="19" t="s">
        <v>1</v>
      </c>
      <c r="H37" s="17">
        <v>0</v>
      </c>
      <c r="I37" s="20">
        <v>0</v>
      </c>
      <c r="J37" s="20">
        <v>1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1">
        <v>0</v>
      </c>
    </row>
    <row r="38" spans="3:26" x14ac:dyDescent="0.25">
      <c r="G38" s="19" t="s">
        <v>2</v>
      </c>
      <c r="H38" s="20">
        <v>0</v>
      </c>
      <c r="I38" s="17">
        <v>0</v>
      </c>
      <c r="J38" s="20">
        <v>1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1">
        <v>0</v>
      </c>
    </row>
    <row r="39" spans="3:26" x14ac:dyDescent="0.25">
      <c r="G39" s="19" t="s">
        <v>3</v>
      </c>
      <c r="H39" s="20">
        <v>1</v>
      </c>
      <c r="I39" s="20">
        <v>1</v>
      </c>
      <c r="J39" s="17">
        <v>0</v>
      </c>
      <c r="K39" s="20">
        <v>1</v>
      </c>
      <c r="L39" s="20">
        <v>1</v>
      </c>
      <c r="M39" s="20">
        <v>1</v>
      </c>
      <c r="N39" s="20">
        <v>1</v>
      </c>
      <c r="O39" s="20">
        <v>1</v>
      </c>
      <c r="P39" s="20">
        <v>1</v>
      </c>
      <c r="Q39" s="21">
        <v>1</v>
      </c>
    </row>
    <row r="40" spans="3:26" x14ac:dyDescent="0.25">
      <c r="G40" s="19" t="s">
        <v>4</v>
      </c>
      <c r="H40" s="20">
        <v>0</v>
      </c>
      <c r="I40" s="20">
        <v>0</v>
      </c>
      <c r="J40" s="20">
        <v>1</v>
      </c>
      <c r="K40" s="17">
        <v>0</v>
      </c>
      <c r="L40" s="20">
        <v>0</v>
      </c>
      <c r="M40" s="20">
        <v>0</v>
      </c>
      <c r="N40" s="20">
        <v>0</v>
      </c>
      <c r="O40" s="20">
        <v>0</v>
      </c>
      <c r="P40" s="20">
        <v>1</v>
      </c>
      <c r="Q40" s="21">
        <v>0</v>
      </c>
    </row>
    <row r="41" spans="3:26" x14ac:dyDescent="0.25">
      <c r="G41" s="19" t="s">
        <v>5</v>
      </c>
      <c r="H41" s="20">
        <v>0</v>
      </c>
      <c r="I41" s="20">
        <v>0</v>
      </c>
      <c r="J41" s="20">
        <v>1</v>
      </c>
      <c r="K41" s="20">
        <v>0</v>
      </c>
      <c r="L41" s="17">
        <v>0</v>
      </c>
      <c r="M41" s="20">
        <v>0</v>
      </c>
      <c r="N41" s="20">
        <v>1</v>
      </c>
      <c r="O41" s="20">
        <v>0</v>
      </c>
      <c r="P41" s="20">
        <v>0</v>
      </c>
      <c r="Q41" s="21">
        <v>1</v>
      </c>
    </row>
    <row r="42" spans="3:26" x14ac:dyDescent="0.25">
      <c r="G42" s="19" t="s">
        <v>6</v>
      </c>
      <c r="H42" s="20">
        <v>0</v>
      </c>
      <c r="I42" s="20">
        <v>0</v>
      </c>
      <c r="J42" s="20">
        <v>1</v>
      </c>
      <c r="K42" s="20">
        <v>0</v>
      </c>
      <c r="L42" s="20">
        <v>0</v>
      </c>
      <c r="M42" s="17">
        <v>0</v>
      </c>
      <c r="N42" s="20">
        <v>0</v>
      </c>
      <c r="O42" s="20">
        <v>0</v>
      </c>
      <c r="P42" s="20">
        <v>0</v>
      </c>
      <c r="Q42" s="21">
        <v>1</v>
      </c>
    </row>
    <row r="43" spans="3:26" x14ac:dyDescent="0.25">
      <c r="C43" t="s">
        <v>26</v>
      </c>
      <c r="D43" t="s">
        <v>27</v>
      </c>
      <c r="E43" t="s">
        <v>28</v>
      </c>
      <c r="G43" s="19" t="s">
        <v>19</v>
      </c>
      <c r="H43" s="20">
        <v>0</v>
      </c>
      <c r="I43" s="20">
        <v>0</v>
      </c>
      <c r="J43" s="20">
        <v>1</v>
      </c>
      <c r="K43" s="20">
        <v>0</v>
      </c>
      <c r="L43" s="20">
        <v>1</v>
      </c>
      <c r="M43" s="20">
        <v>0</v>
      </c>
      <c r="N43" s="17">
        <v>0</v>
      </c>
      <c r="O43" s="20">
        <v>0</v>
      </c>
      <c r="P43" s="20">
        <v>0</v>
      </c>
      <c r="Q43" s="21">
        <v>1</v>
      </c>
    </row>
    <row r="44" spans="3:26" x14ac:dyDescent="0.25">
      <c r="C44" t="s">
        <v>14</v>
      </c>
      <c r="D44" t="s">
        <v>18</v>
      </c>
      <c r="E44">
        <v>1</v>
      </c>
      <c r="G44" s="19" t="s">
        <v>7</v>
      </c>
      <c r="H44" s="20">
        <v>0</v>
      </c>
      <c r="I44" s="20">
        <v>0</v>
      </c>
      <c r="J44" s="20">
        <v>1</v>
      </c>
      <c r="K44" s="20">
        <v>0</v>
      </c>
      <c r="L44" s="20">
        <v>0</v>
      </c>
      <c r="M44" s="20">
        <v>0</v>
      </c>
      <c r="N44" s="20">
        <v>0</v>
      </c>
      <c r="O44" s="17">
        <v>0</v>
      </c>
      <c r="P44" s="20">
        <v>0</v>
      </c>
      <c r="Q44" s="21">
        <v>0</v>
      </c>
    </row>
    <row r="45" spans="3:26" x14ac:dyDescent="0.25">
      <c r="C45" t="s">
        <v>14</v>
      </c>
      <c r="D45" t="s">
        <v>21</v>
      </c>
      <c r="E45">
        <v>1</v>
      </c>
      <c r="G45" s="19" t="s">
        <v>8</v>
      </c>
      <c r="H45" s="20">
        <v>0</v>
      </c>
      <c r="I45" s="20">
        <v>0</v>
      </c>
      <c r="J45" s="20">
        <v>1</v>
      </c>
      <c r="K45" s="20">
        <v>1</v>
      </c>
      <c r="L45" s="20">
        <v>0</v>
      </c>
      <c r="M45" s="20">
        <v>0</v>
      </c>
      <c r="N45" s="20">
        <v>0</v>
      </c>
      <c r="O45" s="20">
        <v>0</v>
      </c>
      <c r="P45" s="17">
        <v>0</v>
      </c>
      <c r="Q45" s="21">
        <v>0</v>
      </c>
    </row>
    <row r="46" spans="3:26" ht="15.75" thickBot="1" x14ac:dyDescent="0.3">
      <c r="C46" t="s">
        <v>14</v>
      </c>
      <c r="D46" t="s">
        <v>16</v>
      </c>
      <c r="E46">
        <v>1</v>
      </c>
      <c r="G46" s="22" t="s">
        <v>9</v>
      </c>
      <c r="H46" s="23">
        <v>0</v>
      </c>
      <c r="I46" s="23">
        <v>0</v>
      </c>
      <c r="J46" s="23">
        <v>1</v>
      </c>
      <c r="K46" s="23">
        <v>0</v>
      </c>
      <c r="L46" s="23">
        <v>0</v>
      </c>
      <c r="M46" s="23">
        <v>1</v>
      </c>
      <c r="N46" s="23">
        <v>1</v>
      </c>
      <c r="O46" s="23">
        <v>0</v>
      </c>
      <c r="P46" s="23">
        <v>0</v>
      </c>
      <c r="Q46" s="24">
        <v>0</v>
      </c>
    </row>
    <row r="47" spans="3:26" x14ac:dyDescent="0.25">
      <c r="C47" t="s">
        <v>14</v>
      </c>
      <c r="D47" t="s">
        <v>17</v>
      </c>
      <c r="E47">
        <v>2</v>
      </c>
    </row>
    <row r="48" spans="3:26" x14ac:dyDescent="0.25">
      <c r="C48" t="s">
        <v>14</v>
      </c>
      <c r="D48" t="s">
        <v>11</v>
      </c>
      <c r="E48">
        <v>1</v>
      </c>
    </row>
    <row r="49" spans="3:5" x14ac:dyDescent="0.25">
      <c r="C49" t="s">
        <v>14</v>
      </c>
      <c r="D49" t="s">
        <v>23</v>
      </c>
      <c r="E49">
        <v>2</v>
      </c>
    </row>
    <row r="50" spans="3:5" x14ac:dyDescent="0.25">
      <c r="C50" t="s">
        <v>14</v>
      </c>
      <c r="D50" t="s">
        <v>24</v>
      </c>
      <c r="E50">
        <v>1</v>
      </c>
    </row>
    <row r="51" spans="3:5" x14ac:dyDescent="0.25">
      <c r="C51" t="s">
        <v>14</v>
      </c>
      <c r="D51" t="s">
        <v>20</v>
      </c>
      <c r="E51">
        <v>1</v>
      </c>
    </row>
    <row r="52" spans="3:5" x14ac:dyDescent="0.25">
      <c r="C52" t="s">
        <v>14</v>
      </c>
      <c r="D52" t="s">
        <v>25</v>
      </c>
      <c r="E52">
        <v>1</v>
      </c>
    </row>
    <row r="53" spans="3:5" x14ac:dyDescent="0.25">
      <c r="C53" t="s">
        <v>14</v>
      </c>
      <c r="D53" t="s">
        <v>12</v>
      </c>
      <c r="E53">
        <v>7</v>
      </c>
    </row>
    <row r="54" spans="3:5" x14ac:dyDescent="0.25">
      <c r="C54" t="s">
        <v>12</v>
      </c>
      <c r="D54" t="s">
        <v>18</v>
      </c>
      <c r="E54">
        <v>1</v>
      </c>
    </row>
    <row r="55" spans="3:5" x14ac:dyDescent="0.25">
      <c r="C55" t="s">
        <v>12</v>
      </c>
      <c r="D55" t="s">
        <v>21</v>
      </c>
      <c r="E55">
        <v>1</v>
      </c>
    </row>
    <row r="56" spans="3:5" x14ac:dyDescent="0.25">
      <c r="C56" t="s">
        <v>12</v>
      </c>
      <c r="D56" t="s">
        <v>16</v>
      </c>
      <c r="E56">
        <v>1</v>
      </c>
    </row>
    <row r="57" spans="3:5" x14ac:dyDescent="0.25">
      <c r="C57" t="s">
        <v>12</v>
      </c>
      <c r="D57" t="s">
        <v>17</v>
      </c>
      <c r="E57">
        <v>2</v>
      </c>
    </row>
    <row r="58" spans="3:5" x14ac:dyDescent="0.25">
      <c r="C58" t="s">
        <v>12</v>
      </c>
      <c r="D58" t="s">
        <v>11</v>
      </c>
      <c r="E58">
        <v>1</v>
      </c>
    </row>
    <row r="59" spans="3:5" x14ac:dyDescent="0.25">
      <c r="C59" t="s">
        <v>12</v>
      </c>
      <c r="D59" t="s">
        <v>23</v>
      </c>
      <c r="E59">
        <v>2</v>
      </c>
    </row>
    <row r="60" spans="3:5" x14ac:dyDescent="0.25">
      <c r="C60" t="s">
        <v>12</v>
      </c>
      <c r="D60" t="s">
        <v>24</v>
      </c>
      <c r="E60">
        <v>1</v>
      </c>
    </row>
    <row r="61" spans="3:5" x14ac:dyDescent="0.25">
      <c r="C61" t="s">
        <v>12</v>
      </c>
      <c r="D61" t="s">
        <v>20</v>
      </c>
      <c r="E61">
        <v>1</v>
      </c>
    </row>
    <row r="62" spans="3:5" x14ac:dyDescent="0.25">
      <c r="C62" t="s">
        <v>12</v>
      </c>
      <c r="D62" t="s">
        <v>25</v>
      </c>
      <c r="E62">
        <v>1</v>
      </c>
    </row>
    <row r="63" spans="3:5" x14ac:dyDescent="0.25">
      <c r="C63" t="s">
        <v>21</v>
      </c>
      <c r="D63" t="s">
        <v>24</v>
      </c>
      <c r="E63">
        <v>1</v>
      </c>
    </row>
    <row r="64" spans="3:5" x14ac:dyDescent="0.25">
      <c r="C64" t="s">
        <v>13</v>
      </c>
      <c r="D64" t="s">
        <v>17</v>
      </c>
      <c r="E64">
        <v>1</v>
      </c>
    </row>
    <row r="65" spans="3:5" x14ac:dyDescent="0.25">
      <c r="C65" t="s">
        <v>13</v>
      </c>
      <c r="D65" t="s">
        <v>23</v>
      </c>
      <c r="E65">
        <v>1</v>
      </c>
    </row>
    <row r="66" spans="3:5" x14ac:dyDescent="0.25">
      <c r="C66" t="s">
        <v>23</v>
      </c>
      <c r="D66" t="s">
        <v>18</v>
      </c>
      <c r="E66">
        <v>1</v>
      </c>
    </row>
    <row r="67" spans="3:5" x14ac:dyDescent="0.25">
      <c r="C67" t="s">
        <v>23</v>
      </c>
      <c r="D67" t="s">
        <v>16</v>
      </c>
      <c r="E67">
        <v>1</v>
      </c>
    </row>
    <row r="68" spans="3:5" x14ac:dyDescent="0.25">
      <c r="C68" t="s">
        <v>23</v>
      </c>
      <c r="D68" t="s">
        <v>17</v>
      </c>
      <c r="E68">
        <v>1</v>
      </c>
    </row>
    <row r="69" spans="3:5" x14ac:dyDescent="0.25">
      <c r="C69" t="s">
        <v>18</v>
      </c>
      <c r="D69" t="s">
        <v>16</v>
      </c>
      <c r="E69">
        <v>1</v>
      </c>
    </row>
  </sheetData>
  <mergeCells count="1"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2A0D-C1AB-42DA-A603-D800B7CDE6DD}">
  <dimension ref="A1:K11"/>
  <sheetViews>
    <sheetView zoomScale="130" zoomScaleNormal="130" workbookViewId="0">
      <selection activeCell="H15" sqref="H15"/>
    </sheetView>
  </sheetViews>
  <sheetFormatPr defaultRowHeight="15" x14ac:dyDescent="0.25"/>
  <sheetData>
    <row r="1" spans="1:11" x14ac:dyDescent="0.25">
      <c r="B1" t="s">
        <v>14</v>
      </c>
      <c r="C1" t="s">
        <v>18</v>
      </c>
      <c r="D1" t="s">
        <v>21</v>
      </c>
      <c r="E1" t="s">
        <v>22</v>
      </c>
      <c r="F1" t="s">
        <v>16</v>
      </c>
      <c r="G1" t="s">
        <v>17</v>
      </c>
      <c r="H1" t="s">
        <v>11</v>
      </c>
      <c r="I1" t="s">
        <v>23</v>
      </c>
      <c r="J1" t="s">
        <v>24</v>
      </c>
      <c r="K1" t="s">
        <v>20</v>
      </c>
    </row>
    <row r="2" spans="1:11" x14ac:dyDescent="0.25">
      <c r="A2" t="s">
        <v>14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 x14ac:dyDescent="0.25">
      <c r="A3" t="s">
        <v>18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</row>
    <row r="4" spans="1:11" x14ac:dyDescent="0.25">
      <c r="A4" t="s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x14ac:dyDescent="0.25">
      <c r="A5" t="s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16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 x14ac:dyDescent="0.25">
      <c r="A7" t="s">
        <v>17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 x14ac:dyDescent="0.25">
      <c r="A8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23</v>
      </c>
      <c r="B9">
        <v>2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24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2DE1-8D16-484E-B20A-0FCDD1ED9586}">
  <dimension ref="F1:T47"/>
  <sheetViews>
    <sheetView zoomScale="85" zoomScaleNormal="85" workbookViewId="0">
      <selection activeCell="P16" sqref="P16"/>
    </sheetView>
  </sheetViews>
  <sheetFormatPr defaultRowHeight="15" x14ac:dyDescent="0.25"/>
  <cols>
    <col min="11" max="11" width="14.85546875" customWidth="1"/>
    <col min="12" max="12" width="35.85546875" customWidth="1"/>
    <col min="13" max="13" width="35" customWidth="1"/>
    <col min="14" max="14" width="17.7109375" customWidth="1"/>
    <col min="15" max="15" width="35.5703125" customWidth="1"/>
  </cols>
  <sheetData>
    <row r="1" spans="6:20" ht="15.75" x14ac:dyDescent="0.25">
      <c r="J1" s="3" t="s">
        <v>30</v>
      </c>
      <c r="K1" s="3" t="s">
        <v>31</v>
      </c>
      <c r="L1" s="3" t="s">
        <v>32</v>
      </c>
      <c r="M1" s="3" t="s">
        <v>33</v>
      </c>
      <c r="O1" s="29" t="s">
        <v>53</v>
      </c>
      <c r="P1" s="30"/>
      <c r="R1" s="31" t="s">
        <v>54</v>
      </c>
      <c r="S1" s="31"/>
    </row>
    <row r="2" spans="6:20" ht="15.75" x14ac:dyDescent="0.25">
      <c r="F2" s="2" t="s">
        <v>29</v>
      </c>
      <c r="J2" s="6" t="s">
        <v>1</v>
      </c>
      <c r="K2" s="6" t="s">
        <v>2</v>
      </c>
      <c r="L2" s="6" t="s">
        <v>3</v>
      </c>
      <c r="M2" s="6" t="s">
        <v>114</v>
      </c>
      <c r="O2" s="1" t="s">
        <v>55</v>
      </c>
      <c r="P2" s="1">
        <f>COUNTIF(L2:L46, "A") / 45</f>
        <v>0</v>
      </c>
      <c r="R2" s="1" t="s">
        <v>56</v>
      </c>
      <c r="S2" s="1">
        <f>(COUNTIF(M2:M46, "*(A,B)*")+COUNTIF(M2:M46, "*(B,A)*"))/45</f>
        <v>0</v>
      </c>
    </row>
    <row r="3" spans="6:20" x14ac:dyDescent="0.25">
      <c r="J3" s="6" t="s">
        <v>1</v>
      </c>
      <c r="K3" s="6" t="s">
        <v>3</v>
      </c>
      <c r="L3" s="6"/>
      <c r="M3" s="7" t="s">
        <v>111</v>
      </c>
      <c r="O3" s="1" t="s">
        <v>57</v>
      </c>
      <c r="P3" s="1">
        <f>COUNTIF(L2:L46, "B") / 45</f>
        <v>0</v>
      </c>
      <c r="R3" s="1" t="s">
        <v>58</v>
      </c>
      <c r="S3" s="1">
        <f>3.5/45</f>
        <v>7.7777777777777779E-2</v>
      </c>
    </row>
    <row r="4" spans="6:20" ht="21" customHeight="1" x14ac:dyDescent="0.25">
      <c r="J4" s="6" t="s">
        <v>1</v>
      </c>
      <c r="K4" s="6" t="s">
        <v>4</v>
      </c>
      <c r="L4" s="6" t="s">
        <v>3</v>
      </c>
      <c r="M4" s="6" t="s">
        <v>114</v>
      </c>
      <c r="O4" s="1" t="s">
        <v>59</v>
      </c>
      <c r="P4" s="1">
        <f>30 / 45</f>
        <v>0.66666666666666663</v>
      </c>
      <c r="R4" s="1" t="s">
        <v>60</v>
      </c>
      <c r="S4" s="1">
        <f>(COUNTIF(M2:M46, "*(A,D)*")+COUNTIF(M2:M46, "*(D,A)*"))/45</f>
        <v>0</v>
      </c>
    </row>
    <row r="5" spans="6:20" x14ac:dyDescent="0.25">
      <c r="J5" s="6" t="s">
        <v>1</v>
      </c>
      <c r="K5" s="6" t="s">
        <v>5</v>
      </c>
      <c r="L5" s="6" t="s">
        <v>3</v>
      </c>
      <c r="M5" s="6" t="s">
        <v>115</v>
      </c>
      <c r="O5" s="1" t="s">
        <v>61</v>
      </c>
      <c r="P5" s="1">
        <f>COUNTIF(L2:L46, "D") / 45</f>
        <v>0</v>
      </c>
      <c r="R5" s="1" t="s">
        <v>62</v>
      </c>
      <c r="S5" s="1">
        <f>(COUNTIF(M2:M46, "*(A,E)*")+COUNTIF(M2:M46, "*(E,A)*"))/45</f>
        <v>0</v>
      </c>
    </row>
    <row r="6" spans="6:20" x14ac:dyDescent="0.25">
      <c r="J6" s="6" t="s">
        <v>1</v>
      </c>
      <c r="K6" s="6" t="s">
        <v>6</v>
      </c>
      <c r="L6" s="6" t="s">
        <v>3</v>
      </c>
      <c r="M6" s="6" t="s">
        <v>116</v>
      </c>
      <c r="O6" s="1" t="s">
        <v>63</v>
      </c>
      <c r="P6" s="1">
        <f>COUNTIF(L2:L46, "E") / 45</f>
        <v>0</v>
      </c>
      <c r="R6" s="1" t="s">
        <v>64</v>
      </c>
      <c r="S6" s="1">
        <f>(COUNTIF(M2:M46, "*(A,F)*")+COUNTIF(M2:M46, "*(F,A)*"))/45</f>
        <v>0</v>
      </c>
    </row>
    <row r="7" spans="6:20" x14ac:dyDescent="0.25">
      <c r="J7" s="6" t="s">
        <v>1</v>
      </c>
      <c r="K7" s="6" t="s">
        <v>7</v>
      </c>
      <c r="L7" s="6" t="s">
        <v>3</v>
      </c>
      <c r="M7" s="6" t="s">
        <v>117</v>
      </c>
      <c r="O7" s="1" t="s">
        <v>65</v>
      </c>
      <c r="P7" s="1">
        <f>COUNTIF(L2:L46, "F") / 45</f>
        <v>0</v>
      </c>
      <c r="R7" s="1" t="s">
        <v>86</v>
      </c>
      <c r="S7" s="1">
        <f>(COUNTIF(M2:M46, "*(F,H)*")+COUNTIF(M2:M46, "*(H,F)*"))/45</f>
        <v>0</v>
      </c>
    </row>
    <row r="8" spans="6:20" x14ac:dyDescent="0.25">
      <c r="J8" s="6" t="s">
        <v>1</v>
      </c>
      <c r="K8" s="6" t="s">
        <v>8</v>
      </c>
      <c r="L8" s="6" t="s">
        <v>3</v>
      </c>
      <c r="M8" s="6" t="s">
        <v>118</v>
      </c>
      <c r="O8" s="1" t="s">
        <v>66</v>
      </c>
      <c r="P8" s="1">
        <f>COUNTIF(L2:L46, "H") / 45</f>
        <v>0</v>
      </c>
      <c r="R8" s="1" t="s">
        <v>85</v>
      </c>
      <c r="S8" s="1">
        <f>(COUNTIF(M2:M46, "*(A,K)*")+COUNTIF(M2:M46, "*(K,A)*"))/45</f>
        <v>0</v>
      </c>
    </row>
    <row r="9" spans="6:20" x14ac:dyDescent="0.25">
      <c r="J9" s="6" t="s">
        <v>1</v>
      </c>
      <c r="K9" s="6" t="s">
        <v>9</v>
      </c>
      <c r="L9" s="6" t="s">
        <v>3</v>
      </c>
      <c r="M9" s="6" t="s">
        <v>119</v>
      </c>
      <c r="O9" s="1" t="s">
        <v>67</v>
      </c>
      <c r="P9" s="1">
        <f>COUNTIF(L2:L46, "I") / 45</f>
        <v>0</v>
      </c>
      <c r="R9" s="1" t="s">
        <v>80</v>
      </c>
      <c r="S9" s="1">
        <f>(COUNTIF(M1:M45, "*(A,J)*")+COUNTIF(M1:M45, "*(J,A)*"))/45</f>
        <v>0</v>
      </c>
    </row>
    <row r="10" spans="6:20" x14ac:dyDescent="0.25">
      <c r="J10" s="6" t="s">
        <v>1</v>
      </c>
      <c r="K10" s="6" t="s">
        <v>10</v>
      </c>
      <c r="L10" s="6" t="s">
        <v>3</v>
      </c>
      <c r="M10" s="6" t="s">
        <v>120</v>
      </c>
      <c r="O10" s="1" t="s">
        <v>68</v>
      </c>
      <c r="P10" s="1">
        <f>1/ 45</f>
        <v>2.2222222222222223E-2</v>
      </c>
      <c r="R10" s="1" t="s">
        <v>69</v>
      </c>
      <c r="S10" s="1">
        <f>(COUNTIF(M1:M45, "*(A,K)*")+COUNTIF(M1:M45, "*(K,A)*"))/45</f>
        <v>0</v>
      </c>
    </row>
    <row r="11" spans="6:20" x14ac:dyDescent="0.25">
      <c r="J11" s="8" t="s">
        <v>2</v>
      </c>
      <c r="K11" s="8" t="s">
        <v>3</v>
      </c>
      <c r="L11" s="8"/>
      <c r="M11" s="8" t="s">
        <v>34</v>
      </c>
      <c r="O11" s="1" t="s">
        <v>70</v>
      </c>
      <c r="P11" s="1">
        <f>COUNTIF(L2:L46, "K") / 45</f>
        <v>0</v>
      </c>
      <c r="R11" s="1" t="s">
        <v>71</v>
      </c>
      <c r="S11" s="1">
        <f>(COUNTIF(M1:M45, "*(B,C)*")+COUNTIF(M1:M45, "*(C,B)*"))/45</f>
        <v>2.2222222222222223E-2</v>
      </c>
    </row>
    <row r="12" spans="6:20" x14ac:dyDescent="0.25">
      <c r="J12" s="8" t="s">
        <v>2</v>
      </c>
      <c r="K12" s="8" t="s">
        <v>4</v>
      </c>
      <c r="L12" s="8" t="s">
        <v>3</v>
      </c>
      <c r="M12" s="8" t="s">
        <v>121</v>
      </c>
      <c r="R12" s="1" t="s">
        <v>72</v>
      </c>
      <c r="S12" s="1">
        <f>(COUNTIF(M1:M45, "*(B,D)*")+COUNTIF(M1:M45, "*(D,B)*"))/45</f>
        <v>0.15555555555555556</v>
      </c>
    </row>
    <row r="13" spans="6:20" x14ac:dyDescent="0.25">
      <c r="J13" s="8" t="s">
        <v>2</v>
      </c>
      <c r="K13" s="8" t="s">
        <v>5</v>
      </c>
      <c r="L13" s="8" t="s">
        <v>3</v>
      </c>
      <c r="M13" s="8" t="s">
        <v>122</v>
      </c>
      <c r="R13" s="1" t="s">
        <v>73</v>
      </c>
      <c r="S13" s="1">
        <f>(COUNTIF(M1:M45, "*(B,E)*")+COUNTIF(M1:M45, "*(E,B)*"))/45</f>
        <v>0</v>
      </c>
      <c r="T13" s="4"/>
    </row>
    <row r="14" spans="6:20" x14ac:dyDescent="0.25">
      <c r="J14" s="8" t="s">
        <v>2</v>
      </c>
      <c r="K14" s="8" t="s">
        <v>6</v>
      </c>
      <c r="L14" s="8" t="s">
        <v>3</v>
      </c>
      <c r="M14" s="8" t="s">
        <v>123</v>
      </c>
      <c r="O14">
        <f>30/45</f>
        <v>0.66666666666666663</v>
      </c>
      <c r="R14" s="1" t="s">
        <v>87</v>
      </c>
      <c r="S14" s="1">
        <f>(COUNTIF(M1:M45, "*(D,H)*")+COUNTIF(M1:M45, "*(H,D)*"))/45</f>
        <v>2.2222222222222223E-2</v>
      </c>
      <c r="T14" s="4"/>
    </row>
    <row r="15" spans="6:20" x14ac:dyDescent="0.25">
      <c r="J15" s="8" t="s">
        <v>2</v>
      </c>
      <c r="K15" s="8" t="s">
        <v>7</v>
      </c>
      <c r="L15" s="8" t="s">
        <v>3</v>
      </c>
      <c r="M15" s="8" t="s">
        <v>124</v>
      </c>
      <c r="R15" s="1" t="s">
        <v>88</v>
      </c>
      <c r="S15" s="1">
        <f>(COUNTIF(M1:M45, "*(B,K)*")+COUNTIF(M1:M45, "*(K,B)*"))/45</f>
        <v>0</v>
      </c>
      <c r="T15" s="4"/>
    </row>
    <row r="16" spans="6:20" x14ac:dyDescent="0.25">
      <c r="J16" s="8" t="s">
        <v>2</v>
      </c>
      <c r="K16" s="8" t="s">
        <v>8</v>
      </c>
      <c r="L16" s="8" t="s">
        <v>3</v>
      </c>
      <c r="M16" s="8" t="s">
        <v>35</v>
      </c>
      <c r="R16" s="1" t="s">
        <v>89</v>
      </c>
      <c r="S16" s="1">
        <f>(COUNTIF(M1:M45, "*(B,J)*")+COUNTIF(M1:M45, "*(J,B)*"))/45</f>
        <v>0</v>
      </c>
      <c r="T16" s="4"/>
    </row>
    <row r="17" spans="10:20" x14ac:dyDescent="0.25">
      <c r="J17" s="8" t="s">
        <v>2</v>
      </c>
      <c r="K17" s="8" t="s">
        <v>9</v>
      </c>
      <c r="L17" s="8" t="s">
        <v>3</v>
      </c>
      <c r="M17" s="8" t="s">
        <v>125</v>
      </c>
      <c r="R17" s="1" t="s">
        <v>82</v>
      </c>
      <c r="S17" s="1">
        <f>(COUNTIF(M1:M45, "*(F,C)*")+COUNTIF(M1:M45, "*(C,F)*"))/45</f>
        <v>0.15555555555555556</v>
      </c>
      <c r="T17" s="4"/>
    </row>
    <row r="18" spans="10:20" x14ac:dyDescent="0.25">
      <c r="J18" s="8" t="s">
        <v>2</v>
      </c>
      <c r="K18" s="8" t="s">
        <v>10</v>
      </c>
      <c r="L18" s="8" t="s">
        <v>3</v>
      </c>
      <c r="M18" s="8" t="s">
        <v>126</v>
      </c>
      <c r="R18" s="1" t="s">
        <v>75</v>
      </c>
      <c r="S18" s="1">
        <f>(COUNTIF(M1:M45, "*(I,C)*")+COUNTIF(M1:M45, "*(C,I)*"))/45</f>
        <v>0.13333333333333333</v>
      </c>
      <c r="T18" s="4"/>
    </row>
    <row r="19" spans="10:20" x14ac:dyDescent="0.25">
      <c r="J19" s="9" t="s">
        <v>3</v>
      </c>
      <c r="K19" s="9" t="s">
        <v>4</v>
      </c>
      <c r="L19" s="9"/>
      <c r="M19" s="9" t="s">
        <v>42</v>
      </c>
      <c r="R19" s="1" t="s">
        <v>90</v>
      </c>
      <c r="S19" s="1">
        <f>(COUNTIF(M1:M45, "*(D,C)*")+COUNTIF(M1:M45, "*(C,D)*"))/45</f>
        <v>0.2</v>
      </c>
      <c r="T19" s="4"/>
    </row>
    <row r="20" spans="10:20" x14ac:dyDescent="0.25">
      <c r="J20" s="9" t="s">
        <v>3</v>
      </c>
      <c r="K20" s="9" t="s">
        <v>5</v>
      </c>
      <c r="L20" s="9"/>
      <c r="M20" s="9" t="s">
        <v>44</v>
      </c>
      <c r="R20" s="1" t="s">
        <v>91</v>
      </c>
      <c r="S20" s="1">
        <f>(COUNTIF(M1:M45, "*(C,E)*")+COUNTIF(M1:M45, "*(E,C)*"))/45</f>
        <v>0.13333333333333333</v>
      </c>
      <c r="T20" s="4"/>
    </row>
    <row r="21" spans="10:20" x14ac:dyDescent="0.25">
      <c r="J21" s="9" t="s">
        <v>3</v>
      </c>
      <c r="K21" s="9" t="s">
        <v>6</v>
      </c>
      <c r="L21" s="9"/>
      <c r="M21" s="9" t="s">
        <v>36</v>
      </c>
      <c r="R21" s="1" t="s">
        <v>76</v>
      </c>
      <c r="S21" s="1">
        <f>(COUNTIF(M3:M47, "*(F,C)*")+COUNTIF(M3:M47, "*(C,F)*"))/45</f>
        <v>0.15555555555555556</v>
      </c>
      <c r="T21" s="4"/>
    </row>
    <row r="22" spans="10:20" x14ac:dyDescent="0.25">
      <c r="J22" s="9" t="s">
        <v>3</v>
      </c>
      <c r="K22" s="9" t="s">
        <v>7</v>
      </c>
      <c r="L22" s="9"/>
      <c r="M22" s="9" t="s">
        <v>45</v>
      </c>
      <c r="R22" s="1" t="s">
        <v>92</v>
      </c>
      <c r="S22" s="1">
        <f>(COUNTIF(M3:M47, "*(I,C)*")+COUNTIF(M3:M47, "*(C,I)*"))/45</f>
        <v>0.15555555555555556</v>
      </c>
      <c r="T22" s="4"/>
    </row>
    <row r="23" spans="10:20" x14ac:dyDescent="0.25">
      <c r="J23" s="9" t="s">
        <v>3</v>
      </c>
      <c r="K23" s="9" t="s">
        <v>8</v>
      </c>
      <c r="L23" s="9"/>
      <c r="M23" s="9" t="s">
        <v>46</v>
      </c>
      <c r="O23" s="15" t="s">
        <v>141</v>
      </c>
      <c r="R23" s="1" t="s">
        <v>83</v>
      </c>
      <c r="S23" s="1">
        <f>(COUNTIF(M3:M47, "*(I,H)*")+COUNTIF(M3:M47, "*(H,I)*"))/45</f>
        <v>0</v>
      </c>
      <c r="T23" s="4"/>
    </row>
    <row r="24" spans="10:20" x14ac:dyDescent="0.25">
      <c r="J24" s="9" t="s">
        <v>3</v>
      </c>
      <c r="K24" s="9" t="s">
        <v>9</v>
      </c>
      <c r="L24" s="9"/>
      <c r="M24" s="9" t="s">
        <v>37</v>
      </c>
      <c r="O24" s="15" t="s">
        <v>142</v>
      </c>
      <c r="R24" s="1" t="s">
        <v>77</v>
      </c>
      <c r="S24" s="1">
        <f>(COUNTIF(M3:M47, "*(I,J)*")+COUNTIF(M3:M47, "*(J,I)*"))/45</f>
        <v>0</v>
      </c>
      <c r="T24" s="4"/>
    </row>
    <row r="25" spans="10:20" ht="15.75" thickBot="1" x14ac:dyDescent="0.3">
      <c r="J25" s="9" t="s">
        <v>3</v>
      </c>
      <c r="K25" s="9" t="s">
        <v>10</v>
      </c>
      <c r="L25" s="9"/>
      <c r="M25" s="9" t="s">
        <v>47</v>
      </c>
      <c r="R25" s="1" t="s">
        <v>93</v>
      </c>
      <c r="S25" s="1">
        <f>(COUNTIF(M3:M47, "*(H,E)*")+COUNTIF(M3:M47, "*(E,H)*"))/45</f>
        <v>0</v>
      </c>
      <c r="T25" s="4"/>
    </row>
    <row r="26" spans="10:20" ht="16.5" thickTop="1" thickBot="1" x14ac:dyDescent="0.3">
      <c r="J26" s="10" t="s">
        <v>4</v>
      </c>
      <c r="K26" s="10" t="s">
        <v>5</v>
      </c>
      <c r="L26" s="10" t="s">
        <v>3</v>
      </c>
      <c r="M26" s="10" t="s">
        <v>127</v>
      </c>
      <c r="R26" s="1" t="s">
        <v>94</v>
      </c>
      <c r="S26" s="1">
        <f>(COUNTIF(M3:M47, "*(E,I)*")+COUNTIF(M3:M47, "*(I,E)*"))/45</f>
        <v>0</v>
      </c>
      <c r="T26" s="4"/>
    </row>
    <row r="27" spans="10:20" ht="16.5" thickTop="1" thickBot="1" x14ac:dyDescent="0.3">
      <c r="J27" s="10" t="s">
        <v>4</v>
      </c>
      <c r="K27" s="10" t="s">
        <v>6</v>
      </c>
      <c r="L27" s="10" t="s">
        <v>3</v>
      </c>
      <c r="M27" s="10" t="s">
        <v>128</v>
      </c>
      <c r="R27" s="1" t="s">
        <v>95</v>
      </c>
      <c r="S27" s="1">
        <f t="shared" ref="S27:S28" si="0">(COUNTIF(M4:M48, "*(E,I)*")+COUNTIF(M4:M48, "*(I,E)*"))/45</f>
        <v>0</v>
      </c>
      <c r="T27" s="4"/>
    </row>
    <row r="28" spans="10:20" ht="16.5" thickTop="1" thickBot="1" x14ac:dyDescent="0.3">
      <c r="J28" s="10" t="s">
        <v>4</v>
      </c>
      <c r="K28" s="10" t="s">
        <v>7</v>
      </c>
      <c r="L28" s="10" t="s">
        <v>3</v>
      </c>
      <c r="M28" s="10" t="s">
        <v>129</v>
      </c>
      <c r="R28" s="1" t="s">
        <v>81</v>
      </c>
      <c r="S28" s="1">
        <f t="shared" si="0"/>
        <v>0</v>
      </c>
      <c r="T28" s="4"/>
    </row>
    <row r="29" spans="10:20" ht="16.5" thickTop="1" thickBot="1" x14ac:dyDescent="0.3">
      <c r="J29" s="10" t="s">
        <v>4</v>
      </c>
      <c r="K29" s="10" t="s">
        <v>8</v>
      </c>
      <c r="L29" s="10" t="s">
        <v>3</v>
      </c>
      <c r="M29" s="10" t="s">
        <v>130</v>
      </c>
      <c r="R29" s="1" t="s">
        <v>74</v>
      </c>
      <c r="S29" s="1">
        <f>(COUNTIF(M3:M47, "*(H,K)*")+COUNTIF(M3:M47, "*(K,H)*"))/45</f>
        <v>0</v>
      </c>
      <c r="T29" s="4"/>
    </row>
    <row r="30" spans="10:20" ht="16.5" thickTop="1" thickBot="1" x14ac:dyDescent="0.3">
      <c r="J30" s="10" t="s">
        <v>4</v>
      </c>
      <c r="K30" s="10" t="s">
        <v>9</v>
      </c>
      <c r="L30" s="10"/>
      <c r="M30" s="10" t="s">
        <v>43</v>
      </c>
      <c r="R30" s="1" t="s">
        <v>96</v>
      </c>
      <c r="S30" s="1">
        <f>(COUNTIF(M4:M48, "*(H,K)*")+COUNTIF(M4:M48, "*(K,H)*"))/45</f>
        <v>0</v>
      </c>
    </row>
    <row r="31" spans="10:20" ht="16.5" thickTop="1" thickBot="1" x14ac:dyDescent="0.3">
      <c r="J31" s="10" t="s">
        <v>4</v>
      </c>
      <c r="K31" s="10" t="s">
        <v>10</v>
      </c>
      <c r="L31" s="10" t="s">
        <v>3</v>
      </c>
      <c r="M31" s="10" t="s">
        <v>131</v>
      </c>
      <c r="R31" s="1" t="s">
        <v>97</v>
      </c>
      <c r="S31" s="1">
        <f>(COUNTIF(M8:M52, "*(E,I)*")+COUNTIF(M8:M52, "*(I,E)*"))/45</f>
        <v>0</v>
      </c>
    </row>
    <row r="32" spans="10:20" ht="15.75" thickTop="1" x14ac:dyDescent="0.25">
      <c r="J32" s="1" t="s">
        <v>5</v>
      </c>
      <c r="K32" s="1" t="s">
        <v>6</v>
      </c>
      <c r="L32" s="1" t="s">
        <v>79</v>
      </c>
      <c r="M32" s="1" t="s">
        <v>132</v>
      </c>
      <c r="R32" s="1" t="s">
        <v>98</v>
      </c>
      <c r="S32" s="1">
        <f>(COUNTIF(M8:M52, "*(F,J)*")+COUNTIF(M8:M52, "*(J,F)*"))/45</f>
        <v>6.6666666666666666E-2</v>
      </c>
    </row>
    <row r="33" spans="10:19" x14ac:dyDescent="0.25">
      <c r="J33" s="1" t="s">
        <v>5</v>
      </c>
      <c r="K33" s="1" t="s">
        <v>7</v>
      </c>
      <c r="L33" s="1"/>
      <c r="M33" s="1" t="s">
        <v>48</v>
      </c>
      <c r="R33" s="1" t="s">
        <v>78</v>
      </c>
      <c r="S33" s="1">
        <f>(COUNTIF(M8:M52, "*(F,K)*")+COUNTIF(M8:M52, "*(K,F)*"))/45</f>
        <v>0</v>
      </c>
    </row>
    <row r="34" spans="10:19" x14ac:dyDescent="0.25">
      <c r="J34" s="1" t="s">
        <v>5</v>
      </c>
      <c r="K34" s="1" t="s">
        <v>8</v>
      </c>
      <c r="L34" s="1" t="s">
        <v>3</v>
      </c>
      <c r="M34" s="1" t="s">
        <v>49</v>
      </c>
      <c r="R34" s="1" t="s">
        <v>84</v>
      </c>
      <c r="S34" s="1">
        <f>(COUNTIF(M8:M52, "*(H,K)*")+COUNTIF(M8:M52, "*(K,H)*"))/45</f>
        <v>0</v>
      </c>
    </row>
    <row r="35" spans="10:19" x14ac:dyDescent="0.25">
      <c r="J35" s="1" t="s">
        <v>5</v>
      </c>
      <c r="K35" s="1" t="s">
        <v>9</v>
      </c>
      <c r="L35" s="1" t="s">
        <v>3</v>
      </c>
      <c r="M35" s="1" t="s">
        <v>50</v>
      </c>
      <c r="R35" s="1" t="s">
        <v>84</v>
      </c>
      <c r="S35" s="1">
        <f>(COUNTIF(M9:M53, "*(H,K)*")+COUNTIF(M9:M53, "*(K,H)*"))/45</f>
        <v>0</v>
      </c>
    </row>
    <row r="36" spans="10:19" x14ac:dyDescent="0.25">
      <c r="J36" s="1" t="s">
        <v>5</v>
      </c>
      <c r="K36" s="1" t="s">
        <v>10</v>
      </c>
      <c r="L36" s="1"/>
      <c r="M36" s="1" t="s">
        <v>51</v>
      </c>
    </row>
    <row r="37" spans="10:19" x14ac:dyDescent="0.25">
      <c r="J37" s="11" t="s">
        <v>6</v>
      </c>
      <c r="K37" s="11" t="s">
        <v>7</v>
      </c>
      <c r="L37" s="11" t="s">
        <v>79</v>
      </c>
      <c r="M37" s="11" t="s">
        <v>133</v>
      </c>
    </row>
    <row r="38" spans="10:19" x14ac:dyDescent="0.25">
      <c r="J38" s="11" t="s">
        <v>6</v>
      </c>
      <c r="K38" s="11" t="s">
        <v>8</v>
      </c>
      <c r="L38" s="11" t="s">
        <v>3</v>
      </c>
      <c r="M38" s="11" t="s">
        <v>134</v>
      </c>
    </row>
    <row r="39" spans="10:19" x14ac:dyDescent="0.25">
      <c r="J39" s="11" t="s">
        <v>6</v>
      </c>
      <c r="K39" s="11" t="s">
        <v>9</v>
      </c>
      <c r="L39" s="11" t="s">
        <v>3</v>
      </c>
      <c r="M39" s="11" t="s">
        <v>135</v>
      </c>
    </row>
    <row r="40" spans="10:19" x14ac:dyDescent="0.25">
      <c r="J40" s="11" t="s">
        <v>6</v>
      </c>
      <c r="K40" s="11" t="s">
        <v>10</v>
      </c>
      <c r="L40" s="11"/>
      <c r="M40" s="11" t="s">
        <v>38</v>
      </c>
    </row>
    <row r="41" spans="10:19" x14ac:dyDescent="0.25">
      <c r="J41" s="12" t="s">
        <v>7</v>
      </c>
      <c r="K41" s="12" t="s">
        <v>8</v>
      </c>
      <c r="L41" s="12" t="s">
        <v>3</v>
      </c>
      <c r="M41" s="12" t="s">
        <v>136</v>
      </c>
    </row>
    <row r="42" spans="10:19" x14ac:dyDescent="0.25">
      <c r="J42" s="12" t="s">
        <v>7</v>
      </c>
      <c r="K42" s="12" t="s">
        <v>9</v>
      </c>
      <c r="L42" s="12" t="s">
        <v>3</v>
      </c>
      <c r="M42" s="12" t="s">
        <v>137</v>
      </c>
    </row>
    <row r="43" spans="10:19" x14ac:dyDescent="0.25">
      <c r="J43" s="12" t="s">
        <v>7</v>
      </c>
      <c r="K43" s="12" t="s">
        <v>10</v>
      </c>
      <c r="L43" s="12"/>
      <c r="M43" s="12" t="s">
        <v>52</v>
      </c>
    </row>
    <row r="44" spans="10:19" x14ac:dyDescent="0.25">
      <c r="J44" s="13" t="s">
        <v>8</v>
      </c>
      <c r="K44" s="13" t="s">
        <v>9</v>
      </c>
      <c r="L44" s="13" t="s">
        <v>3</v>
      </c>
      <c r="M44" s="13" t="s">
        <v>138</v>
      </c>
    </row>
    <row r="45" spans="10:19" x14ac:dyDescent="0.25">
      <c r="J45" s="13" t="s">
        <v>8</v>
      </c>
      <c r="K45" s="13" t="s">
        <v>10</v>
      </c>
      <c r="L45" s="13" t="s">
        <v>3</v>
      </c>
      <c r="M45" s="13" t="s">
        <v>139</v>
      </c>
    </row>
    <row r="46" spans="10:19" x14ac:dyDescent="0.25">
      <c r="J46" s="14" t="s">
        <v>9</v>
      </c>
      <c r="K46" s="14" t="s">
        <v>10</v>
      </c>
      <c r="L46" s="14" t="s">
        <v>3</v>
      </c>
      <c r="M46" s="14" t="s">
        <v>140</v>
      </c>
    </row>
    <row r="47" spans="10:19" x14ac:dyDescent="0.25">
      <c r="K47" s="4"/>
    </row>
  </sheetData>
  <mergeCells count="2">
    <mergeCell ref="O1:P1"/>
    <mergeCell ref="R1:S1"/>
  </mergeCells>
  <phoneticPr fontId="9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1944-107C-4938-8D58-D5341AB45563}">
  <dimension ref="I1:P22"/>
  <sheetViews>
    <sheetView zoomScaleNormal="100" workbookViewId="0">
      <selection activeCell="J2" sqref="J2"/>
    </sheetView>
  </sheetViews>
  <sheetFormatPr defaultRowHeight="15" x14ac:dyDescent="0.25"/>
  <cols>
    <col min="9" max="9" width="18.42578125" customWidth="1"/>
    <col min="10" max="10" width="22" customWidth="1"/>
    <col min="13" max="13" width="7.42578125" customWidth="1"/>
    <col min="14" max="14" width="6.28515625" customWidth="1"/>
    <col min="15" max="15" width="14.42578125" customWidth="1"/>
    <col min="16" max="16" width="12.28515625" customWidth="1"/>
  </cols>
  <sheetData>
    <row r="1" spans="9:16" ht="15.75" x14ac:dyDescent="0.25">
      <c r="I1" s="3" t="s">
        <v>99</v>
      </c>
      <c r="J1" s="3" t="s">
        <v>100</v>
      </c>
    </row>
    <row r="2" spans="9:16" x14ac:dyDescent="0.25">
      <c r="I2" s="1" t="s">
        <v>101</v>
      </c>
      <c r="J2" s="1">
        <f xml:space="preserve"> 9 / 17</f>
        <v>0.52941176470588236</v>
      </c>
    </row>
    <row r="3" spans="9:16" x14ac:dyDescent="0.25">
      <c r="I3" s="1" t="s">
        <v>102</v>
      </c>
      <c r="J3" s="1">
        <f xml:space="preserve"> 9 /17</f>
        <v>0.52941176470588236</v>
      </c>
    </row>
    <row r="4" spans="9:16" x14ac:dyDescent="0.25">
      <c r="I4" s="1" t="s">
        <v>103</v>
      </c>
      <c r="J4" s="1">
        <f xml:space="preserve"> 9 /9</f>
        <v>1</v>
      </c>
      <c r="N4" s="5" t="s">
        <v>39</v>
      </c>
      <c r="O4" s="27" t="s">
        <v>0</v>
      </c>
      <c r="P4" s="28"/>
    </row>
    <row r="5" spans="9:16" x14ac:dyDescent="0.25">
      <c r="I5" s="1" t="s">
        <v>104</v>
      </c>
      <c r="J5" s="1">
        <f xml:space="preserve"> 9 / 16</f>
        <v>0.5625</v>
      </c>
      <c r="N5" s="5">
        <v>1</v>
      </c>
      <c r="O5" s="1" t="s">
        <v>11</v>
      </c>
      <c r="P5" s="1" t="s">
        <v>1</v>
      </c>
    </row>
    <row r="6" spans="9:16" x14ac:dyDescent="0.25">
      <c r="I6" s="1" t="s">
        <v>105</v>
      </c>
      <c r="J6" s="1">
        <f xml:space="preserve"> 9 /15</f>
        <v>0.6</v>
      </c>
      <c r="N6" s="5">
        <v>2</v>
      </c>
      <c r="O6" s="1" t="s">
        <v>40</v>
      </c>
      <c r="P6" s="1" t="s">
        <v>2</v>
      </c>
    </row>
    <row r="7" spans="9:16" x14ac:dyDescent="0.25">
      <c r="I7" s="1" t="s">
        <v>106</v>
      </c>
      <c r="J7" s="1">
        <f xml:space="preserve"> 9 /16</f>
        <v>0.5625</v>
      </c>
      <c r="N7" s="5">
        <v>3</v>
      </c>
      <c r="O7" s="1" t="s">
        <v>14</v>
      </c>
      <c r="P7" s="1" t="s">
        <v>3</v>
      </c>
    </row>
    <row r="8" spans="9:16" x14ac:dyDescent="0.25">
      <c r="I8" s="1" t="s">
        <v>107</v>
      </c>
      <c r="J8" s="1">
        <f>9/15</f>
        <v>0.6</v>
      </c>
      <c r="N8" s="5">
        <v>4</v>
      </c>
      <c r="O8" s="1" t="s">
        <v>15</v>
      </c>
      <c r="P8" s="1" t="s">
        <v>4</v>
      </c>
    </row>
    <row r="9" spans="9:16" x14ac:dyDescent="0.25">
      <c r="I9" s="1" t="s">
        <v>108</v>
      </c>
      <c r="J9" s="1">
        <f>9/16</f>
        <v>0.5625</v>
      </c>
      <c r="N9" s="5">
        <v>5</v>
      </c>
      <c r="O9" s="1" t="s">
        <v>16</v>
      </c>
      <c r="P9" s="1" t="s">
        <v>5</v>
      </c>
    </row>
    <row r="10" spans="9:16" x14ac:dyDescent="0.25">
      <c r="I10" s="1" t="s">
        <v>109</v>
      </c>
      <c r="J10" s="1">
        <f>9/14</f>
        <v>0.6428571428571429</v>
      </c>
      <c r="N10" s="5">
        <v>6</v>
      </c>
      <c r="O10" s="1" t="s">
        <v>17</v>
      </c>
      <c r="P10" s="1" t="s">
        <v>6</v>
      </c>
    </row>
    <row r="11" spans="9:16" x14ac:dyDescent="0.25">
      <c r="I11" s="1" t="s">
        <v>110</v>
      </c>
      <c r="J11" s="1">
        <f>9/17</f>
        <v>0.52941176470588236</v>
      </c>
      <c r="N11" s="5">
        <v>7</v>
      </c>
      <c r="O11" s="1" t="s">
        <v>18</v>
      </c>
      <c r="P11" s="1" t="s">
        <v>19</v>
      </c>
    </row>
    <row r="12" spans="9:16" x14ac:dyDescent="0.25">
      <c r="N12" s="5">
        <v>8</v>
      </c>
      <c r="O12" s="1" t="s">
        <v>20</v>
      </c>
      <c r="P12" s="1" t="s">
        <v>7</v>
      </c>
    </row>
    <row r="13" spans="9:16" x14ac:dyDescent="0.25">
      <c r="N13" s="5">
        <v>9</v>
      </c>
      <c r="O13" s="1" t="s">
        <v>21</v>
      </c>
      <c r="P13" s="1" t="s">
        <v>8</v>
      </c>
    </row>
    <row r="14" spans="9:16" x14ac:dyDescent="0.25">
      <c r="I14">
        <v>2</v>
      </c>
      <c r="N14" s="5">
        <v>10</v>
      </c>
      <c r="O14" s="1" t="s">
        <v>41</v>
      </c>
      <c r="P14" s="1" t="s">
        <v>9</v>
      </c>
    </row>
    <row r="15" spans="9:16" x14ac:dyDescent="0.25">
      <c r="I15">
        <v>2</v>
      </c>
    </row>
    <row r="16" spans="9:16" x14ac:dyDescent="0.25">
      <c r="I16">
        <v>1</v>
      </c>
    </row>
    <row r="17" spans="9:10" x14ac:dyDescent="0.25">
      <c r="I17">
        <v>2</v>
      </c>
    </row>
    <row r="18" spans="9:10" x14ac:dyDescent="0.25">
      <c r="I18">
        <v>2</v>
      </c>
    </row>
    <row r="19" spans="9:10" x14ac:dyDescent="0.25">
      <c r="I19">
        <v>2</v>
      </c>
    </row>
    <row r="20" spans="9:10" x14ac:dyDescent="0.25">
      <c r="I20">
        <v>2</v>
      </c>
      <c r="J20" t="s">
        <v>143</v>
      </c>
    </row>
    <row r="21" spans="9:10" x14ac:dyDescent="0.25">
      <c r="I21">
        <v>2</v>
      </c>
    </row>
    <row r="22" spans="9:10" x14ac:dyDescent="0.25">
      <c r="I22">
        <v>2</v>
      </c>
    </row>
  </sheetData>
  <mergeCells count="1">
    <mergeCell ref="O4:P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1928-532E-4EFF-AB97-D1FDD5696539}">
  <dimension ref="I1:V23"/>
  <sheetViews>
    <sheetView zoomScaleNormal="100" workbookViewId="0">
      <selection activeCell="L26" sqref="L26"/>
    </sheetView>
  </sheetViews>
  <sheetFormatPr defaultRowHeight="15" x14ac:dyDescent="0.25"/>
  <cols>
    <col min="10" max="10" width="17" customWidth="1"/>
    <col min="11" max="11" width="17.5703125" customWidth="1"/>
    <col min="12" max="12" width="13.7109375" customWidth="1"/>
    <col min="13" max="13" width="15.28515625" customWidth="1"/>
    <col min="16" max="16" width="11.140625" customWidth="1"/>
    <col min="17" max="17" width="24" customWidth="1"/>
    <col min="22" max="22" width="16.28515625" customWidth="1"/>
  </cols>
  <sheetData>
    <row r="1" spans="9:22" x14ac:dyDescent="0.25">
      <c r="U1" s="1" t="s">
        <v>144</v>
      </c>
      <c r="V1" s="1" t="s">
        <v>145</v>
      </c>
    </row>
    <row r="2" spans="9:22" x14ac:dyDescent="0.25">
      <c r="I2" s="1" t="s">
        <v>112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U2" s="1" t="s">
        <v>1</v>
      </c>
      <c r="V2" s="1">
        <v>1</v>
      </c>
    </row>
    <row r="3" spans="9:22" x14ac:dyDescent="0.25"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U3" s="1" t="s">
        <v>2</v>
      </c>
      <c r="V3" s="1">
        <v>1</v>
      </c>
    </row>
    <row r="4" spans="9:22" x14ac:dyDescent="0.25">
      <c r="I4" s="1">
        <v>1</v>
      </c>
      <c r="J4" s="1">
        <f xml:space="preserve"> 0.2 + 0.8*(+L3/$V$4)</f>
        <v>0.27272727272727276</v>
      </c>
      <c r="K4" s="1">
        <f xml:space="preserve"> 0.2 + 0.8*(+L3/$V$4)</f>
        <v>0.27272727272727276</v>
      </c>
      <c r="L4" s="1">
        <f xml:space="preserve"> 0.2 + 0.8*(J4/$V$2+K4/$V$3+M3/$V$5+N3/$V$6+O3/$V$7+P3/$V$8+Q3/$V$9+R3/$V$10+S3/$V$11)</f>
        <v>3.1963636363636367</v>
      </c>
      <c r="M4" s="1">
        <f xml:space="preserve"> 0.2 + 0.8*(+L4/$V$5+Q3/$V$9)</f>
        <v>1.878545454545455</v>
      </c>
      <c r="N4" s="1">
        <f xml:space="preserve"> 0.2 + 0.8*(+P3/$V$8+L4/$V$4+R3/$V$10)</f>
        <v>0.85912947658402206</v>
      </c>
      <c r="O4" s="1">
        <f xml:space="preserve"> 0.2 + 0.8*(L4/$V$4+R3/$V$10)</f>
        <v>0.59246280991735545</v>
      </c>
      <c r="P4" s="1">
        <f xml:space="preserve"> 0.2 + 0.8*(N4/$V$6+L4/$V$4+R3/$V$10)</f>
        <v>0.82156400367309468</v>
      </c>
      <c r="Q4" s="1">
        <f xml:space="preserve"> 0.2 + 0.8*(N4/$V$6+M4/$V$5)</f>
        <v>1.1805193755739214</v>
      </c>
      <c r="R4" s="1">
        <f xml:space="preserve"> 0.2 + 0.8*(N4/$V$6+O4/$V$7)</f>
        <v>0.58709127640036729</v>
      </c>
      <c r="S4" s="1">
        <f xml:space="preserve"> 0.2 + 0.8*(N4/$V$6)</f>
        <v>0.42910119375573924</v>
      </c>
      <c r="U4" s="1" t="s">
        <v>3</v>
      </c>
      <c r="V4" s="1">
        <v>11</v>
      </c>
    </row>
    <row r="5" spans="9:22" x14ac:dyDescent="0.25">
      <c r="I5" s="1">
        <v>2</v>
      </c>
      <c r="J5" s="1">
        <f t="shared" ref="J5:J17" si="0" xml:space="preserve"> 0.2 + 0.8*(+L4/$V$4)</f>
        <v>0.43246280991735542</v>
      </c>
      <c r="K5" s="1">
        <f t="shared" ref="K5:K17" si="1" xml:space="preserve"> 0.2 + 0.8*(+L4/$V$4)</f>
        <v>0.43246280991735542</v>
      </c>
      <c r="L5" s="1">
        <f t="shared" ref="L5:L17" si="2" xml:space="preserve"> 0.2 + 0.8*(J5/$V$2+K5/$V$3+M4/$V$5+N4/$V$6+O4/$V$7+P4/$V$8+Q4/$V$9+R4/$V$10+S4/$V$11)</f>
        <v>3.1589569978573619</v>
      </c>
      <c r="M5" s="1">
        <f t="shared" ref="M5:M17" si="3" xml:space="preserve"> 0.2 + 0.8*(+L5/$V$5+Q4/$V$9)</f>
        <v>1.9357905493725134</v>
      </c>
      <c r="N5" s="1">
        <f t="shared" ref="N5:N17" si="4" xml:space="preserve"> 0.2 + 0.8*(+P4/$V$8+L5/$V$4+R4/$V$10)</f>
        <v>0.74276066565378307</v>
      </c>
      <c r="O5" s="1">
        <f t="shared" ref="O5:O17" si="5" xml:space="preserve"> 0.2 + 0.8*(L5/$V$4+R4/$V$10)</f>
        <v>0.52367693134095783</v>
      </c>
      <c r="P5" s="1">
        <f t="shared" ref="P5:P17" si="6" xml:space="preserve"> 0.2 + 0.8*(N5/$V$6+L5/$V$4+R4/$V$10)</f>
        <v>0.7217464421819666</v>
      </c>
      <c r="Q5" s="1">
        <f t="shared" ref="Q5:Q17" si="7" xml:space="preserve"> 0.2 + 0.8*(N5/$V$6+M5/$V$5)</f>
        <v>1.1723857305900143</v>
      </c>
      <c r="R5" s="1">
        <f t="shared" ref="R5:R17" si="8" xml:space="preserve"> 0.2 + 0.8*(N5/$V$6+O5/$V$7)</f>
        <v>0.537716692531931</v>
      </c>
      <c r="S5" s="1">
        <f t="shared" ref="S5:S17" si="9" xml:space="preserve"> 0.2 + 0.8*(N5/$V$6)</f>
        <v>0.39806951084100883</v>
      </c>
      <c r="U5" s="1" t="s">
        <v>4</v>
      </c>
      <c r="V5" s="1">
        <v>2</v>
      </c>
    </row>
    <row r="6" spans="9:22" x14ac:dyDescent="0.25">
      <c r="I6" s="1">
        <v>3</v>
      </c>
      <c r="J6" s="1">
        <f t="shared" si="0"/>
        <v>0.42974232711689908</v>
      </c>
      <c r="K6" s="1">
        <f t="shared" si="1"/>
        <v>0.42974232711689908</v>
      </c>
      <c r="L6" s="1">
        <f t="shared" si="2"/>
        <v>3.0655309252970877</v>
      </c>
      <c r="M6" s="1">
        <f t="shared" si="3"/>
        <v>1.8951666623548409</v>
      </c>
      <c r="N6" s="1">
        <f t="shared" si="4"/>
        <v>0.70144809237827022</v>
      </c>
      <c r="O6" s="1">
        <f t="shared" si="5"/>
        <v>0.50898237446307903</v>
      </c>
      <c r="P6" s="1">
        <f t="shared" si="6"/>
        <v>0.6960351990972844</v>
      </c>
      <c r="Q6" s="1">
        <f t="shared" si="7"/>
        <v>1.1451194895761418</v>
      </c>
      <c r="R6" s="1">
        <f t="shared" si="8"/>
        <v>0.52278145782435981</v>
      </c>
      <c r="S6" s="1">
        <f t="shared" si="9"/>
        <v>0.38705282463420543</v>
      </c>
      <c r="U6" s="1" t="s">
        <v>5</v>
      </c>
      <c r="V6" s="1">
        <v>3</v>
      </c>
    </row>
    <row r="7" spans="9:22" x14ac:dyDescent="0.25">
      <c r="I7" s="1">
        <v>4</v>
      </c>
      <c r="J7" s="1">
        <f t="shared" si="0"/>
        <v>0.42294770365797008</v>
      </c>
      <c r="K7" s="1">
        <f t="shared" si="1"/>
        <v>0.42294770365797008</v>
      </c>
      <c r="L7" s="1">
        <f t="shared" si="2"/>
        <v>2.9945089238347098</v>
      </c>
      <c r="M7" s="1">
        <f t="shared" si="3"/>
        <v>1.8558513653643407</v>
      </c>
      <c r="N7" s="1">
        <f t="shared" si="4"/>
        <v>0.68703688686581899</v>
      </c>
      <c r="O7" s="1">
        <f t="shared" si="5"/>
        <v>0.50142750043987649</v>
      </c>
      <c r="P7" s="1">
        <f t="shared" si="6"/>
        <v>0.68463733693742823</v>
      </c>
      <c r="Q7" s="1">
        <f t="shared" si="7"/>
        <v>1.125550382643288</v>
      </c>
      <c r="R7" s="1">
        <f t="shared" si="8"/>
        <v>0.51692383661485208</v>
      </c>
      <c r="S7" s="1">
        <f t="shared" si="9"/>
        <v>0.38320983649755175</v>
      </c>
      <c r="U7" s="1" t="s">
        <v>6</v>
      </c>
      <c r="V7" s="1">
        <v>3</v>
      </c>
    </row>
    <row r="8" spans="9:22" x14ac:dyDescent="0.25">
      <c r="I8" s="1">
        <v>5</v>
      </c>
      <c r="J8" s="1">
        <f t="shared" si="0"/>
        <v>0.4177824671879789</v>
      </c>
      <c r="K8" s="1">
        <f t="shared" si="1"/>
        <v>0.4177824671879789</v>
      </c>
      <c r="L8" s="1">
        <f t="shared" si="2"/>
        <v>2.9497821228917354</v>
      </c>
      <c r="M8" s="1">
        <f t="shared" si="3"/>
        <v>1.8301330022140092</v>
      </c>
      <c r="N8" s="1">
        <f t="shared" si="4"/>
        <v>0.67980737931260471</v>
      </c>
      <c r="O8" s="1">
        <f t="shared" si="5"/>
        <v>0.49723742279595712</v>
      </c>
      <c r="P8" s="1">
        <f t="shared" si="6"/>
        <v>0.67851939061265176</v>
      </c>
      <c r="Q8" s="1">
        <f t="shared" si="7"/>
        <v>1.1133351687022983</v>
      </c>
      <c r="R8" s="1">
        <f t="shared" si="8"/>
        <v>0.51387861389561651</v>
      </c>
      <c r="S8" s="1">
        <f t="shared" si="9"/>
        <v>0.3812819678166946</v>
      </c>
      <c r="U8" s="1" t="s">
        <v>7</v>
      </c>
      <c r="V8" s="1">
        <v>3</v>
      </c>
    </row>
    <row r="9" spans="9:22" x14ac:dyDescent="0.25">
      <c r="I9" s="1">
        <v>6</v>
      </c>
      <c r="J9" s="1">
        <f t="shared" si="0"/>
        <v>0.41452960893758078</v>
      </c>
      <c r="K9" s="1">
        <f t="shared" si="1"/>
        <v>0.41452960893758078</v>
      </c>
      <c r="L9" s="1">
        <f t="shared" si="2"/>
        <v>2.9226979132022977</v>
      </c>
      <c r="M9" s="1">
        <f t="shared" si="3"/>
        <v>1.8144132327618383</v>
      </c>
      <c r="N9" s="1">
        <f t="shared" si="4"/>
        <v>0.67571893061956678</v>
      </c>
      <c r="O9" s="1">
        <f t="shared" si="5"/>
        <v>0.49478042645619302</v>
      </c>
      <c r="P9" s="1">
        <f t="shared" si="6"/>
        <v>0.67497214128807759</v>
      </c>
      <c r="Q9" s="1">
        <f t="shared" si="7"/>
        <v>1.1059570079366199</v>
      </c>
      <c r="R9" s="1">
        <f t="shared" si="8"/>
        <v>0.5121331618868693</v>
      </c>
      <c r="S9" s="1">
        <f t="shared" si="9"/>
        <v>0.38019171483188452</v>
      </c>
      <c r="U9" s="1" t="s">
        <v>8</v>
      </c>
      <c r="V9" s="1">
        <v>2</v>
      </c>
    </row>
    <row r="10" spans="9:22" x14ac:dyDescent="0.25">
      <c r="I10" s="1">
        <v>7</v>
      </c>
      <c r="J10" s="1">
        <f t="shared" si="0"/>
        <v>0.41255984823289438</v>
      </c>
      <c r="K10" s="1">
        <f t="shared" si="1"/>
        <v>0.41255984823289438</v>
      </c>
      <c r="L10" s="1">
        <f t="shared" si="2"/>
        <v>2.9064642641164444</v>
      </c>
      <c r="M10" s="1">
        <f t="shared" si="3"/>
        <v>1.8049685088212257</v>
      </c>
      <c r="N10" s="1">
        <f t="shared" si="4"/>
        <v>0.67331309612052181</v>
      </c>
      <c r="O10" s="1">
        <f t="shared" si="5"/>
        <v>0.49332052511036784</v>
      </c>
      <c r="P10" s="1">
        <f t="shared" si="6"/>
        <v>0.67287068407584028</v>
      </c>
      <c r="Q10" s="1">
        <f t="shared" si="7"/>
        <v>1.1015375624939627</v>
      </c>
      <c r="R10" s="1">
        <f t="shared" si="8"/>
        <v>0.51110229899490389</v>
      </c>
      <c r="S10" s="1">
        <f t="shared" si="9"/>
        <v>0.37955015896547251</v>
      </c>
      <c r="U10" s="1" t="s">
        <v>9</v>
      </c>
      <c r="V10" s="1">
        <v>5</v>
      </c>
    </row>
    <row r="11" spans="9:22" x14ac:dyDescent="0.25">
      <c r="I11" s="1">
        <v>8</v>
      </c>
      <c r="J11" s="1">
        <f t="shared" si="0"/>
        <v>0.4113792192084687</v>
      </c>
      <c r="K11" s="1">
        <f t="shared" si="1"/>
        <v>0.4113792192084687</v>
      </c>
      <c r="L11" s="1">
        <f t="shared" si="2"/>
        <v>2.8967601556863163</v>
      </c>
      <c r="M11" s="1">
        <f t="shared" si="3"/>
        <v>1.7993190872721117</v>
      </c>
      <c r="N11" s="1">
        <f t="shared" si="4"/>
        <v>0.67188201612750442</v>
      </c>
      <c r="O11" s="1">
        <f t="shared" si="5"/>
        <v>0.49244983370728035</v>
      </c>
      <c r="P11" s="1">
        <f t="shared" si="6"/>
        <v>0.67161837134128155</v>
      </c>
      <c r="Q11" s="1">
        <f t="shared" si="7"/>
        <v>1.0988961725428459</v>
      </c>
      <c r="R11" s="1">
        <f t="shared" si="8"/>
        <v>0.51048849328927592</v>
      </c>
      <c r="S11" s="1">
        <f t="shared" si="9"/>
        <v>0.37916853763400121</v>
      </c>
      <c r="U11" s="1" t="s">
        <v>10</v>
      </c>
      <c r="V11" s="1">
        <v>1</v>
      </c>
    </row>
    <row r="12" spans="9:22" x14ac:dyDescent="0.25">
      <c r="I12" s="1">
        <v>9</v>
      </c>
      <c r="J12" s="1">
        <f t="shared" si="0"/>
        <v>0.41067346586809572</v>
      </c>
      <c r="K12" s="1">
        <f t="shared" si="1"/>
        <v>0.41067346586809572</v>
      </c>
      <c r="L12" s="1">
        <f t="shared" si="2"/>
        <v>2.8909633639953727</v>
      </c>
      <c r="M12" s="1">
        <f t="shared" si="3"/>
        <v>1.7959438146152873</v>
      </c>
      <c r="N12" s="1">
        <f t="shared" si="4"/>
        <v>0.67102827230180451</v>
      </c>
      <c r="O12" s="1">
        <f t="shared" si="5"/>
        <v>0.49193003994412943</v>
      </c>
      <c r="P12" s="1">
        <f t="shared" si="6"/>
        <v>0.67087091255794395</v>
      </c>
      <c r="Q12" s="1">
        <f t="shared" si="7"/>
        <v>1.0973183984599295</v>
      </c>
      <c r="R12" s="1">
        <f t="shared" si="8"/>
        <v>0.51012221659891566</v>
      </c>
      <c r="S12" s="1">
        <f t="shared" si="9"/>
        <v>0.37894087261381454</v>
      </c>
    </row>
    <row r="13" spans="9:22" x14ac:dyDescent="0.25">
      <c r="I13" s="1">
        <v>10</v>
      </c>
      <c r="J13" s="1">
        <f t="shared" si="0"/>
        <v>0.41025188101784527</v>
      </c>
      <c r="K13" s="1">
        <f t="shared" si="1"/>
        <v>0.41025188101784527</v>
      </c>
      <c r="L13" s="1">
        <f t="shared" si="2"/>
        <v>2.8875012742198853</v>
      </c>
      <c r="M13" s="1">
        <f t="shared" si="3"/>
        <v>1.793927869071926</v>
      </c>
      <c r="N13" s="1">
        <f t="shared" si="4"/>
        <v>0.67051855734181531</v>
      </c>
      <c r="O13" s="1">
        <f t="shared" si="5"/>
        <v>0.49161964732636365</v>
      </c>
      <c r="P13" s="1">
        <f t="shared" si="6"/>
        <v>0.67042459595084769</v>
      </c>
      <c r="Q13" s="1">
        <f t="shared" si="7"/>
        <v>1.0963760962532545</v>
      </c>
      <c r="R13" s="1">
        <f t="shared" si="8"/>
        <v>0.50990352124484772</v>
      </c>
      <c r="S13" s="1">
        <f t="shared" si="9"/>
        <v>0.37880494862448411</v>
      </c>
    </row>
    <row r="14" spans="9:22" x14ac:dyDescent="0.25">
      <c r="I14" s="1">
        <v>11</v>
      </c>
      <c r="J14" s="1">
        <f t="shared" si="0"/>
        <v>0.41000009267053716</v>
      </c>
      <c r="K14" s="1">
        <f t="shared" si="1"/>
        <v>0.41000009267053716</v>
      </c>
      <c r="L14" s="1">
        <f t="shared" si="2"/>
        <v>2.8854336702001016</v>
      </c>
      <c r="M14" s="1">
        <f t="shared" si="3"/>
        <v>1.7927239065813425</v>
      </c>
      <c r="N14" s="1">
        <f t="shared" si="4"/>
        <v>0.67021417712183329</v>
      </c>
      <c r="O14" s="1">
        <f t="shared" si="5"/>
        <v>0.49143428486827395</v>
      </c>
      <c r="P14" s="1">
        <f t="shared" si="6"/>
        <v>0.67015806543409617</v>
      </c>
      <c r="Q14" s="1">
        <f t="shared" si="7"/>
        <v>1.0958133431983592</v>
      </c>
      <c r="R14" s="1">
        <f t="shared" si="8"/>
        <v>0.509772923197362</v>
      </c>
      <c r="S14" s="1">
        <f t="shared" si="9"/>
        <v>0.37872378056582223</v>
      </c>
    </row>
    <row r="15" spans="9:22" x14ac:dyDescent="0.25">
      <c r="I15" s="1">
        <v>12</v>
      </c>
      <c r="J15" s="1">
        <f t="shared" si="0"/>
        <v>0.40984972146909832</v>
      </c>
      <c r="K15" s="1">
        <f t="shared" si="1"/>
        <v>0.40984972146909832</v>
      </c>
      <c r="L15" s="1">
        <f t="shared" si="2"/>
        <v>2.8841988870731283</v>
      </c>
      <c r="M15" s="1">
        <f t="shared" si="3"/>
        <v>1.7920048921085951</v>
      </c>
      <c r="N15" s="1">
        <f t="shared" si="4"/>
        <v>0.67003240422053412</v>
      </c>
      <c r="O15" s="1">
        <f t="shared" si="5"/>
        <v>0.49132358677144183</v>
      </c>
      <c r="P15" s="1">
        <f t="shared" si="6"/>
        <v>0.66999889456358419</v>
      </c>
      <c r="Q15" s="1">
        <f t="shared" si="7"/>
        <v>1.0954772646355806</v>
      </c>
      <c r="R15" s="1">
        <f t="shared" si="8"/>
        <v>0.50969493093119356</v>
      </c>
      <c r="S15" s="1">
        <f t="shared" si="9"/>
        <v>0.37867530779214242</v>
      </c>
    </row>
    <row r="16" spans="9:22" x14ac:dyDescent="0.25">
      <c r="I16" s="1">
        <v>13</v>
      </c>
      <c r="J16" s="1">
        <f t="shared" si="0"/>
        <v>0.40975991905986392</v>
      </c>
      <c r="K16" s="1">
        <f t="shared" si="1"/>
        <v>0.40975991905986392</v>
      </c>
      <c r="L16" s="1">
        <f t="shared" si="2"/>
        <v>2.8834614711909738</v>
      </c>
      <c r="M16" s="1">
        <f t="shared" si="3"/>
        <v>1.7915754943306219</v>
      </c>
      <c r="N16" s="1">
        <f t="shared" si="4"/>
        <v>0.66992384964650253</v>
      </c>
      <c r="O16" s="1">
        <f t="shared" si="5"/>
        <v>0.49125747776287998</v>
      </c>
      <c r="P16" s="1">
        <f t="shared" si="6"/>
        <v>0.66990383766861394</v>
      </c>
      <c r="Q16" s="1">
        <f t="shared" si="7"/>
        <v>1.0952765576379828</v>
      </c>
      <c r="R16" s="1">
        <f t="shared" si="8"/>
        <v>0.50964835397583541</v>
      </c>
      <c r="S16" s="1">
        <f t="shared" si="9"/>
        <v>0.37864635990573403</v>
      </c>
    </row>
    <row r="17" spans="9:19" x14ac:dyDescent="0.25">
      <c r="I17" s="1">
        <v>14</v>
      </c>
      <c r="J17" s="1">
        <f t="shared" si="0"/>
        <v>0.40970628881388904</v>
      </c>
      <c r="K17" s="1">
        <f t="shared" si="1"/>
        <v>0.40970628881388904</v>
      </c>
      <c r="L17" s="1">
        <f t="shared" si="2"/>
        <v>2.8830210848045179</v>
      </c>
      <c r="M17" s="1">
        <f t="shared" si="3"/>
        <v>1.7913190569770003</v>
      </c>
      <c r="N17" s="1">
        <f t="shared" si="4"/>
        <v>0.6698590207274866</v>
      </c>
      <c r="O17" s="1">
        <f t="shared" si="5"/>
        <v>0.49121799734918953</v>
      </c>
      <c r="P17" s="1">
        <f t="shared" si="6"/>
        <v>0.66984706954318596</v>
      </c>
      <c r="Q17" s="1">
        <f t="shared" si="7"/>
        <v>1.0951566949847966</v>
      </c>
      <c r="R17" s="1">
        <f t="shared" si="8"/>
        <v>0.50962053815378039</v>
      </c>
      <c r="S17" s="1">
        <f t="shared" si="9"/>
        <v>0.37862907219399644</v>
      </c>
    </row>
    <row r="18" spans="9:19" x14ac:dyDescent="0.25">
      <c r="I18" s="1" t="s">
        <v>113</v>
      </c>
      <c r="J18" s="1">
        <v>8</v>
      </c>
      <c r="K18" s="1">
        <v>8</v>
      </c>
      <c r="L18" s="1">
        <v>1</v>
      </c>
      <c r="M18" s="1">
        <v>2</v>
      </c>
      <c r="N18" s="1">
        <v>5</v>
      </c>
      <c r="O18" s="1">
        <v>7</v>
      </c>
      <c r="P18" s="1">
        <v>4</v>
      </c>
      <c r="Q18" s="1">
        <v>3</v>
      </c>
      <c r="R18" s="1">
        <v>6</v>
      </c>
      <c r="S18" s="1">
        <v>9</v>
      </c>
    </row>
    <row r="23" spans="9:19" x14ac:dyDescent="0.25">
      <c r="K23" t="s">
        <v>155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BDD7-B434-4D4A-B59B-E131D8DDBDCC}">
  <dimension ref="E1:AC84"/>
  <sheetViews>
    <sheetView zoomScale="85" zoomScaleNormal="85" workbookViewId="0">
      <selection activeCell="I17" sqref="I17"/>
    </sheetView>
  </sheetViews>
  <sheetFormatPr defaultRowHeight="15" x14ac:dyDescent="0.25"/>
  <sheetData>
    <row r="1" spans="10:29" x14ac:dyDescent="0.25">
      <c r="J1" s="16" t="s">
        <v>146</v>
      </c>
      <c r="K1" s="17" t="s">
        <v>1</v>
      </c>
      <c r="L1" s="17" t="s">
        <v>2</v>
      </c>
      <c r="M1" s="17" t="s">
        <v>3</v>
      </c>
      <c r="N1" s="17" t="s">
        <v>4</v>
      </c>
      <c r="O1" s="17" t="s">
        <v>5</v>
      </c>
      <c r="P1" s="17" t="s">
        <v>6</v>
      </c>
      <c r="Q1" s="17" t="s">
        <v>19</v>
      </c>
      <c r="R1" s="17" t="s">
        <v>7</v>
      </c>
      <c r="S1" s="17" t="s">
        <v>8</v>
      </c>
      <c r="T1" s="18" t="s">
        <v>9</v>
      </c>
    </row>
    <row r="2" spans="10:29" x14ac:dyDescent="0.25">
      <c r="J2" s="19" t="s">
        <v>1</v>
      </c>
      <c r="K2" s="17">
        <v>0</v>
      </c>
      <c r="L2" s="20">
        <v>0</v>
      </c>
      <c r="M2" s="20">
        <v>1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1">
        <v>0</v>
      </c>
      <c r="U2" s="4"/>
      <c r="V2" s="4">
        <v>1</v>
      </c>
      <c r="W2" s="4"/>
      <c r="X2" s="4" cm="1">
        <f t="array" ref="X2">MMULT(K2:T2,$V$2:$V$11)</f>
        <v>1</v>
      </c>
      <c r="Y2" s="4"/>
      <c r="Z2" s="4" t="e" vm="1">
        <f ca="1">X2/$X$13</f>
        <v>#VALUE!</v>
      </c>
      <c r="AA2" s="4"/>
      <c r="AB2" s="4" t="e" vm="1">
        <f ca="1">ABS(V2-Z2)</f>
        <v>#VALUE!</v>
      </c>
      <c r="AC2" s="4"/>
    </row>
    <row r="3" spans="10:29" x14ac:dyDescent="0.25">
      <c r="J3" s="19" t="s">
        <v>2</v>
      </c>
      <c r="K3" s="20">
        <v>0</v>
      </c>
      <c r="L3" s="17">
        <v>0</v>
      </c>
      <c r="M3" s="20">
        <v>1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1">
        <v>0</v>
      </c>
      <c r="U3" s="4"/>
      <c r="V3" s="4">
        <v>1</v>
      </c>
      <c r="W3" s="4"/>
      <c r="X3" s="4" cm="1">
        <f t="array" ref="X3">MMULT(K3:T3,$V$2:$V$11)</f>
        <v>1</v>
      </c>
      <c r="Y3" s="4"/>
      <c r="Z3" s="4" t="e" vm="1">
        <f t="shared" ref="Z3:Z11" ca="1" si="0">X3/$X$13</f>
        <v>#VALUE!</v>
      </c>
      <c r="AA3" s="4"/>
      <c r="AB3" s="4" t="e" vm="1">
        <f t="shared" ref="AB3:AB11" ca="1" si="1">ABS(V3-Z3)</f>
        <v>#VALUE!</v>
      </c>
      <c r="AC3" s="4"/>
    </row>
    <row r="4" spans="10:29" x14ac:dyDescent="0.25">
      <c r="J4" s="19" t="s">
        <v>3</v>
      </c>
      <c r="K4" s="20">
        <v>1</v>
      </c>
      <c r="L4" s="20">
        <v>1</v>
      </c>
      <c r="M4" s="17">
        <v>0</v>
      </c>
      <c r="N4" s="20">
        <v>1</v>
      </c>
      <c r="O4" s="20">
        <v>1</v>
      </c>
      <c r="P4" s="20">
        <v>1</v>
      </c>
      <c r="Q4" s="20">
        <v>1</v>
      </c>
      <c r="R4" s="20">
        <v>1</v>
      </c>
      <c r="S4" s="20">
        <v>1</v>
      </c>
      <c r="T4" s="21">
        <v>1</v>
      </c>
      <c r="U4" s="4"/>
      <c r="V4" s="4">
        <v>1</v>
      </c>
      <c r="W4" s="4"/>
      <c r="X4" s="4" t="e" cm="1" vm="2">
        <f t="array" aca="1" ref="X4" ca="1">'Eigen Vector - Eigen Value'!J1:T11+'10Node'!H41MMULT(K4:T4,$V$2:$V$11)</f>
        <v>#VALUE!</v>
      </c>
      <c r="Y4" s="4"/>
      <c r="Z4" s="4" t="e" vm="1">
        <f t="shared" ca="1" si="0"/>
        <v>#VALUE!</v>
      </c>
      <c r="AA4" s="4"/>
      <c r="AB4" s="4" t="e" vm="1">
        <f t="shared" ca="1" si="1"/>
        <v>#VALUE!</v>
      </c>
      <c r="AC4" s="4"/>
    </row>
    <row r="5" spans="10:29" x14ac:dyDescent="0.25">
      <c r="J5" s="19" t="s">
        <v>4</v>
      </c>
      <c r="K5" s="20">
        <v>0</v>
      </c>
      <c r="L5" s="20">
        <v>0</v>
      </c>
      <c r="M5" s="20">
        <v>1</v>
      </c>
      <c r="N5" s="17">
        <v>0</v>
      </c>
      <c r="O5" s="20">
        <v>0</v>
      </c>
      <c r="P5" s="20">
        <v>0</v>
      </c>
      <c r="Q5" s="20">
        <v>0</v>
      </c>
      <c r="R5" s="20">
        <v>0</v>
      </c>
      <c r="S5" s="20">
        <v>1</v>
      </c>
      <c r="T5" s="21">
        <v>0</v>
      </c>
      <c r="U5" s="4"/>
      <c r="V5" s="4">
        <v>1</v>
      </c>
      <c r="W5" s="4"/>
      <c r="X5" s="4" cm="1">
        <f t="array" ref="X5">MMULT(K5:T5,$V$2:$V$11)</f>
        <v>2</v>
      </c>
      <c r="Y5" s="4"/>
      <c r="Z5" s="4" t="e" vm="1">
        <f t="shared" ca="1" si="0"/>
        <v>#VALUE!</v>
      </c>
      <c r="AA5" s="4"/>
      <c r="AB5" s="4" t="e" vm="1">
        <f t="shared" ca="1" si="1"/>
        <v>#VALUE!</v>
      </c>
      <c r="AC5" s="4"/>
    </row>
    <row r="6" spans="10:29" x14ac:dyDescent="0.25">
      <c r="J6" s="19" t="s">
        <v>5</v>
      </c>
      <c r="K6" s="20">
        <v>0</v>
      </c>
      <c r="L6" s="20">
        <v>0</v>
      </c>
      <c r="M6" s="20">
        <v>1</v>
      </c>
      <c r="N6" s="20">
        <v>0</v>
      </c>
      <c r="O6" s="17">
        <v>0</v>
      </c>
      <c r="P6" s="20">
        <v>0</v>
      </c>
      <c r="Q6" s="20">
        <v>1</v>
      </c>
      <c r="R6" s="20">
        <v>0</v>
      </c>
      <c r="S6" s="20">
        <v>0</v>
      </c>
      <c r="T6" s="21">
        <v>1</v>
      </c>
      <c r="U6" s="4" t="s">
        <v>147</v>
      </c>
      <c r="V6" s="4">
        <v>1</v>
      </c>
      <c r="W6" s="4" t="s">
        <v>148</v>
      </c>
      <c r="X6" s="4" cm="1">
        <f t="array" ref="X6">MMULT(K6:T6,$V$2:$V$11)</f>
        <v>3</v>
      </c>
      <c r="Y6" s="4" t="s">
        <v>148</v>
      </c>
      <c r="Z6" s="4" t="e" vm="1">
        <f t="shared" ca="1" si="0"/>
        <v>#VALUE!</v>
      </c>
      <c r="AA6" s="4"/>
      <c r="AB6" s="4" t="e" vm="1">
        <f t="shared" ca="1" si="1"/>
        <v>#VALUE!</v>
      </c>
      <c r="AC6" s="4" t="e" vm="1">
        <f ca="1">SQRT(AB2^2+AB3^2+AB4^2+AB5^2+AB6^2+AB7^2+AB8^2+AB9^2+AB10^2+AB11^2)</f>
        <v>#VALUE!</v>
      </c>
    </row>
    <row r="7" spans="10:29" x14ac:dyDescent="0.25">
      <c r="J7" s="19" t="s">
        <v>6</v>
      </c>
      <c r="K7" s="20">
        <v>0</v>
      </c>
      <c r="L7" s="20">
        <v>0</v>
      </c>
      <c r="M7" s="20">
        <v>1</v>
      </c>
      <c r="N7" s="20">
        <v>0</v>
      </c>
      <c r="O7" s="20">
        <v>0</v>
      </c>
      <c r="P7" s="17">
        <v>0</v>
      </c>
      <c r="Q7" s="20">
        <v>0</v>
      </c>
      <c r="R7" s="20">
        <v>0</v>
      </c>
      <c r="S7" s="20">
        <v>0</v>
      </c>
      <c r="T7" s="21">
        <v>1</v>
      </c>
      <c r="U7" s="4"/>
      <c r="V7" s="4">
        <v>1</v>
      </c>
      <c r="W7" s="4"/>
      <c r="X7" s="4" cm="1">
        <f t="array" ref="X7">MMULT(K7:T7,$V$2:$V$11)</f>
        <v>2</v>
      </c>
      <c r="Y7" s="4"/>
      <c r="Z7" s="4" t="e" vm="1">
        <f t="shared" ca="1" si="0"/>
        <v>#VALUE!</v>
      </c>
      <c r="AA7" s="4"/>
      <c r="AB7" s="4" t="e" vm="1">
        <f t="shared" ca="1" si="1"/>
        <v>#VALUE!</v>
      </c>
      <c r="AC7" s="4"/>
    </row>
    <row r="8" spans="10:29" x14ac:dyDescent="0.25">
      <c r="J8" s="19" t="s">
        <v>19</v>
      </c>
      <c r="K8" s="20">
        <v>0</v>
      </c>
      <c r="L8" s="20">
        <v>0</v>
      </c>
      <c r="M8" s="20">
        <v>1</v>
      </c>
      <c r="N8" s="20">
        <v>0</v>
      </c>
      <c r="O8" s="20">
        <v>1</v>
      </c>
      <c r="P8" s="20">
        <v>0</v>
      </c>
      <c r="Q8" s="17">
        <v>0</v>
      </c>
      <c r="R8" s="20">
        <v>0</v>
      </c>
      <c r="S8" s="20">
        <v>0</v>
      </c>
      <c r="T8" s="21">
        <v>1</v>
      </c>
      <c r="U8" s="4"/>
      <c r="V8" s="4">
        <v>1</v>
      </c>
      <c r="W8" s="4"/>
      <c r="X8" s="4" cm="1">
        <f t="array" ref="X8">MMULT(K8:T8,$V$2:$V$11)</f>
        <v>3</v>
      </c>
      <c r="Y8" s="4"/>
      <c r="Z8" s="4" t="e" vm="1">
        <f t="shared" ca="1" si="0"/>
        <v>#VALUE!</v>
      </c>
      <c r="AA8" s="4"/>
      <c r="AB8" s="4" t="e" vm="1">
        <f t="shared" ca="1" si="1"/>
        <v>#VALUE!</v>
      </c>
      <c r="AC8" s="4"/>
    </row>
    <row r="9" spans="10:29" x14ac:dyDescent="0.25">
      <c r="J9" s="19" t="s">
        <v>7</v>
      </c>
      <c r="K9" s="20">
        <v>0</v>
      </c>
      <c r="L9" s="20">
        <v>0</v>
      </c>
      <c r="M9" s="20">
        <v>1</v>
      </c>
      <c r="N9" s="20">
        <v>0</v>
      </c>
      <c r="O9" s="20">
        <v>0</v>
      </c>
      <c r="P9" s="20">
        <v>0</v>
      </c>
      <c r="Q9" s="20">
        <v>0</v>
      </c>
      <c r="R9" s="17">
        <v>0</v>
      </c>
      <c r="S9" s="20">
        <v>0</v>
      </c>
      <c r="T9" s="21">
        <v>0</v>
      </c>
      <c r="U9" s="4"/>
      <c r="V9" s="4">
        <v>1</v>
      </c>
      <c r="W9" s="4"/>
      <c r="X9" s="4" cm="1">
        <f t="array" ref="X9">MMULT(K9:T9,$V$2:$V$11)</f>
        <v>1</v>
      </c>
      <c r="Y9" s="4"/>
      <c r="Z9" s="4" t="e" vm="1">
        <f t="shared" ca="1" si="0"/>
        <v>#VALUE!</v>
      </c>
      <c r="AA9" s="4"/>
      <c r="AB9" s="4" t="e" vm="1">
        <f t="shared" ca="1" si="1"/>
        <v>#VALUE!</v>
      </c>
      <c r="AC9" s="4"/>
    </row>
    <row r="10" spans="10:29" x14ac:dyDescent="0.25">
      <c r="J10" s="19" t="s">
        <v>8</v>
      </c>
      <c r="K10" s="20">
        <v>0</v>
      </c>
      <c r="L10" s="20">
        <v>0</v>
      </c>
      <c r="M10" s="20">
        <v>1</v>
      </c>
      <c r="N10" s="20">
        <v>1</v>
      </c>
      <c r="O10" s="20">
        <v>0</v>
      </c>
      <c r="P10" s="20">
        <v>0</v>
      </c>
      <c r="Q10" s="20">
        <v>0</v>
      </c>
      <c r="R10" s="20">
        <v>0</v>
      </c>
      <c r="S10" s="17">
        <v>0</v>
      </c>
      <c r="T10" s="21">
        <v>0</v>
      </c>
      <c r="U10" s="4"/>
      <c r="V10" s="4">
        <v>1</v>
      </c>
      <c r="W10" s="4"/>
      <c r="X10" s="4" cm="1">
        <f t="array" ref="X10">MMULT(K10:T10,$V$2:$V$11)</f>
        <v>2</v>
      </c>
      <c r="Y10" s="4"/>
      <c r="Z10" s="4" t="e" vm="1">
        <f t="shared" ca="1" si="0"/>
        <v>#VALUE!</v>
      </c>
      <c r="AA10" s="4"/>
      <c r="AB10" s="4" t="e" vm="1">
        <f t="shared" ca="1" si="1"/>
        <v>#VALUE!</v>
      </c>
      <c r="AC10" s="4"/>
    </row>
    <row r="11" spans="10:29" ht="15.75" thickBot="1" x14ac:dyDescent="0.3">
      <c r="J11" s="22" t="s">
        <v>9</v>
      </c>
      <c r="K11" s="23">
        <v>0</v>
      </c>
      <c r="L11" s="23">
        <v>0</v>
      </c>
      <c r="M11" s="23">
        <v>1</v>
      </c>
      <c r="N11" s="23">
        <v>0</v>
      </c>
      <c r="O11" s="23">
        <v>0</v>
      </c>
      <c r="P11" s="23">
        <v>1</v>
      </c>
      <c r="Q11" s="23">
        <v>1</v>
      </c>
      <c r="R11" s="23">
        <v>0</v>
      </c>
      <c r="S11" s="23">
        <v>0</v>
      </c>
      <c r="T11" s="24">
        <v>0</v>
      </c>
      <c r="U11" s="4"/>
      <c r="V11" s="4">
        <v>1</v>
      </c>
      <c r="W11" s="4"/>
      <c r="X11" s="4" cm="1">
        <f t="array" ref="X11">MMULT(K11:T11,$V$2:$V$11)</f>
        <v>3</v>
      </c>
      <c r="Y11" s="4"/>
      <c r="Z11" s="4" t="e" vm="1">
        <f t="shared" ca="1" si="0"/>
        <v>#VALUE!</v>
      </c>
      <c r="AA11" s="4"/>
      <c r="AB11" s="4" t="e" vm="1">
        <f t="shared" ca="1" si="1"/>
        <v>#VALUE!</v>
      </c>
      <c r="AC11" s="4"/>
    </row>
    <row r="12" spans="10:29" x14ac:dyDescent="0.25">
      <c r="U12" s="4"/>
      <c r="V12" s="4"/>
      <c r="W12" s="4"/>
      <c r="X12" s="4"/>
      <c r="Y12" s="4"/>
      <c r="Z12" s="4"/>
      <c r="AA12" s="4"/>
      <c r="AB12" s="4"/>
      <c r="AC12" s="4"/>
    </row>
    <row r="13" spans="10:29" x14ac:dyDescent="0.25">
      <c r="U13" s="4"/>
      <c r="V13" s="4"/>
      <c r="W13" s="4"/>
      <c r="X13" s="4" t="e" vm="1">
        <f ca="1">SQRT(POWER(X2,2)+POWER(X3,2)+POWER(X4,2)+POWER(X5,2)+POWER(X6,2)+POWER(X7,2)+POWER(X8,2)+POWER(X9,2)+POWER(X10,2)+POWER(X11,2))</f>
        <v>#VALUE!</v>
      </c>
      <c r="Y13" s="4"/>
      <c r="Z13" s="4"/>
      <c r="AA13" s="4"/>
      <c r="AB13" s="4"/>
      <c r="AC13" s="4"/>
    </row>
    <row r="14" spans="10:29" x14ac:dyDescent="0.25">
      <c r="U14" s="4"/>
      <c r="V14" s="4"/>
      <c r="W14" s="4"/>
      <c r="X14" s="4"/>
      <c r="Y14" s="4"/>
      <c r="Z14" s="4"/>
      <c r="AA14" s="4"/>
      <c r="AB14" s="4"/>
      <c r="AC14" s="4"/>
    </row>
    <row r="15" spans="10:29" x14ac:dyDescent="0.25">
      <c r="J15" s="16" t="s">
        <v>149</v>
      </c>
      <c r="K15" s="17" t="s">
        <v>1</v>
      </c>
      <c r="L15" s="17" t="s">
        <v>2</v>
      </c>
      <c r="M15" s="17" t="s">
        <v>3</v>
      </c>
      <c r="N15" s="17" t="s">
        <v>4</v>
      </c>
      <c r="O15" s="17" t="s">
        <v>5</v>
      </c>
      <c r="P15" s="17" t="s">
        <v>6</v>
      </c>
      <c r="Q15" s="17" t="s">
        <v>19</v>
      </c>
      <c r="R15" s="17" t="s">
        <v>7</v>
      </c>
      <c r="S15" s="17" t="s">
        <v>8</v>
      </c>
      <c r="T15" s="18" t="s">
        <v>9</v>
      </c>
      <c r="U15" s="4"/>
      <c r="V15" s="4"/>
      <c r="W15" s="4"/>
      <c r="X15" s="4"/>
      <c r="Y15" s="4"/>
      <c r="Z15" s="4"/>
      <c r="AA15" s="4"/>
      <c r="AB15" s="4"/>
      <c r="AC15" s="4"/>
    </row>
    <row r="16" spans="10:29" x14ac:dyDescent="0.25">
      <c r="J16" s="19" t="s">
        <v>1</v>
      </c>
      <c r="K16" s="17">
        <v>0</v>
      </c>
      <c r="L16" s="20">
        <v>0</v>
      </c>
      <c r="M16" s="20">
        <v>1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1">
        <v>0</v>
      </c>
      <c r="U16" s="4"/>
      <c r="V16" s="4">
        <v>9.016696346674323E-2</v>
      </c>
      <c r="W16" s="4"/>
      <c r="X16" s="4" cm="1">
        <f t="array" ref="X16">MMULT(K16:T16,$V$16:$V$25)</f>
        <v>0.81150267120068897</v>
      </c>
      <c r="Y16" s="4"/>
      <c r="Z16" s="25">
        <f>X16/$X$27</f>
        <v>0.22507034547615989</v>
      </c>
      <c r="AA16" s="4"/>
      <c r="AB16" s="4">
        <f>ABS(V16-Z16)</f>
        <v>0.13490338200941665</v>
      </c>
      <c r="AC16" s="4"/>
    </row>
    <row r="17" spans="5:29" x14ac:dyDescent="0.25">
      <c r="J17" s="19" t="s">
        <v>2</v>
      </c>
      <c r="K17" s="20">
        <v>0</v>
      </c>
      <c r="L17" s="17">
        <v>0</v>
      </c>
      <c r="M17" s="20">
        <v>1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1">
        <v>0</v>
      </c>
      <c r="U17" s="4"/>
      <c r="V17" s="4">
        <v>9.016696346674323E-2</v>
      </c>
      <c r="W17" s="4"/>
      <c r="X17" s="4" cm="1">
        <f t="array" ref="X17">MMULT(K17:T17,$V$16:$V$25)</f>
        <v>0.81150267120068897</v>
      </c>
      <c r="Y17" s="4"/>
      <c r="Z17" s="25">
        <f t="shared" ref="Z17:Z22" si="2">X17/$X$27</f>
        <v>0.22507034547615989</v>
      </c>
      <c r="AA17" s="4"/>
      <c r="AB17" s="4">
        <f t="shared" ref="AB17:AB25" si="3">ABS(V17-Z17)</f>
        <v>0.13490338200941665</v>
      </c>
      <c r="AC17" s="4"/>
    </row>
    <row r="18" spans="5:29" x14ac:dyDescent="0.25">
      <c r="J18" s="19" t="s">
        <v>3</v>
      </c>
      <c r="K18" s="20">
        <v>1</v>
      </c>
      <c r="L18" s="20">
        <v>1</v>
      </c>
      <c r="M18" s="17">
        <v>0</v>
      </c>
      <c r="N18" s="20">
        <v>1</v>
      </c>
      <c r="O18" s="20">
        <v>1</v>
      </c>
      <c r="P18" s="20">
        <v>1</v>
      </c>
      <c r="Q18" s="20">
        <v>1</v>
      </c>
      <c r="R18" s="20">
        <v>1</v>
      </c>
      <c r="S18" s="20">
        <v>1</v>
      </c>
      <c r="T18" s="21">
        <v>1</v>
      </c>
      <c r="U18" s="4"/>
      <c r="V18" s="4">
        <v>0.81150267120068897</v>
      </c>
      <c r="W18" s="4"/>
      <c r="X18" s="4" cm="1">
        <f t="array" ref="X18">MMULT(K18:T18,$V$16:$V$25)</f>
        <v>1.6230053424013782</v>
      </c>
      <c r="Y18" s="4"/>
      <c r="Z18" s="25">
        <f t="shared" si="2"/>
        <v>0.45014069095231984</v>
      </c>
      <c r="AA18" s="4"/>
      <c r="AB18" s="4">
        <f t="shared" si="3"/>
        <v>0.36136198024836913</v>
      </c>
      <c r="AC18" s="4"/>
    </row>
    <row r="19" spans="5:29" x14ac:dyDescent="0.25">
      <c r="J19" s="19" t="s">
        <v>4</v>
      </c>
      <c r="K19" s="20">
        <v>0</v>
      </c>
      <c r="L19" s="20">
        <v>0</v>
      </c>
      <c r="M19" s="20">
        <v>1</v>
      </c>
      <c r="N19" s="17">
        <v>0</v>
      </c>
      <c r="O19" s="20">
        <v>0</v>
      </c>
      <c r="P19" s="20">
        <v>0</v>
      </c>
      <c r="Q19" s="20">
        <v>0</v>
      </c>
      <c r="R19" s="20">
        <v>0</v>
      </c>
      <c r="S19" s="20">
        <v>1</v>
      </c>
      <c r="T19" s="21">
        <v>0</v>
      </c>
      <c r="U19" s="4"/>
      <c r="V19" s="4">
        <v>0.18033392693348646</v>
      </c>
      <c r="W19" s="4"/>
      <c r="X19" s="4" cm="1">
        <f t="array" ref="X19">MMULT(K19:T19,$V$16:$V$25)</f>
        <v>0.99183659813417546</v>
      </c>
      <c r="Y19" s="4"/>
      <c r="Z19" s="25">
        <f t="shared" si="2"/>
        <v>0.27508597780419541</v>
      </c>
      <c r="AA19" s="4"/>
      <c r="AB19" s="4">
        <f t="shared" si="3"/>
        <v>9.4752050870708954E-2</v>
      </c>
      <c r="AC19" s="4"/>
    </row>
    <row r="20" spans="5:29" x14ac:dyDescent="0.25">
      <c r="J20" s="19" t="s">
        <v>5</v>
      </c>
      <c r="K20" s="20">
        <v>0</v>
      </c>
      <c r="L20" s="20">
        <v>0</v>
      </c>
      <c r="M20" s="20">
        <v>1</v>
      </c>
      <c r="N20" s="20">
        <v>0</v>
      </c>
      <c r="O20" s="17">
        <v>0</v>
      </c>
      <c r="P20" s="20">
        <v>0</v>
      </c>
      <c r="Q20" s="20">
        <v>1</v>
      </c>
      <c r="R20" s="20">
        <v>0</v>
      </c>
      <c r="S20" s="20">
        <v>0</v>
      </c>
      <c r="T20" s="21">
        <v>1</v>
      </c>
      <c r="U20" s="4" t="s">
        <v>147</v>
      </c>
      <c r="V20" s="4">
        <v>0.27050089040022968</v>
      </c>
      <c r="W20" s="4" t="s">
        <v>148</v>
      </c>
      <c r="X20" s="4" cm="1">
        <f t="array" ref="X20">MMULT(K20:T20,$V$16:$V$25)</f>
        <v>1.3525044520011484</v>
      </c>
      <c r="Y20" s="4" t="s">
        <v>148</v>
      </c>
      <c r="Z20" s="25">
        <f t="shared" si="2"/>
        <v>0.37511724246026651</v>
      </c>
      <c r="AA20" s="4"/>
      <c r="AB20" s="4">
        <f t="shared" si="3"/>
        <v>0.10461635206003683</v>
      </c>
      <c r="AC20" s="25">
        <f>SQRT(AB16^2+AB17^2+AB18^2+AB19^2+AB20^2+AB21^2+AB22^2+AB23^2+AB24^2+AB25^2)</f>
        <v>0.49568564379710617</v>
      </c>
    </row>
    <row r="21" spans="5:29" x14ac:dyDescent="0.25">
      <c r="J21" s="19" t="s">
        <v>6</v>
      </c>
      <c r="K21" s="20">
        <v>0</v>
      </c>
      <c r="L21" s="20">
        <v>0</v>
      </c>
      <c r="M21" s="20">
        <v>1</v>
      </c>
      <c r="N21" s="20">
        <v>0</v>
      </c>
      <c r="O21" s="20">
        <v>0</v>
      </c>
      <c r="P21" s="17">
        <v>0</v>
      </c>
      <c r="Q21" s="20">
        <v>0</v>
      </c>
      <c r="R21" s="20">
        <v>0</v>
      </c>
      <c r="S21" s="20">
        <v>0</v>
      </c>
      <c r="T21" s="21">
        <v>1</v>
      </c>
      <c r="U21" s="4"/>
      <c r="V21" s="4">
        <v>0.18033392693348646</v>
      </c>
      <c r="W21" s="4"/>
      <c r="X21" s="4" cm="1">
        <f t="array" ref="X21">MMULT(K21:T21,$V$16:$V$25)</f>
        <v>1.0820035616009187</v>
      </c>
      <c r="Y21" s="4"/>
      <c r="Z21" s="25">
        <f t="shared" si="2"/>
        <v>0.30009379396821323</v>
      </c>
      <c r="AA21" s="4"/>
      <c r="AB21" s="4">
        <f t="shared" si="3"/>
        <v>0.11975986703472677</v>
      </c>
      <c r="AC21" s="4"/>
    </row>
    <row r="22" spans="5:29" x14ac:dyDescent="0.25">
      <c r="J22" s="19" t="s">
        <v>19</v>
      </c>
      <c r="K22" s="20">
        <v>0</v>
      </c>
      <c r="L22" s="20">
        <v>0</v>
      </c>
      <c r="M22" s="20">
        <v>1</v>
      </c>
      <c r="N22" s="20">
        <v>0</v>
      </c>
      <c r="O22" s="20">
        <v>1</v>
      </c>
      <c r="P22" s="20">
        <v>0</v>
      </c>
      <c r="Q22" s="17">
        <v>0</v>
      </c>
      <c r="R22" s="20">
        <v>0</v>
      </c>
      <c r="S22" s="20">
        <v>0</v>
      </c>
      <c r="T22" s="21">
        <v>1</v>
      </c>
      <c r="U22" s="4"/>
      <c r="V22" s="4">
        <v>0.27050089040022968</v>
      </c>
      <c r="W22" s="4"/>
      <c r="X22" s="4" cm="1">
        <f t="array" ref="X22">MMULT(K22:T22,$V$16:$V$25)</f>
        <v>1.3525044520011484</v>
      </c>
      <c r="Y22" s="4"/>
      <c r="Z22" s="25">
        <f t="shared" si="2"/>
        <v>0.37511724246026651</v>
      </c>
      <c r="AA22" s="4"/>
      <c r="AB22" s="4">
        <f t="shared" si="3"/>
        <v>0.10461635206003683</v>
      </c>
      <c r="AC22" s="4"/>
    </row>
    <row r="23" spans="5:29" x14ac:dyDescent="0.25">
      <c r="J23" s="19" t="s">
        <v>7</v>
      </c>
      <c r="K23" s="20">
        <v>0</v>
      </c>
      <c r="L23" s="20">
        <v>0</v>
      </c>
      <c r="M23" s="20">
        <v>1</v>
      </c>
      <c r="N23" s="20">
        <v>0</v>
      </c>
      <c r="O23" s="20">
        <v>0</v>
      </c>
      <c r="P23" s="20">
        <v>0</v>
      </c>
      <c r="Q23" s="20">
        <v>0</v>
      </c>
      <c r="R23" s="17">
        <v>0</v>
      </c>
      <c r="S23" s="20">
        <v>0</v>
      </c>
      <c r="T23" s="21">
        <v>0</v>
      </c>
      <c r="U23" s="4"/>
      <c r="V23" s="4">
        <v>9.016696346674323E-2</v>
      </c>
      <c r="W23" s="4"/>
      <c r="X23" s="4" cm="1">
        <f t="array" ref="X23">MMULT(K23:T23,$V$16:$V$25)</f>
        <v>0.81150267120068897</v>
      </c>
      <c r="Y23" s="4"/>
      <c r="Z23" s="25">
        <f>X23/$X$27</f>
        <v>0.22507034547615989</v>
      </c>
      <c r="AA23" s="4"/>
      <c r="AB23" s="4">
        <f t="shared" si="3"/>
        <v>0.13490338200941665</v>
      </c>
      <c r="AC23" s="4"/>
    </row>
    <row r="24" spans="5:29" x14ac:dyDescent="0.25">
      <c r="J24" s="19" t="s">
        <v>8</v>
      </c>
      <c r="K24" s="20">
        <v>0</v>
      </c>
      <c r="L24" s="20">
        <v>0</v>
      </c>
      <c r="M24" s="20">
        <v>1</v>
      </c>
      <c r="N24" s="20">
        <v>1</v>
      </c>
      <c r="O24" s="20">
        <v>0</v>
      </c>
      <c r="P24" s="20">
        <v>0</v>
      </c>
      <c r="Q24" s="20">
        <v>0</v>
      </c>
      <c r="R24" s="20">
        <v>0</v>
      </c>
      <c r="S24" s="17">
        <v>0</v>
      </c>
      <c r="T24" s="21">
        <v>0</v>
      </c>
      <c r="U24" s="4"/>
      <c r="V24" s="4">
        <v>0.18033392693348646</v>
      </c>
      <c r="W24" s="4"/>
      <c r="X24" s="4" cm="1">
        <f t="array" ref="X24">MMULT(K24:T24,$V$16:$V$25)</f>
        <v>0.99183659813417546</v>
      </c>
      <c r="Y24" s="4"/>
      <c r="Z24" s="25">
        <f t="shared" ref="Z24:Z25" si="4">X24/$X$27</f>
        <v>0.27508597780419541</v>
      </c>
      <c r="AA24" s="4"/>
      <c r="AB24" s="4">
        <f t="shared" si="3"/>
        <v>9.4752050870708954E-2</v>
      </c>
      <c r="AC24" s="4"/>
    </row>
    <row r="25" spans="5:29" ht="15.75" thickBot="1" x14ac:dyDescent="0.3">
      <c r="J25" s="22" t="s">
        <v>9</v>
      </c>
      <c r="K25" s="23">
        <v>0</v>
      </c>
      <c r="L25" s="23">
        <v>0</v>
      </c>
      <c r="M25" s="23">
        <v>1</v>
      </c>
      <c r="N25" s="23">
        <v>0</v>
      </c>
      <c r="O25" s="23">
        <v>0</v>
      </c>
      <c r="P25" s="23">
        <v>1</v>
      </c>
      <c r="Q25" s="23">
        <v>1</v>
      </c>
      <c r="R25" s="23">
        <v>0</v>
      </c>
      <c r="S25" s="23">
        <v>0</v>
      </c>
      <c r="T25" s="24">
        <v>0</v>
      </c>
      <c r="U25" s="4"/>
      <c r="V25" s="4">
        <v>0.27050089040022968</v>
      </c>
      <c r="W25" s="4"/>
      <c r="X25" s="4" cm="1">
        <f t="array" ref="X25">MMULT(K25:T25,$V$16:$V$25)</f>
        <v>1.2623374885344052</v>
      </c>
      <c r="Y25" s="4"/>
      <c r="Z25" s="25">
        <f t="shared" si="4"/>
        <v>0.35010942629624875</v>
      </c>
      <c r="AA25" s="4"/>
      <c r="AB25" s="4">
        <f t="shared" si="3"/>
        <v>7.9608535896019073E-2</v>
      </c>
      <c r="AC25" s="4"/>
    </row>
    <row r="26" spans="5:29" x14ac:dyDescent="0.25"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5:29" x14ac:dyDescent="0.25"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f>SQRT(POWER(X16,2)+POWER(X17,2)+POWER(X18,2)+POWER(X19,2)+POWER(X20,2)+POWER(X21,2)+POWER(X22,2)+POWER(X23,2)+POWER(X24,2)+POWER(X25,2))</f>
        <v>3.6055512754639891</v>
      </c>
      <c r="Y27" s="4"/>
      <c r="Z27" s="4"/>
      <c r="AA27" s="4"/>
      <c r="AB27" s="4"/>
      <c r="AC27" s="4"/>
    </row>
    <row r="29" spans="5:29" x14ac:dyDescent="0.25">
      <c r="J29" s="16" t="s">
        <v>150</v>
      </c>
      <c r="K29" s="17" t="s">
        <v>1</v>
      </c>
      <c r="L29" s="17" t="s">
        <v>2</v>
      </c>
      <c r="M29" s="17" t="s">
        <v>3</v>
      </c>
      <c r="N29" s="17" t="s">
        <v>4</v>
      </c>
      <c r="O29" s="17" t="s">
        <v>5</v>
      </c>
      <c r="P29" s="17" t="s">
        <v>6</v>
      </c>
      <c r="Q29" s="17" t="s">
        <v>19</v>
      </c>
      <c r="R29" s="17" t="s">
        <v>7</v>
      </c>
      <c r="S29" s="17" t="s">
        <v>8</v>
      </c>
      <c r="T29" s="18" t="s">
        <v>9</v>
      </c>
      <c r="U29" s="4"/>
      <c r="V29" s="4"/>
      <c r="W29" s="4"/>
      <c r="X29" s="4"/>
      <c r="Y29" s="4"/>
      <c r="Z29" s="4"/>
      <c r="AA29" s="4"/>
      <c r="AB29" s="4"/>
      <c r="AC29" s="4"/>
    </row>
    <row r="30" spans="5:29" x14ac:dyDescent="0.25">
      <c r="E30" t="s">
        <v>154</v>
      </c>
      <c r="J30" s="19" t="s">
        <v>1</v>
      </c>
      <c r="K30" s="17">
        <v>0</v>
      </c>
      <c r="L30" s="20">
        <v>0</v>
      </c>
      <c r="M30" s="20">
        <v>1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1">
        <v>0</v>
      </c>
      <c r="U30" s="4"/>
      <c r="V30" s="4">
        <v>0.22507034547615989</v>
      </c>
      <c r="W30" s="4"/>
      <c r="X30" s="4" cm="1">
        <f t="array" ref="X30">MMULT(K30:T30,$V$30:$V$39)</f>
        <v>0.45014069095231984</v>
      </c>
      <c r="Y30" s="4"/>
      <c r="Z30" s="4">
        <f>X30/$X$41</f>
        <v>0.12378225528234836</v>
      </c>
      <c r="AA30" s="4"/>
      <c r="AB30" s="4">
        <f>ABS(V30-Z30)</f>
        <v>0.10128809019381153</v>
      </c>
      <c r="AC30" s="4"/>
    </row>
    <row r="31" spans="5:29" x14ac:dyDescent="0.25">
      <c r="J31" s="19" t="s">
        <v>2</v>
      </c>
      <c r="K31" s="20">
        <v>0</v>
      </c>
      <c r="L31" s="17">
        <v>0</v>
      </c>
      <c r="M31" s="20">
        <v>1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1">
        <v>0</v>
      </c>
      <c r="U31" s="4"/>
      <c r="V31" s="4">
        <v>0.22507034547615989</v>
      </c>
      <c r="W31" s="4"/>
      <c r="X31" s="4" cm="1">
        <f t="array" ref="X31">MMULT(K31:T31,$V$30:$V$39)</f>
        <v>0.45014069095231984</v>
      </c>
      <c r="Y31" s="4"/>
      <c r="Z31" s="4">
        <f t="shared" ref="Z31:Z39" si="5">X31/$X$41</f>
        <v>0.12378225528234836</v>
      </c>
      <c r="AA31" s="4"/>
      <c r="AB31" s="4">
        <f t="shared" ref="AB31:AB39" si="6">ABS(V31-Z31)</f>
        <v>0.10128809019381153</v>
      </c>
      <c r="AC31" s="4"/>
    </row>
    <row r="32" spans="5:29" x14ac:dyDescent="0.25">
      <c r="J32" s="19" t="s">
        <v>3</v>
      </c>
      <c r="K32" s="20">
        <v>1</v>
      </c>
      <c r="L32" s="20">
        <v>1</v>
      </c>
      <c r="M32" s="17">
        <v>0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1">
        <v>1</v>
      </c>
      <c r="U32" s="4"/>
      <c r="V32" s="4">
        <v>0.45014069095231984</v>
      </c>
      <c r="W32" s="4"/>
      <c r="X32" s="4" cm="1">
        <f t="array" ref="X32">MMULT(K32:T32,$V$30:$V$39)</f>
        <v>2.6258206972218652</v>
      </c>
      <c r="Y32" s="4"/>
      <c r="Z32" s="4">
        <f t="shared" si="5"/>
        <v>0.72206315581369862</v>
      </c>
      <c r="AA32" s="4"/>
      <c r="AB32" s="4">
        <f t="shared" si="6"/>
        <v>0.27192246486137878</v>
      </c>
      <c r="AC32" s="4"/>
    </row>
    <row r="33" spans="10:29" x14ac:dyDescent="0.25">
      <c r="J33" s="19" t="s">
        <v>4</v>
      </c>
      <c r="K33" s="20">
        <v>0</v>
      </c>
      <c r="L33" s="20">
        <v>0</v>
      </c>
      <c r="M33" s="20">
        <v>1</v>
      </c>
      <c r="N33" s="17">
        <v>0</v>
      </c>
      <c r="O33" s="20">
        <v>0</v>
      </c>
      <c r="P33" s="20">
        <v>0</v>
      </c>
      <c r="Q33" s="20">
        <v>0</v>
      </c>
      <c r="R33" s="20">
        <v>0</v>
      </c>
      <c r="S33" s="20">
        <v>1</v>
      </c>
      <c r="T33" s="21">
        <v>0</v>
      </c>
      <c r="U33" s="4"/>
      <c r="V33" s="4">
        <v>0.27508597780419541</v>
      </c>
      <c r="W33" s="4"/>
      <c r="X33" s="4" cm="1">
        <f t="array" ref="X33">MMULT(K33:T33,$V$30:$V$39)</f>
        <v>0.7252266687565152</v>
      </c>
      <c r="Y33" s="4"/>
      <c r="Z33" s="4">
        <f t="shared" si="5"/>
        <v>0.19942696684378344</v>
      </c>
      <c r="AA33" s="4"/>
      <c r="AB33" s="4">
        <f t="shared" si="6"/>
        <v>7.5659010960411971E-2</v>
      </c>
      <c r="AC33" s="4"/>
    </row>
    <row r="34" spans="10:29" x14ac:dyDescent="0.25">
      <c r="J34" s="19" t="s">
        <v>5</v>
      </c>
      <c r="K34" s="20">
        <v>0</v>
      </c>
      <c r="L34" s="20">
        <v>0</v>
      </c>
      <c r="M34" s="20">
        <v>1</v>
      </c>
      <c r="N34" s="20">
        <v>0</v>
      </c>
      <c r="O34" s="17">
        <v>0</v>
      </c>
      <c r="P34" s="20">
        <v>0</v>
      </c>
      <c r="Q34" s="20">
        <v>1</v>
      </c>
      <c r="R34" s="20">
        <v>0</v>
      </c>
      <c r="S34" s="20">
        <v>0</v>
      </c>
      <c r="T34" s="21">
        <v>1</v>
      </c>
      <c r="U34" s="4" t="s">
        <v>147</v>
      </c>
      <c r="V34" s="4">
        <v>0.37511724246026651</v>
      </c>
      <c r="W34" s="4" t="s">
        <v>148</v>
      </c>
      <c r="X34" s="4" cm="1">
        <f t="array" ref="X34">MMULT(K34:T34,$V$30:$V$39)</f>
        <v>1.1753673597088352</v>
      </c>
      <c r="Y34" s="4" t="s">
        <v>148</v>
      </c>
      <c r="Z34" s="4">
        <f t="shared" si="5"/>
        <v>0.32320922212613185</v>
      </c>
      <c r="AA34" s="4"/>
      <c r="AB34" s="4">
        <f t="shared" si="6"/>
        <v>5.1908020334134664E-2</v>
      </c>
      <c r="AC34" s="4">
        <f>SQRT(AB30^2+AB31^2+AB32^2+AB33^2+AB34^2+AB35^2+AB36^2+AB37^2+AB38^2+AB39^2)</f>
        <v>0.36002177654204048</v>
      </c>
    </row>
    <row r="35" spans="10:29" x14ac:dyDescent="0.25">
      <c r="J35" s="19" t="s">
        <v>6</v>
      </c>
      <c r="K35" s="20">
        <v>0</v>
      </c>
      <c r="L35" s="20">
        <v>0</v>
      </c>
      <c r="M35" s="20">
        <v>1</v>
      </c>
      <c r="N35" s="20">
        <v>0</v>
      </c>
      <c r="O35" s="20">
        <v>0</v>
      </c>
      <c r="P35" s="17">
        <v>0</v>
      </c>
      <c r="Q35" s="20">
        <v>0</v>
      </c>
      <c r="R35" s="20">
        <v>0</v>
      </c>
      <c r="S35" s="20">
        <v>0</v>
      </c>
      <c r="T35" s="21">
        <v>1</v>
      </c>
      <c r="U35" s="4"/>
      <c r="V35" s="4">
        <v>0.30009379396821323</v>
      </c>
      <c r="W35" s="4"/>
      <c r="X35" s="4" cm="1">
        <f t="array" ref="X35">MMULT(K35:T35,$V$30:$V$39)</f>
        <v>0.80025011724856854</v>
      </c>
      <c r="Y35" s="4"/>
      <c r="Z35" s="4">
        <f t="shared" si="5"/>
        <v>0.22005734272417482</v>
      </c>
      <c r="AA35" s="4"/>
      <c r="AB35" s="4">
        <f t="shared" si="6"/>
        <v>8.0036451244038409E-2</v>
      </c>
      <c r="AC35" s="4"/>
    </row>
    <row r="36" spans="10:29" x14ac:dyDescent="0.25">
      <c r="J36" s="19" t="s">
        <v>19</v>
      </c>
      <c r="K36" s="20">
        <v>0</v>
      </c>
      <c r="L36" s="20">
        <v>0</v>
      </c>
      <c r="M36" s="20">
        <v>1</v>
      </c>
      <c r="N36" s="20">
        <v>0</v>
      </c>
      <c r="O36" s="20">
        <v>1</v>
      </c>
      <c r="P36" s="20">
        <v>0</v>
      </c>
      <c r="Q36" s="17">
        <v>0</v>
      </c>
      <c r="R36" s="20">
        <v>0</v>
      </c>
      <c r="S36" s="20">
        <v>0</v>
      </c>
      <c r="T36" s="21">
        <v>1</v>
      </c>
      <c r="U36" s="4"/>
      <c r="V36" s="4">
        <v>0.37511724246026651</v>
      </c>
      <c r="W36" s="4"/>
      <c r="X36" s="4" cm="1">
        <f t="array" ref="X36">MMULT(K36:T36,$V$30:$V$39)</f>
        <v>1.1753673597088352</v>
      </c>
      <c r="Y36" s="4"/>
      <c r="Z36" s="4">
        <f t="shared" si="5"/>
        <v>0.32320922212613185</v>
      </c>
      <c r="AA36" s="4"/>
      <c r="AB36" s="4">
        <f t="shared" si="6"/>
        <v>5.1908020334134664E-2</v>
      </c>
      <c r="AC36" s="4"/>
    </row>
    <row r="37" spans="10:29" x14ac:dyDescent="0.25">
      <c r="J37" s="19" t="s">
        <v>7</v>
      </c>
      <c r="K37" s="20">
        <v>0</v>
      </c>
      <c r="L37" s="20">
        <v>0</v>
      </c>
      <c r="M37" s="20">
        <v>1</v>
      </c>
      <c r="N37" s="20">
        <v>0</v>
      </c>
      <c r="O37" s="20">
        <v>0</v>
      </c>
      <c r="P37" s="20">
        <v>0</v>
      </c>
      <c r="Q37" s="20">
        <v>0</v>
      </c>
      <c r="R37" s="17">
        <v>0</v>
      </c>
      <c r="S37" s="20">
        <v>0</v>
      </c>
      <c r="T37" s="21">
        <v>0</v>
      </c>
      <c r="U37" s="4"/>
      <c r="V37" s="4">
        <v>0.22507034547615989</v>
      </c>
      <c r="W37" s="4"/>
      <c r="X37" s="4" cm="1">
        <f t="array" ref="X37">MMULT(K37:T37,$V$30:$V$39)</f>
        <v>0.45014069095231984</v>
      </c>
      <c r="Y37" s="4"/>
      <c r="Z37" s="4">
        <f t="shared" si="5"/>
        <v>0.12378225528234836</v>
      </c>
      <c r="AA37" s="4"/>
      <c r="AB37" s="4">
        <f t="shared" si="6"/>
        <v>0.10128809019381153</v>
      </c>
      <c r="AC37" s="4"/>
    </row>
    <row r="38" spans="10:29" x14ac:dyDescent="0.25">
      <c r="J38" s="19" t="s">
        <v>8</v>
      </c>
      <c r="K38" s="20">
        <v>0</v>
      </c>
      <c r="L38" s="20">
        <v>0</v>
      </c>
      <c r="M38" s="20">
        <v>1</v>
      </c>
      <c r="N38" s="20">
        <v>1</v>
      </c>
      <c r="O38" s="20">
        <v>0</v>
      </c>
      <c r="P38" s="20">
        <v>0</v>
      </c>
      <c r="Q38" s="20">
        <v>0</v>
      </c>
      <c r="R38" s="20">
        <v>0</v>
      </c>
      <c r="S38" s="17">
        <v>0</v>
      </c>
      <c r="T38" s="21">
        <v>0</v>
      </c>
      <c r="U38" s="4"/>
      <c r="V38" s="4">
        <v>0.27508597780419541</v>
      </c>
      <c r="W38" s="4"/>
      <c r="X38" s="4" cm="1">
        <f t="array" ref="X38">MMULT(K38:T38,$V$30:$V$39)</f>
        <v>0.7252266687565152</v>
      </c>
      <c r="Y38" s="4"/>
      <c r="Z38" s="4">
        <f t="shared" si="5"/>
        <v>0.19942696684378344</v>
      </c>
      <c r="AA38" s="4"/>
      <c r="AB38" s="4">
        <f t="shared" si="6"/>
        <v>7.5659010960411971E-2</v>
      </c>
      <c r="AC38" s="4"/>
    </row>
    <row r="39" spans="10:29" ht="15.75" thickBot="1" x14ac:dyDescent="0.3">
      <c r="J39" s="22" t="s">
        <v>9</v>
      </c>
      <c r="K39" s="23">
        <v>0</v>
      </c>
      <c r="L39" s="23">
        <v>0</v>
      </c>
      <c r="M39" s="23">
        <v>1</v>
      </c>
      <c r="N39" s="23">
        <v>0</v>
      </c>
      <c r="O39" s="23">
        <v>0</v>
      </c>
      <c r="P39" s="23">
        <v>1</v>
      </c>
      <c r="Q39" s="23">
        <v>1</v>
      </c>
      <c r="R39" s="23">
        <v>0</v>
      </c>
      <c r="S39" s="23">
        <v>0</v>
      </c>
      <c r="T39" s="24">
        <v>0</v>
      </c>
      <c r="U39" s="4"/>
      <c r="V39" s="4">
        <v>0.35010942629624875</v>
      </c>
      <c r="W39" s="4"/>
      <c r="X39" s="4" cm="1">
        <f t="array" ref="X39">MMULT(K39:T39,$V$30:$V$39)</f>
        <v>1.1253517273807996</v>
      </c>
      <c r="Y39" s="4"/>
      <c r="Z39" s="4">
        <f t="shared" si="5"/>
        <v>0.30945563820587085</v>
      </c>
      <c r="AA39" s="4"/>
      <c r="AB39" s="4">
        <f t="shared" si="6"/>
        <v>4.0653788090377896E-2</v>
      </c>
      <c r="AC39" s="4"/>
    </row>
    <row r="40" spans="10:29" x14ac:dyDescent="0.25"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0:29" x14ac:dyDescent="0.25"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>
        <f>SQRT(POWER(X30,2)+POWER(X31,2)+POWER(X32,2)+POWER(X33,2)+POWER(X34,2)+POWER(X35,2)+POWER(X36,2)+POWER(X37,2)+POWER(X38,2)+POWER(X39,2))</f>
        <v>3.6365526700539199</v>
      </c>
      <c r="Y41" s="4"/>
      <c r="Z41" s="4"/>
      <c r="AA41" s="4"/>
      <c r="AB41" s="4"/>
      <c r="AC41" s="4"/>
    </row>
    <row r="42" spans="10:29" x14ac:dyDescent="0.25"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0:29" x14ac:dyDescent="0.25"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0:29" x14ac:dyDescent="0.25">
      <c r="J44" s="16" t="s">
        <v>153</v>
      </c>
      <c r="K44" s="17" t="s">
        <v>1</v>
      </c>
      <c r="L44" s="17" t="s">
        <v>2</v>
      </c>
      <c r="M44" s="17" t="s">
        <v>3</v>
      </c>
      <c r="N44" s="17" t="s">
        <v>4</v>
      </c>
      <c r="O44" s="17" t="s">
        <v>5</v>
      </c>
      <c r="P44" s="17" t="s">
        <v>6</v>
      </c>
      <c r="Q44" s="17" t="s">
        <v>19</v>
      </c>
      <c r="R44" s="17" t="s">
        <v>7</v>
      </c>
      <c r="S44" s="17" t="s">
        <v>8</v>
      </c>
      <c r="T44" s="18" t="s">
        <v>9</v>
      </c>
      <c r="U44" s="4"/>
      <c r="V44" s="4"/>
      <c r="W44" s="4"/>
      <c r="X44" s="4"/>
      <c r="Y44" s="4"/>
      <c r="Z44" s="4"/>
      <c r="AA44" s="4"/>
      <c r="AB44" s="4"/>
      <c r="AC44" s="4"/>
    </row>
    <row r="45" spans="10:29" x14ac:dyDescent="0.25">
      <c r="J45" s="19" t="s">
        <v>1</v>
      </c>
      <c r="K45" s="17">
        <v>0</v>
      </c>
      <c r="L45" s="20">
        <v>0</v>
      </c>
      <c r="M45" s="20">
        <v>1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1">
        <v>0</v>
      </c>
      <c r="U45" s="4"/>
      <c r="V45" s="4">
        <v>0.12378225528234836</v>
      </c>
      <c r="W45" s="4"/>
      <c r="X45" s="4" cm="1">
        <f t="array" ref="X45">MMULT(K45:T45,$V$45:$V$54)</f>
        <v>0.72206315581369862</v>
      </c>
      <c r="Y45" s="4"/>
      <c r="Z45" s="4">
        <f>X45/$X$56</f>
        <v>0.1973593560521103</v>
      </c>
      <c r="AA45" s="4"/>
      <c r="AB45" s="4">
        <f>ABS(V45-Z45)</f>
        <v>7.3577100769761941E-2</v>
      </c>
      <c r="AC45" s="4"/>
    </row>
    <row r="46" spans="10:29" x14ac:dyDescent="0.25">
      <c r="J46" s="19" t="s">
        <v>2</v>
      </c>
      <c r="K46" s="20">
        <v>0</v>
      </c>
      <c r="L46" s="17">
        <v>0</v>
      </c>
      <c r="M46" s="20">
        <v>1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1">
        <v>0</v>
      </c>
      <c r="U46" s="4"/>
      <c r="V46" s="4">
        <v>0.12378225528234836</v>
      </c>
      <c r="W46" s="4"/>
      <c r="X46" s="4" cm="1">
        <f t="array" ref="X46">MMULT(K46:T46,$V$45:$V$54)</f>
        <v>0.72206315581369862</v>
      </c>
      <c r="Y46" s="4"/>
      <c r="Z46" s="4">
        <f t="shared" ref="Z46:Z54" si="7">X46/$X$56</f>
        <v>0.1973593560521103</v>
      </c>
      <c r="AA46" s="4"/>
      <c r="AB46" s="4">
        <f t="shared" ref="AB46:AB54" si="8">ABS(V46-Z46)</f>
        <v>7.3577100769761941E-2</v>
      </c>
      <c r="AC46" s="4"/>
    </row>
    <row r="47" spans="10:29" x14ac:dyDescent="0.25">
      <c r="J47" s="19" t="s">
        <v>3</v>
      </c>
      <c r="K47" s="20">
        <v>1</v>
      </c>
      <c r="L47" s="20">
        <v>1</v>
      </c>
      <c r="M47" s="17">
        <v>0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  <c r="T47" s="21">
        <v>1</v>
      </c>
      <c r="U47" s="4"/>
      <c r="V47" s="4">
        <v>0.72206315581369862</v>
      </c>
      <c r="W47" s="4"/>
      <c r="X47" s="4" cm="1">
        <f t="array" ref="X47">MMULT(K47:T47,$V$45:$V$54)</f>
        <v>1.9461321247169212</v>
      </c>
      <c r="Y47" s="4"/>
      <c r="Z47" s="4">
        <f t="shared" si="7"/>
        <v>0.53193045488330692</v>
      </c>
      <c r="AA47" s="4"/>
      <c r="AB47" s="4">
        <f t="shared" si="8"/>
        <v>0.1901327009303917</v>
      </c>
      <c r="AC47" s="4"/>
    </row>
    <row r="48" spans="10:29" x14ac:dyDescent="0.25">
      <c r="J48" s="19" t="s">
        <v>4</v>
      </c>
      <c r="K48" s="20">
        <v>0</v>
      </c>
      <c r="L48" s="20">
        <v>0</v>
      </c>
      <c r="M48" s="20">
        <v>1</v>
      </c>
      <c r="N48" s="17">
        <v>0</v>
      </c>
      <c r="O48" s="20">
        <v>0</v>
      </c>
      <c r="P48" s="20">
        <v>0</v>
      </c>
      <c r="Q48" s="20">
        <v>0</v>
      </c>
      <c r="R48" s="20">
        <v>0</v>
      </c>
      <c r="S48" s="20">
        <v>1</v>
      </c>
      <c r="T48" s="21">
        <v>0</v>
      </c>
      <c r="U48" s="4"/>
      <c r="V48" s="4">
        <v>0.19942696684378344</v>
      </c>
      <c r="W48" s="4"/>
      <c r="X48" s="4" cm="1">
        <f t="array" ref="X48">MMULT(K48:T48,$V$45:$V$54)</f>
        <v>0.92149012265748209</v>
      </c>
      <c r="Y48" s="4"/>
      <c r="Z48" s="4">
        <f t="shared" si="7"/>
        <v>0.25186813058078839</v>
      </c>
      <c r="AA48" s="4"/>
      <c r="AB48" s="4">
        <f t="shared" si="8"/>
        <v>5.2441163737004942E-2</v>
      </c>
      <c r="AC48" s="4"/>
    </row>
    <row r="49" spans="10:29" x14ac:dyDescent="0.25">
      <c r="J49" s="19" t="s">
        <v>5</v>
      </c>
      <c r="K49" s="20">
        <v>0</v>
      </c>
      <c r="L49" s="20">
        <v>0</v>
      </c>
      <c r="M49" s="20">
        <v>1</v>
      </c>
      <c r="N49" s="20">
        <v>0</v>
      </c>
      <c r="O49" s="17">
        <v>0</v>
      </c>
      <c r="P49" s="20">
        <v>0</v>
      </c>
      <c r="Q49" s="20">
        <v>1</v>
      </c>
      <c r="R49" s="20">
        <v>0</v>
      </c>
      <c r="S49" s="20">
        <v>0</v>
      </c>
      <c r="T49" s="21">
        <v>1</v>
      </c>
      <c r="U49" s="4" t="s">
        <v>147</v>
      </c>
      <c r="V49" s="4">
        <v>0.32320922212613185</v>
      </c>
      <c r="W49" s="4" t="s">
        <v>148</v>
      </c>
      <c r="X49" s="4" cm="1">
        <f t="array" ref="X49">MMULT(K49:T49,$V$45:$V$54)</f>
        <v>1.3547280161457014</v>
      </c>
      <c r="Y49" s="4" t="s">
        <v>148</v>
      </c>
      <c r="Z49" s="4">
        <f t="shared" si="7"/>
        <v>0.37028374421205462</v>
      </c>
      <c r="AA49" s="4"/>
      <c r="AB49" s="4">
        <f t="shared" si="8"/>
        <v>4.7074522085922776E-2</v>
      </c>
      <c r="AC49" s="4">
        <f>SQRT(AB45^2+AB46^2+AB47^2+AB48^2+AB49^2+AB50^2+AB51^2+AB52^2+AB53^2+AB54^2)</f>
        <v>0.25976441122855964</v>
      </c>
    </row>
    <row r="50" spans="10:29" x14ac:dyDescent="0.25">
      <c r="J50" s="19" t="s">
        <v>6</v>
      </c>
      <c r="K50" s="20">
        <v>0</v>
      </c>
      <c r="L50" s="20">
        <v>0</v>
      </c>
      <c r="M50" s="20">
        <v>1</v>
      </c>
      <c r="N50" s="20">
        <v>0</v>
      </c>
      <c r="O50" s="20">
        <v>0</v>
      </c>
      <c r="P50" s="17">
        <v>0</v>
      </c>
      <c r="Q50" s="20">
        <v>0</v>
      </c>
      <c r="R50" s="20">
        <v>0</v>
      </c>
      <c r="S50" s="20">
        <v>0</v>
      </c>
      <c r="T50" s="21">
        <v>1</v>
      </c>
      <c r="U50" s="4"/>
      <c r="V50" s="4">
        <v>0.22005734272417482</v>
      </c>
      <c r="W50" s="4"/>
      <c r="X50" s="4" cm="1">
        <f t="array" ref="X50">MMULT(K50:T50,$V$45:$V$54)</f>
        <v>1.0315187940195694</v>
      </c>
      <c r="Y50" s="4"/>
      <c r="Z50" s="4">
        <f t="shared" si="7"/>
        <v>0.28194193721730043</v>
      </c>
      <c r="AA50" s="4"/>
      <c r="AB50" s="4">
        <f t="shared" si="8"/>
        <v>6.1884594493125611E-2</v>
      </c>
      <c r="AC50" s="4"/>
    </row>
    <row r="51" spans="10:29" x14ac:dyDescent="0.25">
      <c r="J51" s="19" t="s">
        <v>19</v>
      </c>
      <c r="K51" s="20">
        <v>0</v>
      </c>
      <c r="L51" s="20">
        <v>0</v>
      </c>
      <c r="M51" s="20">
        <v>1</v>
      </c>
      <c r="N51" s="20">
        <v>0</v>
      </c>
      <c r="O51" s="20">
        <v>1</v>
      </c>
      <c r="P51" s="20">
        <v>0</v>
      </c>
      <c r="Q51" s="17">
        <v>0</v>
      </c>
      <c r="R51" s="20">
        <v>0</v>
      </c>
      <c r="S51" s="20">
        <v>0</v>
      </c>
      <c r="T51" s="21">
        <v>1</v>
      </c>
      <c r="U51" s="4"/>
      <c r="V51" s="4">
        <v>0.32320922212613185</v>
      </c>
      <c r="W51" s="4"/>
      <c r="X51" s="4" cm="1">
        <f t="array" ref="X51">MMULT(K51:T51,$V$45:$V$54)</f>
        <v>1.3547280161457014</v>
      </c>
      <c r="Y51" s="4"/>
      <c r="Z51" s="4">
        <f t="shared" si="7"/>
        <v>0.37028374421205462</v>
      </c>
      <c r="AA51" s="4"/>
      <c r="AB51" s="4">
        <f t="shared" si="8"/>
        <v>4.7074522085922776E-2</v>
      </c>
      <c r="AC51" s="4"/>
    </row>
    <row r="52" spans="10:29" x14ac:dyDescent="0.25">
      <c r="J52" s="19" t="s">
        <v>7</v>
      </c>
      <c r="K52" s="20">
        <v>0</v>
      </c>
      <c r="L52" s="20">
        <v>0</v>
      </c>
      <c r="M52" s="20">
        <v>1</v>
      </c>
      <c r="N52" s="20">
        <v>0</v>
      </c>
      <c r="O52" s="20">
        <v>0</v>
      </c>
      <c r="P52" s="20">
        <v>0</v>
      </c>
      <c r="Q52" s="20">
        <v>0</v>
      </c>
      <c r="R52" s="17">
        <v>0</v>
      </c>
      <c r="S52" s="20">
        <v>0</v>
      </c>
      <c r="T52" s="21">
        <v>0</v>
      </c>
      <c r="U52" s="4"/>
      <c r="V52" s="4">
        <v>0.12378225528234836</v>
      </c>
      <c r="W52" s="4"/>
      <c r="X52" s="4" cm="1">
        <f t="array" ref="X52">MMULT(K52:T52,$V$45:$V$54)</f>
        <v>0.72206315581369862</v>
      </c>
      <c r="Y52" s="4"/>
      <c r="Z52" s="4">
        <f t="shared" si="7"/>
        <v>0.1973593560521103</v>
      </c>
      <c r="AA52" s="4"/>
      <c r="AB52" s="4">
        <f t="shared" si="8"/>
        <v>7.3577100769761941E-2</v>
      </c>
      <c r="AC52" s="4"/>
    </row>
    <row r="53" spans="10:29" x14ac:dyDescent="0.25">
      <c r="J53" s="19" t="s">
        <v>8</v>
      </c>
      <c r="K53" s="20">
        <v>0</v>
      </c>
      <c r="L53" s="20">
        <v>0</v>
      </c>
      <c r="M53" s="20">
        <v>1</v>
      </c>
      <c r="N53" s="20">
        <v>1</v>
      </c>
      <c r="O53" s="20">
        <v>0</v>
      </c>
      <c r="P53" s="20">
        <v>0</v>
      </c>
      <c r="Q53" s="20">
        <v>0</v>
      </c>
      <c r="R53" s="20">
        <v>0</v>
      </c>
      <c r="S53" s="17">
        <v>0</v>
      </c>
      <c r="T53" s="21">
        <v>0</v>
      </c>
      <c r="U53" s="4"/>
      <c r="V53" s="4">
        <v>0.19942696684378344</v>
      </c>
      <c r="W53" s="4"/>
      <c r="X53" s="4" cm="1">
        <f t="array" ref="X53">MMULT(K53:T53,$V$45:$V$54)</f>
        <v>0.92149012265748209</v>
      </c>
      <c r="Y53" s="4"/>
      <c r="Z53" s="4">
        <f t="shared" si="7"/>
        <v>0.25186813058078839</v>
      </c>
      <c r="AA53" s="4"/>
      <c r="AB53" s="4">
        <f t="shared" si="8"/>
        <v>5.2441163737004942E-2</v>
      </c>
      <c r="AC53" s="4"/>
    </row>
    <row r="54" spans="10:29" ht="15.75" thickBot="1" x14ac:dyDescent="0.3">
      <c r="J54" s="22" t="s">
        <v>9</v>
      </c>
      <c r="K54" s="23">
        <v>0</v>
      </c>
      <c r="L54" s="23">
        <v>0</v>
      </c>
      <c r="M54" s="23">
        <v>1</v>
      </c>
      <c r="N54" s="23">
        <v>0</v>
      </c>
      <c r="O54" s="23">
        <v>0</v>
      </c>
      <c r="P54" s="23">
        <v>1</v>
      </c>
      <c r="Q54" s="23">
        <v>1</v>
      </c>
      <c r="R54" s="23">
        <v>0</v>
      </c>
      <c r="S54" s="23">
        <v>0</v>
      </c>
      <c r="T54" s="24">
        <v>0</v>
      </c>
      <c r="U54" s="4"/>
      <c r="V54" s="4">
        <v>0.30945563820587085</v>
      </c>
      <c r="W54" s="4"/>
      <c r="X54" s="4" cm="1">
        <f t="array" ref="X54">MMULT(K54:T54,$V$45:$V$54)</f>
        <v>1.2653297206640053</v>
      </c>
      <c r="Y54" s="4"/>
      <c r="Z54" s="4">
        <f t="shared" si="7"/>
        <v>0.34584877631988858</v>
      </c>
      <c r="AA54" s="4"/>
      <c r="AB54" s="4">
        <f t="shared" si="8"/>
        <v>3.6393138114017731E-2</v>
      </c>
      <c r="AC54" s="4"/>
    </row>
    <row r="55" spans="10:29" x14ac:dyDescent="0.25"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0:29" x14ac:dyDescent="0.25"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>
        <f>SQRT(POWER(X45,2)+POWER(X46,2)+POWER(X47,2)+POWER(X48,2)+POWER(X49,2)+POWER(X50,2)+POWER(X51,2)+POWER(X52,2)+POWER(X53,2)+POWER(X54,2))</f>
        <v>3.6586213608390916</v>
      </c>
      <c r="Y56" s="4"/>
      <c r="Z56" s="4"/>
      <c r="AA56" s="4"/>
      <c r="AB56" s="4"/>
      <c r="AC56" s="4"/>
    </row>
    <row r="57" spans="10:29" x14ac:dyDescent="0.25"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0:29" x14ac:dyDescent="0.25">
      <c r="J58" s="16" t="s">
        <v>151</v>
      </c>
      <c r="K58" s="17" t="s">
        <v>1</v>
      </c>
      <c r="L58" s="17" t="s">
        <v>2</v>
      </c>
      <c r="M58" s="17" t="s">
        <v>3</v>
      </c>
      <c r="N58" s="17" t="s">
        <v>4</v>
      </c>
      <c r="O58" s="17" t="s">
        <v>5</v>
      </c>
      <c r="P58" s="17" t="s">
        <v>6</v>
      </c>
      <c r="Q58" s="17" t="s">
        <v>19</v>
      </c>
      <c r="R58" s="17" t="s">
        <v>7</v>
      </c>
      <c r="S58" s="17" t="s">
        <v>8</v>
      </c>
      <c r="T58" s="18" t="s">
        <v>9</v>
      </c>
      <c r="U58" s="4"/>
      <c r="V58" s="4"/>
      <c r="W58" s="4"/>
      <c r="X58" s="4"/>
      <c r="Y58" s="4"/>
      <c r="Z58" s="4"/>
      <c r="AA58" s="4"/>
      <c r="AB58" s="4"/>
      <c r="AC58" s="4"/>
    </row>
    <row r="59" spans="10:29" x14ac:dyDescent="0.25">
      <c r="J59" s="19" t="s">
        <v>1</v>
      </c>
      <c r="K59" s="17">
        <v>0</v>
      </c>
      <c r="L59" s="20">
        <v>0</v>
      </c>
      <c r="M59" s="20">
        <v>1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1">
        <v>0</v>
      </c>
      <c r="U59" s="4"/>
      <c r="V59" s="4">
        <v>0.1973593560521103</v>
      </c>
      <c r="W59" s="4"/>
      <c r="X59" s="4" cm="1">
        <f t="array" ref="X59">MMULT(K59:T59,$V$59:$V$68)</f>
        <v>0.53193045488330692</v>
      </c>
      <c r="Y59" s="4"/>
      <c r="Z59" s="4">
        <f>X59/$X$70</f>
        <v>0.14510822907835599</v>
      </c>
      <c r="AA59" s="4"/>
      <c r="AB59" s="4">
        <f>ABS(V59-Z59)</f>
        <v>5.2251126973754308E-2</v>
      </c>
      <c r="AC59" s="4"/>
    </row>
    <row r="60" spans="10:29" x14ac:dyDescent="0.25">
      <c r="J60" s="19" t="s">
        <v>2</v>
      </c>
      <c r="K60" s="20">
        <v>0</v>
      </c>
      <c r="L60" s="17">
        <v>0</v>
      </c>
      <c r="M60" s="20">
        <v>1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1">
        <v>0</v>
      </c>
      <c r="U60" s="4"/>
      <c r="V60" s="4">
        <v>0.1973593560521103</v>
      </c>
      <c r="W60" s="4"/>
      <c r="X60" s="4" cm="1">
        <f t="array" ref="X60">MMULT(K60:T60,$V$59:$V$68)</f>
        <v>0.53193045488330692</v>
      </c>
      <c r="Y60" s="4"/>
      <c r="Z60" s="4">
        <f t="shared" ref="Z60:Z68" si="9">X60/$X$70</f>
        <v>0.14510822907835599</v>
      </c>
      <c r="AA60" s="4"/>
      <c r="AB60" s="4">
        <f t="shared" ref="AB60:AB68" si="10">ABS(V60-Z60)</f>
        <v>5.2251126973754308E-2</v>
      </c>
      <c r="AC60" s="4"/>
    </row>
    <row r="61" spans="10:29" x14ac:dyDescent="0.25">
      <c r="J61" s="19" t="s">
        <v>3</v>
      </c>
      <c r="K61" s="20">
        <v>1</v>
      </c>
      <c r="L61" s="20">
        <v>1</v>
      </c>
      <c r="M61" s="17">
        <v>0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1">
        <v>1</v>
      </c>
      <c r="U61" s="4"/>
      <c r="V61" s="4">
        <v>0.53193045488330692</v>
      </c>
      <c r="W61" s="4"/>
      <c r="X61" s="4" cm="1">
        <f t="array" ref="X61">MMULT(K61:T61,$V$59:$V$68)</f>
        <v>2.464172531279206</v>
      </c>
      <c r="Y61" s="4"/>
      <c r="Z61" s="4">
        <f t="shared" si="9"/>
        <v>0.67221515308029922</v>
      </c>
      <c r="AA61" s="4"/>
      <c r="AB61" s="4">
        <f t="shared" si="10"/>
        <v>0.1402846981969923</v>
      </c>
      <c r="AC61" s="4"/>
    </row>
    <row r="62" spans="10:29" x14ac:dyDescent="0.25">
      <c r="J62" s="19" t="s">
        <v>4</v>
      </c>
      <c r="K62" s="20">
        <v>0</v>
      </c>
      <c r="L62" s="20">
        <v>0</v>
      </c>
      <c r="M62" s="20">
        <v>1</v>
      </c>
      <c r="N62" s="17">
        <v>0</v>
      </c>
      <c r="O62" s="20">
        <v>0</v>
      </c>
      <c r="P62" s="20">
        <v>0</v>
      </c>
      <c r="Q62" s="20">
        <v>0</v>
      </c>
      <c r="R62" s="20">
        <v>0</v>
      </c>
      <c r="S62" s="20">
        <v>1</v>
      </c>
      <c r="T62" s="21">
        <v>0</v>
      </c>
      <c r="U62" s="4"/>
      <c r="V62" s="4">
        <v>0.25186813058078839</v>
      </c>
      <c r="W62" s="4"/>
      <c r="X62" s="4" cm="1">
        <f t="array" ref="X62">MMULT(K62:T62,$V$59:$V$68)</f>
        <v>0.78379858546409531</v>
      </c>
      <c r="Y62" s="4"/>
      <c r="Z62" s="4">
        <f t="shared" si="9"/>
        <v>0.21381671917199449</v>
      </c>
      <c r="AA62" s="4"/>
      <c r="AB62" s="4">
        <f t="shared" si="10"/>
        <v>3.8051411408793895E-2</v>
      </c>
      <c r="AC62" s="4"/>
    </row>
    <row r="63" spans="10:29" x14ac:dyDescent="0.25">
      <c r="J63" s="19" t="s">
        <v>5</v>
      </c>
      <c r="K63" s="20">
        <v>0</v>
      </c>
      <c r="L63" s="20">
        <v>0</v>
      </c>
      <c r="M63" s="20">
        <v>1</v>
      </c>
      <c r="N63" s="20">
        <v>0</v>
      </c>
      <c r="O63" s="17">
        <v>0</v>
      </c>
      <c r="P63" s="20">
        <v>0</v>
      </c>
      <c r="Q63" s="20">
        <v>1</v>
      </c>
      <c r="R63" s="20">
        <v>0</v>
      </c>
      <c r="S63" s="20">
        <v>0</v>
      </c>
      <c r="T63" s="21">
        <v>1</v>
      </c>
      <c r="U63" s="4" t="s">
        <v>147</v>
      </c>
      <c r="V63" s="4">
        <v>0.37028374421205462</v>
      </c>
      <c r="W63" s="4" t="s">
        <v>148</v>
      </c>
      <c r="X63" s="4" cm="1">
        <f t="array" ref="X63">MMULT(K63:T63,$V$59:$V$68)</f>
        <v>1.2480629754152501</v>
      </c>
      <c r="Y63" s="4" t="s">
        <v>148</v>
      </c>
      <c r="Z63" s="4">
        <f t="shared" si="9"/>
        <v>0.34046595091176102</v>
      </c>
      <c r="AA63" s="4"/>
      <c r="AB63" s="4">
        <f t="shared" si="10"/>
        <v>2.9817793300293605E-2</v>
      </c>
      <c r="AC63" s="4">
        <f>SQRT(AB59^2+AB60^2+AB61^2+AB62^2+AB63^2+AB64^2+AB65^2+AB66^2+AB67^2+AB68^2)</f>
        <v>0.18673550777111034</v>
      </c>
    </row>
    <row r="64" spans="10:29" x14ac:dyDescent="0.25">
      <c r="J64" s="19" t="s">
        <v>6</v>
      </c>
      <c r="K64" s="20">
        <v>0</v>
      </c>
      <c r="L64" s="20">
        <v>0</v>
      </c>
      <c r="M64" s="20">
        <v>1</v>
      </c>
      <c r="N64" s="20">
        <v>0</v>
      </c>
      <c r="O64" s="20">
        <v>0</v>
      </c>
      <c r="P64" s="17">
        <v>0</v>
      </c>
      <c r="Q64" s="20">
        <v>0</v>
      </c>
      <c r="R64" s="20">
        <v>0</v>
      </c>
      <c r="S64" s="20">
        <v>0</v>
      </c>
      <c r="T64" s="21">
        <v>1</v>
      </c>
      <c r="U64" s="4"/>
      <c r="V64" s="4">
        <v>0.28194193721730043</v>
      </c>
      <c r="W64" s="4"/>
      <c r="X64" s="4" cm="1">
        <f t="array" ref="X64">MMULT(K64:T64,$V$59:$V$68)</f>
        <v>0.87777923120319556</v>
      </c>
      <c r="Y64" s="4"/>
      <c r="Z64" s="4">
        <f t="shared" si="9"/>
        <v>0.23945421547559098</v>
      </c>
      <c r="AA64" s="4"/>
      <c r="AB64" s="4">
        <f t="shared" si="10"/>
        <v>4.248772174170945E-2</v>
      </c>
      <c r="AC64" s="4"/>
    </row>
    <row r="65" spans="10:29" x14ac:dyDescent="0.25">
      <c r="J65" s="19" t="s">
        <v>19</v>
      </c>
      <c r="K65" s="20">
        <v>0</v>
      </c>
      <c r="L65" s="20">
        <v>0</v>
      </c>
      <c r="M65" s="20">
        <v>1</v>
      </c>
      <c r="N65" s="20">
        <v>0</v>
      </c>
      <c r="O65" s="20">
        <v>1</v>
      </c>
      <c r="P65" s="20">
        <v>0</v>
      </c>
      <c r="Q65" s="17">
        <v>0</v>
      </c>
      <c r="R65" s="20">
        <v>0</v>
      </c>
      <c r="S65" s="20">
        <v>0</v>
      </c>
      <c r="T65" s="21">
        <v>1</v>
      </c>
      <c r="U65" s="4"/>
      <c r="V65" s="4">
        <v>0.37028374421205462</v>
      </c>
      <c r="W65" s="4"/>
      <c r="X65" s="4" cm="1">
        <f t="array" ref="X65">MMULT(K65:T65,$V$59:$V$68)</f>
        <v>1.2480629754152501</v>
      </c>
      <c r="Y65" s="4"/>
      <c r="Z65" s="4">
        <f t="shared" si="9"/>
        <v>0.34046595091176102</v>
      </c>
      <c r="AA65" s="4"/>
      <c r="AB65" s="4">
        <f t="shared" si="10"/>
        <v>2.9817793300293605E-2</v>
      </c>
      <c r="AC65" s="4"/>
    </row>
    <row r="66" spans="10:29" x14ac:dyDescent="0.25">
      <c r="J66" s="19" t="s">
        <v>7</v>
      </c>
      <c r="K66" s="20">
        <v>0</v>
      </c>
      <c r="L66" s="20">
        <v>0</v>
      </c>
      <c r="M66" s="20">
        <v>1</v>
      </c>
      <c r="N66" s="20">
        <v>0</v>
      </c>
      <c r="O66" s="20">
        <v>0</v>
      </c>
      <c r="P66" s="20">
        <v>0</v>
      </c>
      <c r="Q66" s="20">
        <v>0</v>
      </c>
      <c r="R66" s="17">
        <v>0</v>
      </c>
      <c r="S66" s="20">
        <v>0</v>
      </c>
      <c r="T66" s="21">
        <v>0</v>
      </c>
      <c r="U66" s="4"/>
      <c r="V66" s="4">
        <v>0.1973593560521103</v>
      </c>
      <c r="W66" s="4"/>
      <c r="X66" s="4" cm="1">
        <f t="array" ref="X66">MMULT(K66:T66,$V$59:$V$68)</f>
        <v>0.53193045488330692</v>
      </c>
      <c r="Y66" s="4"/>
      <c r="Z66" s="4">
        <f t="shared" si="9"/>
        <v>0.14510822907835599</v>
      </c>
      <c r="AA66" s="4"/>
      <c r="AB66" s="4">
        <f t="shared" si="10"/>
        <v>5.2251126973754308E-2</v>
      </c>
      <c r="AC66" s="4"/>
    </row>
    <row r="67" spans="10:29" x14ac:dyDescent="0.25">
      <c r="J67" s="19" t="s">
        <v>8</v>
      </c>
      <c r="K67" s="20">
        <v>0</v>
      </c>
      <c r="L67" s="20">
        <v>0</v>
      </c>
      <c r="M67" s="20">
        <v>1</v>
      </c>
      <c r="N67" s="20">
        <v>1</v>
      </c>
      <c r="O67" s="20">
        <v>0</v>
      </c>
      <c r="P67" s="20">
        <v>0</v>
      </c>
      <c r="Q67" s="20">
        <v>0</v>
      </c>
      <c r="R67" s="20">
        <v>0</v>
      </c>
      <c r="S67" s="17">
        <v>0</v>
      </c>
      <c r="T67" s="21">
        <v>0</v>
      </c>
      <c r="U67" s="4"/>
      <c r="V67" s="4">
        <v>0.25186813058078839</v>
      </c>
      <c r="W67" s="4"/>
      <c r="X67" s="4" cm="1">
        <f t="array" ref="X67">MMULT(K67:T67,$V$59:$V$68)</f>
        <v>0.78379858546409531</v>
      </c>
      <c r="Y67" s="4"/>
      <c r="Z67" s="4">
        <f t="shared" si="9"/>
        <v>0.21381671917199449</v>
      </c>
      <c r="AA67" s="4"/>
      <c r="AB67" s="4">
        <f t="shared" si="10"/>
        <v>3.8051411408793895E-2</v>
      </c>
      <c r="AC67" s="4"/>
    </row>
    <row r="68" spans="10:29" ht="15.75" thickBot="1" x14ac:dyDescent="0.3">
      <c r="J68" s="22" t="s">
        <v>9</v>
      </c>
      <c r="K68" s="23">
        <v>0</v>
      </c>
      <c r="L68" s="23">
        <v>0</v>
      </c>
      <c r="M68" s="23">
        <v>1</v>
      </c>
      <c r="N68" s="23">
        <v>0</v>
      </c>
      <c r="O68" s="23">
        <v>0</v>
      </c>
      <c r="P68" s="23">
        <v>1</v>
      </c>
      <c r="Q68" s="23">
        <v>1</v>
      </c>
      <c r="R68" s="23">
        <v>0</v>
      </c>
      <c r="S68" s="23">
        <v>0</v>
      </c>
      <c r="T68" s="24">
        <v>0</v>
      </c>
      <c r="U68" s="4"/>
      <c r="V68" s="4">
        <v>0.34584877631988858</v>
      </c>
      <c r="W68" s="4"/>
      <c r="X68" s="4" cm="1">
        <f t="array" ref="X68">MMULT(K68:T68,$V$59:$V$68)</f>
        <v>1.184156136312662</v>
      </c>
      <c r="Y68" s="4"/>
      <c r="Z68" s="4">
        <f t="shared" si="9"/>
        <v>0.32303245342531545</v>
      </c>
      <c r="AA68" s="4"/>
      <c r="AB68" s="4">
        <f t="shared" si="10"/>
        <v>2.2816322894573138E-2</v>
      </c>
      <c r="AC68" s="4"/>
    </row>
    <row r="69" spans="10:29" x14ac:dyDescent="0.25"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0:29" x14ac:dyDescent="0.25"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>
        <f>SQRT(POWER(X59,2)+POWER(X60,2)+POWER(X61,2)+POWER(X62,2)+POWER(X63,2)+POWER(X64,2)+POWER(X65,2)+POWER(X66,2)+POWER(X67,2)+POWER(X68,2))</f>
        <v>3.6657497528694494</v>
      </c>
      <c r="Y70" s="4"/>
      <c r="Z70" s="4"/>
      <c r="AA70" s="4"/>
      <c r="AB70" s="4"/>
      <c r="AC70" s="4"/>
    </row>
    <row r="71" spans="10:29" x14ac:dyDescent="0.25"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0:29" x14ac:dyDescent="0.25">
      <c r="J72" s="16" t="s">
        <v>152</v>
      </c>
      <c r="K72" s="17" t="s">
        <v>1</v>
      </c>
      <c r="L72" s="17" t="s">
        <v>2</v>
      </c>
      <c r="M72" s="17" t="s">
        <v>3</v>
      </c>
      <c r="N72" s="17" t="s">
        <v>4</v>
      </c>
      <c r="O72" s="17" t="s">
        <v>5</v>
      </c>
      <c r="P72" s="17" t="s">
        <v>6</v>
      </c>
      <c r="Q72" s="17" t="s">
        <v>19</v>
      </c>
      <c r="R72" s="17" t="s">
        <v>7</v>
      </c>
      <c r="S72" s="17" t="s">
        <v>8</v>
      </c>
      <c r="T72" s="18" t="s">
        <v>9</v>
      </c>
      <c r="U72" s="4"/>
      <c r="V72" s="4"/>
      <c r="W72" s="4"/>
      <c r="X72" s="4"/>
      <c r="Y72" s="4"/>
      <c r="Z72" s="4"/>
      <c r="AA72" s="4"/>
      <c r="AB72" s="4"/>
      <c r="AC72" s="4"/>
    </row>
    <row r="73" spans="10:29" x14ac:dyDescent="0.25">
      <c r="J73" s="19" t="s">
        <v>1</v>
      </c>
      <c r="K73" s="17">
        <v>0</v>
      </c>
      <c r="L73" s="20">
        <v>0</v>
      </c>
      <c r="M73" s="20">
        <v>1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1">
        <v>0</v>
      </c>
      <c r="U73" s="4"/>
      <c r="V73" s="4">
        <v>0.14510822907835599</v>
      </c>
      <c r="W73" s="4"/>
      <c r="X73" s="4" cm="1">
        <f t="array" ref="X73">MMULT(K73:T73,$V$73:$V$82)</f>
        <v>0.67221515308029922</v>
      </c>
      <c r="Y73" s="4"/>
      <c r="Z73" s="26">
        <f>X73/$X$84</f>
        <v>0.1830272240812516</v>
      </c>
      <c r="AA73" s="4"/>
      <c r="AB73" s="4">
        <f>ABS(V73-Z73)</f>
        <v>3.7918995002895611E-2</v>
      </c>
      <c r="AC73" s="4"/>
    </row>
    <row r="74" spans="10:29" x14ac:dyDescent="0.25">
      <c r="J74" s="19" t="s">
        <v>2</v>
      </c>
      <c r="K74" s="20">
        <v>0</v>
      </c>
      <c r="L74" s="17">
        <v>0</v>
      </c>
      <c r="M74" s="20">
        <v>1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1">
        <v>0</v>
      </c>
      <c r="U74" s="4"/>
      <c r="V74" s="4">
        <v>0.14510822907835599</v>
      </c>
      <c r="W74" s="4"/>
      <c r="X74" s="4" cm="1">
        <f t="array" ref="X74">MMULT(K74:T74,$V$73:$V$82)</f>
        <v>0.67221515308029922</v>
      </c>
      <c r="Y74" s="4"/>
      <c r="Z74" s="26">
        <f t="shared" ref="Z74:Z82" si="11">X74/$X$84</f>
        <v>0.1830272240812516</v>
      </c>
      <c r="AA74" s="4"/>
      <c r="AB74" s="4">
        <f t="shared" ref="AB74:AB82" si="12">ABS(V74-Z74)</f>
        <v>3.7918995002895611E-2</v>
      </c>
      <c r="AC74" s="4"/>
    </row>
    <row r="75" spans="10:29" x14ac:dyDescent="0.25">
      <c r="J75" s="19" t="s">
        <v>3</v>
      </c>
      <c r="K75" s="20">
        <v>1</v>
      </c>
      <c r="L75" s="20">
        <v>1</v>
      </c>
      <c r="M75" s="17">
        <v>0</v>
      </c>
      <c r="N75" s="20">
        <v>1</v>
      </c>
      <c r="O75" s="20">
        <v>1</v>
      </c>
      <c r="P75" s="20">
        <v>1</v>
      </c>
      <c r="Q75" s="20">
        <v>1</v>
      </c>
      <c r="R75" s="20">
        <v>1</v>
      </c>
      <c r="S75" s="20">
        <v>1</v>
      </c>
      <c r="T75" s="21">
        <v>1</v>
      </c>
      <c r="U75" s="4"/>
      <c r="V75" s="4">
        <v>0.67221515308029922</v>
      </c>
      <c r="W75" s="4"/>
      <c r="X75" s="4" cm="1">
        <f t="array" ref="X75">MMULT(K75:T75,$V$73:$V$82)</f>
        <v>2.1063766963034851</v>
      </c>
      <c r="Y75" s="4"/>
      <c r="Z75" s="26">
        <f t="shared" si="11"/>
        <v>0.57351322389457027</v>
      </c>
      <c r="AA75" s="4"/>
      <c r="AB75" s="4">
        <f t="shared" si="12"/>
        <v>9.8701929185728954E-2</v>
      </c>
      <c r="AC75" s="4"/>
    </row>
    <row r="76" spans="10:29" x14ac:dyDescent="0.25">
      <c r="J76" s="19" t="s">
        <v>4</v>
      </c>
      <c r="K76" s="20">
        <v>0</v>
      </c>
      <c r="L76" s="20">
        <v>0</v>
      </c>
      <c r="M76" s="20">
        <v>1</v>
      </c>
      <c r="N76" s="17">
        <v>0</v>
      </c>
      <c r="O76" s="20">
        <v>0</v>
      </c>
      <c r="P76" s="20">
        <v>0</v>
      </c>
      <c r="Q76" s="20">
        <v>0</v>
      </c>
      <c r="R76" s="20">
        <v>0</v>
      </c>
      <c r="S76" s="20">
        <v>1</v>
      </c>
      <c r="T76" s="21">
        <v>0</v>
      </c>
      <c r="U76" s="4"/>
      <c r="V76" s="4">
        <v>0.21381671917199449</v>
      </c>
      <c r="W76" s="4"/>
      <c r="X76" s="4" cm="1">
        <f t="array" ref="X76">MMULT(K76:T76,$V$73:$V$82)</f>
        <v>0.88603187225229374</v>
      </c>
      <c r="Y76" s="4"/>
      <c r="Z76" s="26">
        <f t="shared" si="11"/>
        <v>0.2412441214434804</v>
      </c>
      <c r="AA76" s="4"/>
      <c r="AB76" s="4">
        <f t="shared" si="12"/>
        <v>2.7427402271485907E-2</v>
      </c>
      <c r="AC76" s="4"/>
    </row>
    <row r="77" spans="10:29" x14ac:dyDescent="0.25">
      <c r="J77" s="19" t="s">
        <v>5</v>
      </c>
      <c r="K77" s="20">
        <v>0</v>
      </c>
      <c r="L77" s="20">
        <v>0</v>
      </c>
      <c r="M77" s="20">
        <v>1</v>
      </c>
      <c r="N77" s="20">
        <v>0</v>
      </c>
      <c r="O77" s="17">
        <v>0</v>
      </c>
      <c r="P77" s="20">
        <v>0</v>
      </c>
      <c r="Q77" s="20">
        <v>1</v>
      </c>
      <c r="R77" s="20">
        <v>0</v>
      </c>
      <c r="S77" s="20">
        <v>0</v>
      </c>
      <c r="T77" s="21">
        <v>1</v>
      </c>
      <c r="U77" s="4" t="s">
        <v>147</v>
      </c>
      <c r="V77" s="4">
        <v>0.34046595091176102</v>
      </c>
      <c r="W77" s="4" t="s">
        <v>148</v>
      </c>
      <c r="X77" s="4" cm="1">
        <f t="array" ref="X77">MMULT(K77:T77,$V$73:$V$82)</f>
        <v>1.3357135574173757</v>
      </c>
      <c r="Y77" s="4" t="s">
        <v>148</v>
      </c>
      <c r="Z77" s="26">
        <f t="shared" si="11"/>
        <v>0.36368109743070975</v>
      </c>
      <c r="AA77" s="4"/>
      <c r="AB77" s="4">
        <f t="shared" si="12"/>
        <v>2.3215146518948737E-2</v>
      </c>
      <c r="AC77" s="4">
        <f>SQRT(AB73^2+AB74^2+AB75^2+AB76^2+AB77^2+AB78^2+AB79^2+AB80^2+AB81^2+AB82^2)</f>
        <v>0.13398543321785167</v>
      </c>
    </row>
    <row r="78" spans="10:29" x14ac:dyDescent="0.25">
      <c r="J78" s="19" t="s">
        <v>6</v>
      </c>
      <c r="K78" s="20">
        <v>0</v>
      </c>
      <c r="L78" s="20">
        <v>0</v>
      </c>
      <c r="M78" s="20">
        <v>1</v>
      </c>
      <c r="N78" s="20">
        <v>0</v>
      </c>
      <c r="O78" s="20">
        <v>0</v>
      </c>
      <c r="P78" s="17">
        <v>0</v>
      </c>
      <c r="Q78" s="20">
        <v>0</v>
      </c>
      <c r="R78" s="20">
        <v>0</v>
      </c>
      <c r="S78" s="20">
        <v>0</v>
      </c>
      <c r="T78" s="21">
        <v>1</v>
      </c>
      <c r="U78" s="4"/>
      <c r="V78" s="4">
        <v>0.23945421547559098</v>
      </c>
      <c r="W78" s="4"/>
      <c r="X78" s="4" cm="1">
        <f t="array" ref="X78">MMULT(K78:T78,$V$73:$V$82)</f>
        <v>0.99524760650561461</v>
      </c>
      <c r="Y78" s="4"/>
      <c r="Z78" s="26">
        <f t="shared" si="11"/>
        <v>0.27098081002418717</v>
      </c>
      <c r="AA78" s="4"/>
      <c r="AB78" s="4">
        <f t="shared" si="12"/>
        <v>3.1526594548596187E-2</v>
      </c>
      <c r="AC78" s="4"/>
    </row>
    <row r="79" spans="10:29" x14ac:dyDescent="0.25">
      <c r="J79" s="19" t="s">
        <v>19</v>
      </c>
      <c r="K79" s="20">
        <v>0</v>
      </c>
      <c r="L79" s="20">
        <v>0</v>
      </c>
      <c r="M79" s="20">
        <v>1</v>
      </c>
      <c r="N79" s="20">
        <v>0</v>
      </c>
      <c r="O79" s="20">
        <v>1</v>
      </c>
      <c r="P79" s="20">
        <v>0</v>
      </c>
      <c r="Q79" s="17">
        <v>0</v>
      </c>
      <c r="R79" s="20">
        <v>0</v>
      </c>
      <c r="S79" s="20">
        <v>0</v>
      </c>
      <c r="T79" s="21">
        <v>1</v>
      </c>
      <c r="U79" s="4"/>
      <c r="V79" s="4">
        <v>0.34046595091176102</v>
      </c>
      <c r="W79" s="4"/>
      <c r="X79" s="4" cm="1">
        <f t="array" ref="X79">MMULT(K79:T79,$V$73:$V$82)</f>
        <v>1.3357135574173757</v>
      </c>
      <c r="Y79" s="4"/>
      <c r="Z79" s="26">
        <f t="shared" si="11"/>
        <v>0.36368109743070975</v>
      </c>
      <c r="AA79" s="4"/>
      <c r="AB79" s="4">
        <f t="shared" si="12"/>
        <v>2.3215146518948737E-2</v>
      </c>
      <c r="AC79" s="4"/>
    </row>
    <row r="80" spans="10:29" x14ac:dyDescent="0.25">
      <c r="J80" s="19" t="s">
        <v>7</v>
      </c>
      <c r="K80" s="20">
        <v>0</v>
      </c>
      <c r="L80" s="20">
        <v>0</v>
      </c>
      <c r="M80" s="20">
        <v>1</v>
      </c>
      <c r="N80" s="20">
        <v>0</v>
      </c>
      <c r="O80" s="20">
        <v>0</v>
      </c>
      <c r="P80" s="20">
        <v>0</v>
      </c>
      <c r="Q80" s="20">
        <v>0</v>
      </c>
      <c r="R80" s="17">
        <v>0</v>
      </c>
      <c r="S80" s="20">
        <v>0</v>
      </c>
      <c r="T80" s="21">
        <v>0</v>
      </c>
      <c r="U80" s="4"/>
      <c r="V80" s="4">
        <v>0.14510822907835599</v>
      </c>
      <c r="W80" s="4"/>
      <c r="X80" s="4" cm="1">
        <f t="array" ref="X80">MMULT(K80:T80,$V$73:$V$82)</f>
        <v>0.67221515308029922</v>
      </c>
      <c r="Y80" s="4"/>
      <c r="Z80" s="26">
        <f t="shared" si="11"/>
        <v>0.1830272240812516</v>
      </c>
      <c r="AA80" s="4"/>
      <c r="AB80" s="4">
        <f t="shared" si="12"/>
        <v>3.7918995002895611E-2</v>
      </c>
      <c r="AC80" s="4"/>
    </row>
    <row r="81" spans="10:29" x14ac:dyDescent="0.25">
      <c r="J81" s="19" t="s">
        <v>8</v>
      </c>
      <c r="K81" s="20">
        <v>0</v>
      </c>
      <c r="L81" s="20">
        <v>0</v>
      </c>
      <c r="M81" s="20">
        <v>1</v>
      </c>
      <c r="N81" s="20">
        <v>1</v>
      </c>
      <c r="O81" s="20">
        <v>0</v>
      </c>
      <c r="P81" s="20">
        <v>0</v>
      </c>
      <c r="Q81" s="20">
        <v>0</v>
      </c>
      <c r="R81" s="20">
        <v>0</v>
      </c>
      <c r="S81" s="17">
        <v>0</v>
      </c>
      <c r="T81" s="21">
        <v>0</v>
      </c>
      <c r="U81" s="4"/>
      <c r="V81" s="4">
        <v>0.21381671917199449</v>
      </c>
      <c r="W81" s="4"/>
      <c r="X81" s="4" cm="1">
        <f t="array" ref="X81">MMULT(K81:T81,$V$73:$V$82)</f>
        <v>0.88603187225229374</v>
      </c>
      <c r="Y81" s="4"/>
      <c r="Z81" s="26">
        <f t="shared" si="11"/>
        <v>0.2412441214434804</v>
      </c>
      <c r="AA81" s="4"/>
      <c r="AB81" s="4">
        <f t="shared" si="12"/>
        <v>2.7427402271485907E-2</v>
      </c>
      <c r="AC81" s="4"/>
    </row>
    <row r="82" spans="10:29" ht="15.75" thickBot="1" x14ac:dyDescent="0.3">
      <c r="J82" s="22" t="s">
        <v>9</v>
      </c>
      <c r="K82" s="23">
        <v>0</v>
      </c>
      <c r="L82" s="23">
        <v>0</v>
      </c>
      <c r="M82" s="23">
        <v>1</v>
      </c>
      <c r="N82" s="23">
        <v>0</v>
      </c>
      <c r="O82" s="23">
        <v>0</v>
      </c>
      <c r="P82" s="23">
        <v>1</v>
      </c>
      <c r="Q82" s="23">
        <v>1</v>
      </c>
      <c r="R82" s="23">
        <v>0</v>
      </c>
      <c r="S82" s="23">
        <v>0</v>
      </c>
      <c r="T82" s="24">
        <v>0</v>
      </c>
      <c r="U82" s="4"/>
      <c r="V82" s="4">
        <v>0.32303245342531545</v>
      </c>
      <c r="W82" s="4"/>
      <c r="X82" s="4" cm="1">
        <f t="array" ref="X82">MMULT(K82:T82,$V$73:$V$82)</f>
        <v>1.2521353194676512</v>
      </c>
      <c r="Y82" s="4"/>
      <c r="Z82" s="26">
        <f t="shared" si="11"/>
        <v>0.34092485217880736</v>
      </c>
      <c r="AA82" s="4"/>
      <c r="AB82" s="4">
        <f t="shared" si="12"/>
        <v>1.7892398753491912E-2</v>
      </c>
      <c r="AC82" s="4"/>
    </row>
    <row r="83" spans="10:29" x14ac:dyDescent="0.25"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0:29" x14ac:dyDescent="0.25"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>
        <f>SQRT(POWER(X73,2)+POWER(X74,2)+POWER(X75,2)+POWER(X76,2)+POWER(X77,2)+POWER(X78,2)+POWER(X79,2)+POWER(X80,2)+POWER(X81,2)+POWER(X82,2))</f>
        <v>3.6727604674913361</v>
      </c>
      <c r="Y84" s="4"/>
      <c r="Z84" s="4"/>
      <c r="AA84" s="4"/>
      <c r="AB84" s="4"/>
      <c r="AC84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0197-C009-4DC9-A6A6-ED602FDD28AC}">
  <dimension ref="A1"/>
  <sheetViews>
    <sheetView tabSelected="1" workbookViewId="0">
      <selection activeCell="J28" sqref="J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10Node</vt:lpstr>
      <vt:lpstr>Matrix</vt:lpstr>
      <vt:lpstr>Betweeness</vt:lpstr>
      <vt:lpstr>Closeness</vt:lpstr>
      <vt:lpstr>PageRank</vt:lpstr>
      <vt:lpstr>Eigen Vector - Eigen Value</vt:lpstr>
      <vt:lpstr>Louvain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Tran Nhat</dc:creator>
  <cp:lastModifiedBy>Tan Tran Nhat</cp:lastModifiedBy>
  <dcterms:created xsi:type="dcterms:W3CDTF">2022-12-05T09:39:50Z</dcterms:created>
  <dcterms:modified xsi:type="dcterms:W3CDTF">2022-12-30T14:42:40Z</dcterms:modified>
</cp:coreProperties>
</file>