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gXaHoi\doanMXH_19522220\"/>
    </mc:Choice>
  </mc:AlternateContent>
  <xr:revisionPtr revIDLastSave="0" documentId="13_ncr:1_{22FA0176-DC89-4424-B5C4-8C8E37ABFCA4}" xr6:coauthVersionLast="47" xr6:coauthVersionMax="47" xr10:uidLastSave="{00000000-0000-0000-0000-000000000000}"/>
  <bookViews>
    <workbookView xWindow="-110" yWindow="-110" windowWidth="19420" windowHeight="10300" xr2:uid="{E76B2AB1-B3B5-844F-B729-559027202EB1}"/>
  </bookViews>
  <sheets>
    <sheet name="Đổi Tên Node" sheetId="2" r:id="rId1"/>
    <sheet name="Betweeness Centrality" sheetId="1" r:id="rId2"/>
    <sheet name="Closeness Centrality" sheetId="3" r:id="rId3"/>
    <sheet name="Page Rank" sheetId="4" r:id="rId4"/>
    <sheet name="Eigen Vector - Eigen Value" sheetId="5" r:id="rId5"/>
    <sheet name="Louvain" sheetId="6" r:id="rId6"/>
  </sheets>
  <definedNames>
    <definedName name="Emax">'Betweeness Centrality'!$I$1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3" l="1"/>
  <c r="J10" i="3"/>
  <c r="J9" i="3"/>
  <c r="J8" i="3"/>
  <c r="J7" i="3"/>
  <c r="J6" i="3"/>
  <c r="J5" i="3"/>
  <c r="J4" i="3"/>
  <c r="J3" i="3"/>
  <c r="N4" i="4"/>
  <c r="R4" i="4"/>
  <c r="Q4" i="4"/>
  <c r="P4" i="4"/>
  <c r="Z74" i="5"/>
  <c r="Z75" i="5"/>
  <c r="Z76" i="5"/>
  <c r="Z77" i="5"/>
  <c r="Z78" i="5"/>
  <c r="Z79" i="5"/>
  <c r="Z80" i="5"/>
  <c r="Z81" i="5"/>
  <c r="Z82" i="5"/>
  <c r="Z73" i="5"/>
  <c r="X79" i="5" a="1"/>
  <c r="X79" i="5" s="1"/>
  <c r="X70" i="5"/>
  <c r="Z60" i="5" s="1"/>
  <c r="Z66" i="5"/>
  <c r="X64" i="5" a="1"/>
  <c r="X64" i="5" s="1"/>
  <c r="Z46" i="5"/>
  <c r="Z47" i="5"/>
  <c r="Z48" i="5"/>
  <c r="Z49" i="5"/>
  <c r="Z50" i="5"/>
  <c r="Z51" i="5"/>
  <c r="Z52" i="5"/>
  <c r="Z53" i="5"/>
  <c r="Z54" i="5"/>
  <c r="Z45" i="5"/>
  <c r="X45" i="5" a="1"/>
  <c r="X45" i="5" s="1"/>
  <c r="Z23" i="5"/>
  <c r="Z30" i="5"/>
  <c r="X31" i="5" a="1"/>
  <c r="X31" i="5" s="1"/>
  <c r="X32" i="5" a="1"/>
  <c r="X32" i="5"/>
  <c r="X33" i="5" a="1"/>
  <c r="X33" i="5" s="1"/>
  <c r="X34" i="5" a="1"/>
  <c r="X34" i="5" s="1"/>
  <c r="X35" i="5" a="1"/>
  <c r="X35" i="5" s="1"/>
  <c r="X36" i="5" a="1"/>
  <c r="X36" i="5"/>
  <c r="X37" i="5" a="1"/>
  <c r="X37" i="5" s="1"/>
  <c r="X38" i="5" a="1"/>
  <c r="X38" i="5" s="1"/>
  <c r="X39" i="5" a="1"/>
  <c r="X39" i="5" s="1"/>
  <c r="X30" i="5" a="1"/>
  <c r="X30" i="5" s="1"/>
  <c r="X17" i="5" a="1"/>
  <c r="X17" i="5" s="1"/>
  <c r="X18" i="5" a="1"/>
  <c r="X18" i="5"/>
  <c r="X19" i="5" a="1"/>
  <c r="X19" i="5" s="1"/>
  <c r="X20" i="5" a="1"/>
  <c r="X20" i="5" s="1"/>
  <c r="X21" i="5" a="1"/>
  <c r="X21" i="5" s="1"/>
  <c r="X22" i="5" a="1"/>
  <c r="X22" i="5"/>
  <c r="X23" i="5" a="1"/>
  <c r="X23" i="5" s="1"/>
  <c r="X24" i="5" a="1"/>
  <c r="X24" i="5" s="1"/>
  <c r="X25" i="5" a="1"/>
  <c r="X25" i="5" s="1"/>
  <c r="X16" i="5" a="1"/>
  <c r="X16" i="5" s="1"/>
  <c r="AB3" i="5"/>
  <c r="AB4" i="5"/>
  <c r="AB5" i="5"/>
  <c r="AB6" i="5"/>
  <c r="AB7" i="5"/>
  <c r="AB8" i="5"/>
  <c r="AB9" i="5"/>
  <c r="AB10" i="5"/>
  <c r="AB11" i="5"/>
  <c r="AB2" i="5"/>
  <c r="Z2" i="5"/>
  <c r="X3" i="5" a="1"/>
  <c r="X3" i="5" s="1"/>
  <c r="X4" i="5" a="1"/>
  <c r="X4" i="5" s="1"/>
  <c r="X5" i="5" a="1"/>
  <c r="X5" i="5" s="1"/>
  <c r="X6" i="5" a="1"/>
  <c r="X6" i="5"/>
  <c r="X7" i="5" a="1"/>
  <c r="X7" i="5" s="1"/>
  <c r="X8" i="5" a="1"/>
  <c r="X8" i="5" s="1"/>
  <c r="X9" i="5" a="1"/>
  <c r="X9" i="5" s="1"/>
  <c r="X10" i="5" a="1"/>
  <c r="X10" i="5"/>
  <c r="X11" i="5" a="1"/>
  <c r="X11" i="5" s="1"/>
  <c r="X2" i="5" a="1"/>
  <c r="X2" i="5" s="1"/>
  <c r="X51" i="5" a="1"/>
  <c r="X51" i="5" s="1"/>
  <c r="X65" i="5" a="1"/>
  <c r="X65" i="5" s="1"/>
  <c r="J24" i="4"/>
  <c r="K24" i="4" s="1"/>
  <c r="O24" i="4"/>
  <c r="J5" i="4"/>
  <c r="S4" i="4"/>
  <c r="O4" i="4"/>
  <c r="L4" i="4"/>
  <c r="K4" i="4"/>
  <c r="J4" i="4"/>
  <c r="J2" i="3"/>
  <c r="S27" i="1"/>
  <c r="S26" i="1"/>
  <c r="S25" i="1"/>
  <c r="S24" i="1"/>
  <c r="S23" i="1"/>
  <c r="S22" i="1"/>
  <c r="S21" i="1"/>
  <c r="S20" i="1"/>
  <c r="S18" i="1"/>
  <c r="S16" i="1"/>
  <c r="S17" i="1"/>
  <c r="S15" i="1"/>
  <c r="S14" i="1"/>
  <c r="S13" i="1"/>
  <c r="S12" i="1"/>
  <c r="S11" i="1"/>
  <c r="S10" i="1"/>
  <c r="S9" i="1"/>
  <c r="S8" i="1"/>
  <c r="S7" i="1"/>
  <c r="S6" i="1"/>
  <c r="S4" i="1"/>
  <c r="S19" i="1"/>
  <c r="S5" i="1"/>
  <c r="S3" i="1"/>
  <c r="S2" i="1"/>
  <c r="Z65" i="5" l="1"/>
  <c r="Z64" i="5"/>
  <c r="Z63" i="5"/>
  <c r="Z62" i="5"/>
  <c r="Z59" i="5"/>
  <c r="Z61" i="5"/>
  <c r="Z67" i="5"/>
  <c r="Z68" i="5"/>
  <c r="X66" i="5" a="1"/>
  <c r="X66" i="5" s="1"/>
  <c r="X50" i="5" a="1"/>
  <c r="X50" i="5" s="1"/>
  <c r="X77" i="5" a="1"/>
  <c r="X77" i="5" s="1"/>
  <c r="X82" i="5" a="1"/>
  <c r="X82" i="5" s="1"/>
  <c r="X75" i="5" a="1"/>
  <c r="X75" i="5" s="1"/>
  <c r="X78" i="5" a="1"/>
  <c r="X78" i="5" s="1"/>
  <c r="X81" i="5" a="1"/>
  <c r="X81" i="5" s="1"/>
  <c r="X74" i="5" a="1"/>
  <c r="X74" i="5" s="1"/>
  <c r="X73" i="5" a="1"/>
  <c r="X73" i="5" s="1"/>
  <c r="X80" i="5" a="1"/>
  <c r="X80" i="5" s="1"/>
  <c r="X76" i="5" a="1"/>
  <c r="X76" i="5" s="1"/>
  <c r="X63" i="5" a="1"/>
  <c r="X63" i="5" s="1"/>
  <c r="X59" i="5" a="1"/>
  <c r="X59" i="5" s="1"/>
  <c r="X61" i="5" a="1"/>
  <c r="X61" i="5" s="1"/>
  <c r="X60" i="5" a="1"/>
  <c r="X60" i="5" s="1"/>
  <c r="X62" i="5" a="1"/>
  <c r="X62" i="5" s="1"/>
  <c r="X68" i="5" a="1"/>
  <c r="X68" i="5" s="1"/>
  <c r="X67" i="5" a="1"/>
  <c r="X67" i="5" s="1"/>
  <c r="X54" i="5" a="1"/>
  <c r="X54" i="5" s="1"/>
  <c r="X46" i="5" a="1"/>
  <c r="X46" i="5" s="1"/>
  <c r="X48" i="5" a="1"/>
  <c r="X48" i="5" s="1"/>
  <c r="X53" i="5" a="1"/>
  <c r="X53" i="5" s="1"/>
  <c r="X47" i="5" a="1"/>
  <c r="X47" i="5" s="1"/>
  <c r="X52" i="5" a="1"/>
  <c r="X52" i="5" s="1"/>
  <c r="X49" i="5" a="1"/>
  <c r="X49" i="5" s="1"/>
  <c r="L24" i="4"/>
  <c r="N24" i="4"/>
  <c r="M24" i="4"/>
  <c r="O5" i="4"/>
  <c r="K5" i="4"/>
  <c r="M4" i="4"/>
  <c r="X84" i="5" l="1"/>
  <c r="X56" i="5"/>
  <c r="P24" i="4"/>
  <c r="S24" i="4" s="1"/>
  <c r="Q24" i="4"/>
  <c r="R24" i="4"/>
  <c r="L5" i="4"/>
  <c r="J25" i="4" l="1"/>
  <c r="M5" i="4"/>
  <c r="P5" i="4" s="1"/>
  <c r="R5" i="4" s="1"/>
  <c r="N5" i="4"/>
  <c r="Q5" i="4" s="1"/>
  <c r="K25" i="4" l="1"/>
  <c r="L25" i="4"/>
  <c r="O25" i="4"/>
  <c r="S5" i="4"/>
  <c r="J6" i="4"/>
  <c r="M25" i="4" l="1"/>
  <c r="N25" i="4"/>
  <c r="K6" i="4"/>
  <c r="L6" i="4"/>
  <c r="O6" i="4"/>
  <c r="P25" i="4" l="1"/>
  <c r="S25" i="4" s="1"/>
  <c r="M6" i="4"/>
  <c r="N6" i="4"/>
  <c r="R25" i="4" l="1"/>
  <c r="Q25" i="4"/>
  <c r="P6" i="4"/>
  <c r="R6" i="4" s="1"/>
  <c r="S6" i="4" l="1"/>
  <c r="Q6" i="4"/>
  <c r="J7" i="4" s="1"/>
  <c r="K7" i="4" l="1"/>
  <c r="O7" i="4"/>
  <c r="L7" i="4" l="1"/>
  <c r="M7" i="4" l="1"/>
  <c r="N7" i="4"/>
  <c r="P7" i="4" l="1"/>
  <c r="R7" i="4" l="1"/>
  <c r="S7" i="4"/>
  <c r="Q7" i="4"/>
  <c r="J8" i="4" s="1"/>
  <c r="O8" i="4" l="1"/>
  <c r="K8" i="4"/>
  <c r="L8" i="4"/>
  <c r="N8" i="4" l="1"/>
  <c r="Q8" i="4" s="1"/>
  <c r="M8" i="4"/>
  <c r="S8" i="4" s="1"/>
  <c r="P8" i="4"/>
  <c r="R8" i="4" s="1"/>
  <c r="J9" i="4" l="1"/>
  <c r="K9" i="4" l="1"/>
  <c r="O9" i="4"/>
  <c r="L9" i="4" l="1"/>
  <c r="S9" i="4" l="1"/>
  <c r="M9" i="4"/>
  <c r="N9" i="4"/>
  <c r="P9" i="4"/>
  <c r="Q9" i="4" s="1"/>
  <c r="J10" i="4" s="1"/>
  <c r="R9" i="4"/>
  <c r="K10" i="4" l="1"/>
  <c r="L10" i="4"/>
  <c r="M10" i="4"/>
  <c r="N10" i="4"/>
  <c r="O10" i="4"/>
  <c r="Q10" i="4" l="1"/>
  <c r="P10" i="4"/>
  <c r="S10" i="4" s="1"/>
  <c r="J11" i="4" l="1"/>
  <c r="R10" i="4"/>
  <c r="K11" i="4" l="1"/>
  <c r="L11" i="4" s="1"/>
  <c r="O11" i="4"/>
  <c r="M11" i="4" l="1"/>
  <c r="N11" i="4"/>
  <c r="P11" i="4" l="1"/>
  <c r="R11" i="4" s="1"/>
  <c r="J12" i="4" l="1"/>
  <c r="S11" i="4"/>
  <c r="Q11" i="4"/>
  <c r="O12" i="4" l="1"/>
  <c r="K12" i="4"/>
  <c r="L12" i="4" l="1"/>
  <c r="N12" i="4" l="1"/>
  <c r="M12" i="4"/>
  <c r="P12" i="4" l="1"/>
  <c r="Q12" i="4" l="1"/>
  <c r="J13" i="4" s="1"/>
  <c r="R12" i="4"/>
  <c r="S12" i="4"/>
  <c r="K13" i="4" l="1"/>
  <c r="O13" i="4"/>
  <c r="L13" i="4" l="1"/>
  <c r="Q13" i="4" l="1"/>
  <c r="M13" i="4"/>
  <c r="S13" i="4" s="1"/>
  <c r="N13" i="4"/>
  <c r="P13" i="4"/>
  <c r="R13" i="4"/>
  <c r="J14" i="4" l="1"/>
  <c r="K14" i="4" l="1"/>
  <c r="L14" i="4"/>
  <c r="N14" i="4" s="1"/>
  <c r="M14" i="4"/>
  <c r="O14" i="4"/>
  <c r="P14" i="4" l="1"/>
  <c r="Q14" i="4" s="1"/>
  <c r="R14" i="4"/>
  <c r="S14" i="4" l="1"/>
  <c r="J15" i="4" s="1"/>
  <c r="K15" i="4" l="1"/>
  <c r="O15" i="4"/>
  <c r="L15" i="4" l="1"/>
  <c r="M15" i="4" l="1"/>
  <c r="N15" i="4"/>
  <c r="P15" i="4" l="1"/>
  <c r="R15" i="4" l="1"/>
  <c r="S15" i="4"/>
  <c r="Q15" i="4"/>
  <c r="J16" i="4" s="1"/>
  <c r="O16" i="4" l="1"/>
  <c r="K16" i="4"/>
  <c r="L16" i="4"/>
  <c r="N16" i="4" s="1"/>
  <c r="M16" i="4" l="1"/>
  <c r="S16" i="4" s="1"/>
  <c r="P16" i="4"/>
  <c r="Q16" i="4" s="1"/>
  <c r="R16" i="4" l="1"/>
  <c r="J17" i="4"/>
  <c r="K17" i="4" l="1"/>
  <c r="L17" i="4" s="1"/>
  <c r="O17" i="4"/>
  <c r="N17" i="4" l="1"/>
  <c r="M17" i="4"/>
  <c r="P17" i="4" l="1"/>
  <c r="R17" i="4" s="1"/>
  <c r="Q17" i="4" l="1"/>
  <c r="S17" i="4"/>
  <c r="J18" i="4" s="1"/>
  <c r="K18" i="4" l="1"/>
  <c r="L18" i="4"/>
  <c r="M18" i="4"/>
  <c r="N18" i="4"/>
  <c r="O18" i="4"/>
  <c r="S18" i="4" l="1"/>
  <c r="P18" i="4"/>
  <c r="Q18" i="4" s="1"/>
  <c r="R18" i="4" l="1"/>
  <c r="J19" i="4" s="1"/>
  <c r="K19" i="4" l="1"/>
  <c r="O19" i="4"/>
  <c r="L19" i="4" l="1"/>
  <c r="Q19" i="4" l="1"/>
  <c r="M19" i="4"/>
  <c r="N19" i="4"/>
  <c r="P19" i="4"/>
  <c r="S19" i="4"/>
  <c r="R19" i="4"/>
  <c r="J20" i="4"/>
  <c r="O20" i="4" l="1"/>
  <c r="K20" i="4"/>
  <c r="L20" i="4" l="1"/>
  <c r="N20" i="4" l="1"/>
  <c r="M20" i="4"/>
  <c r="P20" i="4"/>
  <c r="S20" i="4" s="1"/>
  <c r="R20" i="4" l="1"/>
  <c r="J21" i="4" s="1"/>
  <c r="Q20" i="4"/>
  <c r="O21" i="4" l="1"/>
  <c r="K21" i="4"/>
  <c r="L21" i="4" l="1"/>
  <c r="M21" i="4" l="1"/>
  <c r="N21" i="4"/>
  <c r="Q21" i="4" s="1"/>
  <c r="P21" i="4"/>
  <c r="R21" i="4" s="1"/>
  <c r="S21" i="4" l="1"/>
  <c r="J22" i="4" s="1"/>
  <c r="K22" i="4" l="1"/>
  <c r="O22" i="4"/>
  <c r="L22" i="4"/>
  <c r="M22" i="4"/>
  <c r="N22" i="4" l="1"/>
  <c r="Q22" i="4" s="1"/>
  <c r="P22" i="4"/>
  <c r="S22" i="4" s="1"/>
  <c r="J23" i="4" l="1"/>
  <c r="R22" i="4"/>
  <c r="O23" i="4" l="1"/>
  <c r="K23" i="4"/>
  <c r="L23" i="4" l="1"/>
  <c r="N23" i="4" l="1"/>
  <c r="M23" i="4"/>
  <c r="S23" i="4" s="1"/>
  <c r="P23" i="4"/>
  <c r="Q23" i="4" s="1"/>
  <c r="R23" i="4" l="1"/>
  <c r="P8" i="1" l="1"/>
  <c r="P2" i="1" s="1"/>
  <c r="P4" i="1"/>
  <c r="X27" i="5" l="1"/>
  <c r="X41" i="5" l="1"/>
  <c r="Z17" i="5"/>
  <c r="AB17" i="5" s="1"/>
  <c r="Z16" i="5"/>
  <c r="AB16" i="5" s="1"/>
  <c r="Z18" i="5"/>
  <c r="AB18" i="5" s="1"/>
  <c r="Z25" i="5"/>
  <c r="AB25" i="5" s="1"/>
  <c r="Z24" i="5"/>
  <c r="AB24" i="5" s="1"/>
  <c r="Z21" i="5"/>
  <c r="AB21" i="5" s="1"/>
  <c r="Z20" i="5"/>
  <c r="AB20" i="5" s="1"/>
  <c r="Z19" i="5"/>
  <c r="AB19" i="5" s="1"/>
  <c r="AB23" i="5"/>
  <c r="Z22" i="5"/>
  <c r="AB22" i="5" s="1"/>
  <c r="X13" i="5"/>
  <c r="Z11" i="5" s="1"/>
  <c r="AB79" i="5" l="1"/>
  <c r="AB74" i="5"/>
  <c r="AB75" i="5"/>
  <c r="AB73" i="5"/>
  <c r="AB82" i="5"/>
  <c r="AB78" i="5"/>
  <c r="AB76" i="5"/>
  <c r="AB81" i="5"/>
  <c r="AB77" i="5"/>
  <c r="AB80" i="5"/>
  <c r="Z35" i="5"/>
  <c r="AB35" i="5" s="1"/>
  <c r="AB66" i="5"/>
  <c r="AB64" i="5"/>
  <c r="AB60" i="5"/>
  <c r="AB63" i="5"/>
  <c r="AB67" i="5"/>
  <c r="AB48" i="5"/>
  <c r="AB53" i="5"/>
  <c r="AB65" i="5"/>
  <c r="AB62" i="5"/>
  <c r="AB45" i="5"/>
  <c r="AB52" i="5"/>
  <c r="AB51" i="5"/>
  <c r="AB49" i="5"/>
  <c r="AB47" i="5"/>
  <c r="AB54" i="5"/>
  <c r="AB68" i="5"/>
  <c r="AB59" i="5"/>
  <c r="AB46" i="5"/>
  <c r="AB61" i="5"/>
  <c r="AB50" i="5"/>
  <c r="Z37" i="5"/>
  <c r="AB37" i="5" s="1"/>
  <c r="Z31" i="5"/>
  <c r="AB31" i="5" s="1"/>
  <c r="Z36" i="5"/>
  <c r="AB36" i="5" s="1"/>
  <c r="Z38" i="5"/>
  <c r="AB38" i="5" s="1"/>
  <c r="Z32" i="5"/>
  <c r="AB32" i="5" s="1"/>
  <c r="AB30" i="5"/>
  <c r="Z34" i="5"/>
  <c r="AB34" i="5" s="1"/>
  <c r="Z39" i="5"/>
  <c r="AB39" i="5" s="1"/>
  <c r="Z33" i="5"/>
  <c r="AB33" i="5" s="1"/>
  <c r="AC20" i="5"/>
  <c r="Z9" i="5"/>
  <c r="Z4" i="5"/>
  <c r="Z3" i="5"/>
  <c r="Z10" i="5"/>
  <c r="Z5" i="5"/>
  <c r="Z7" i="5"/>
  <c r="Z6" i="5"/>
  <c r="Z8" i="5"/>
  <c r="AC77" i="5" l="1"/>
  <c r="AC49" i="5"/>
  <c r="AC63" i="5"/>
  <c r="AC34" i="5"/>
  <c r="AC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<sst xmlns="http://schemas.openxmlformats.org/spreadsheetml/2006/main" count="450" uniqueCount="146">
  <si>
    <t>Định nghĩa lại tên node</t>
  </si>
  <si>
    <t>A</t>
  </si>
  <si>
    <t>B</t>
  </si>
  <si>
    <t>C</t>
  </si>
  <si>
    <t>D</t>
  </si>
  <si>
    <t>E</t>
  </si>
  <si>
    <t>F</t>
  </si>
  <si>
    <t>H</t>
  </si>
  <si>
    <t>I</t>
  </si>
  <si>
    <t>K</t>
  </si>
  <si>
    <t>Đỉnh 1</t>
  </si>
  <si>
    <t>Đỉnh 2</t>
  </si>
  <si>
    <t>Emax=10*9/2=45</t>
  </si>
  <si>
    <t>Đường đi ngắn nhất</t>
  </si>
  <si>
    <t>Điểm nằm giữa đường đi ngắn nhất</t>
  </si>
  <si>
    <t>(A,B)</t>
  </si>
  <si>
    <t>(A,C)</t>
  </si>
  <si>
    <t>(A,D)</t>
  </si>
  <si>
    <t>(A,E)</t>
  </si>
  <si>
    <t>(A,F)</t>
  </si>
  <si>
    <t>(A,K)</t>
  </si>
  <si>
    <t>(B,C)</t>
  </si>
  <si>
    <t>(C,I)</t>
  </si>
  <si>
    <t>(E,H)</t>
  </si>
  <si>
    <t>Node Betweeness</t>
  </si>
  <si>
    <t>CB(A)</t>
  </si>
  <si>
    <t>CB(B)</t>
  </si>
  <si>
    <t>CB(C)</t>
  </si>
  <si>
    <t>CB(D)</t>
  </si>
  <si>
    <t>CB(E)</t>
  </si>
  <si>
    <t>CB(F)</t>
  </si>
  <si>
    <t>CB(H)</t>
  </si>
  <si>
    <t>CB(I)</t>
  </si>
  <si>
    <t>CB(K)</t>
  </si>
  <si>
    <t>Edge Betweeness</t>
  </si>
  <si>
    <t>CB(A,B)</t>
  </si>
  <si>
    <t>CB(A,C)</t>
  </si>
  <si>
    <t>CB(A,D)</t>
  </si>
  <si>
    <t>CB(A,E)</t>
  </si>
  <si>
    <t>CB(A,F)</t>
  </si>
  <si>
    <t>CB(A,K)</t>
  </si>
  <si>
    <t>CB(B,C)</t>
  </si>
  <si>
    <t>CB(C,I)</t>
  </si>
  <si>
    <t>Closeness Centrality</t>
  </si>
  <si>
    <t>CC(A)</t>
  </si>
  <si>
    <t>CC(B)</t>
  </si>
  <si>
    <t>CC(C)</t>
  </si>
  <si>
    <t>CC(D)</t>
  </si>
  <si>
    <t>CC(E)</t>
  </si>
  <si>
    <t>CC(F)</t>
  </si>
  <si>
    <t>CC(H)</t>
  </si>
  <si>
    <t>CC(I)</t>
  </si>
  <si>
    <t>CC(K)</t>
  </si>
  <si>
    <t>n - 1 = 10 - 1 = 9</t>
  </si>
  <si>
    <t>Iteration</t>
  </si>
  <si>
    <t>weight degree</t>
  </si>
  <si>
    <t>Lần 1</t>
  </si>
  <si>
    <t>X</t>
  </si>
  <si>
    <t>=</t>
  </si>
  <si>
    <t>Lần 2</t>
  </si>
  <si>
    <t>Lần 3</t>
  </si>
  <si>
    <t>delta(Q(i,j)) = 1/2m * (d(i,j) - (di*dj)/m)</t>
  </si>
  <si>
    <t>d(i, j) = shared edge of comunity i and j</t>
  </si>
  <si>
    <t>G</t>
  </si>
  <si>
    <t>Art &amp; Design</t>
  </si>
  <si>
    <t>Puzzle;Education</t>
  </si>
  <si>
    <t>Role Playing;Action &amp; Adventure</t>
  </si>
  <si>
    <t>Board;Action &amp; Adventure</t>
  </si>
  <si>
    <t>Lifestyle;Pretend Play</t>
  </si>
  <si>
    <t>Art &amp; Design;Pretend Play</t>
  </si>
  <si>
    <t>Social</t>
  </si>
  <si>
    <t>Adventure;Education</t>
  </si>
  <si>
    <t>Lifestyle;Education</t>
  </si>
  <si>
    <t>Racing;Pretend Play</t>
  </si>
  <si>
    <t>(A,H)</t>
  </si>
  <si>
    <t>(A,I)</t>
  </si>
  <si>
    <t>(A,G)</t>
  </si>
  <si>
    <t xml:space="preserve">A or C or G </t>
  </si>
  <si>
    <t>(B,A),(A,D) or (B,C),(C,D) or (B,G),(G,D)</t>
  </si>
  <si>
    <t>(B,A),(A,E) or (B,C),(C,E) or (B,G),(G,E)</t>
  </si>
  <si>
    <t>A or G</t>
  </si>
  <si>
    <t>(B,A),(A,F)  or (B,G),(G,F)</t>
  </si>
  <si>
    <t>(B,G)</t>
  </si>
  <si>
    <t>(B,A),(A,H) or (B,C),(C,H) or (B,G),(G,H)</t>
  </si>
  <si>
    <t>(B,I)</t>
  </si>
  <si>
    <t>(B,A),(A,K) or (B,C),(C,K) or (B,G),(G,K)</t>
  </si>
  <si>
    <t>(C,D)</t>
  </si>
  <si>
    <t>(C,E)</t>
  </si>
  <si>
    <t xml:space="preserve">(C,A),(A,F) or (C,G),(G,F) </t>
  </si>
  <si>
    <t>(C,G)</t>
  </si>
  <si>
    <t>(C,H)</t>
  </si>
  <si>
    <t>(C,K)</t>
  </si>
  <si>
    <t>(D,A),(A,E) or (D,C),(C,E) or (D,G),(G,E)</t>
  </si>
  <si>
    <t>(D,A),(A,F) or (D,G),(G,F)</t>
  </si>
  <si>
    <t>(D,G)</t>
  </si>
  <si>
    <t>(D,A),(A,H) or (D,C),(C,H) or (D,G),(G,H)</t>
  </si>
  <si>
    <t>(D,A),(A,I) or (D,C),(C,I) or (D,G),(G,I)</t>
  </si>
  <si>
    <t xml:space="preserve">(E,A),(A,F) or (E,G),(G,F) </t>
  </si>
  <si>
    <t>(E,G)</t>
  </si>
  <si>
    <t>(E,A),(A,I) or (E,C),(C,I) or (E,G),(G,I)</t>
  </si>
  <si>
    <t>(E,A),(A,K) or (E,C),(C,K) or (E,G),(G,K)</t>
  </si>
  <si>
    <t>(F,G)</t>
  </si>
  <si>
    <t xml:space="preserve">(F,A),(A,H) or (F,G),(G,H) </t>
  </si>
  <si>
    <t xml:space="preserve">(F,A),(A,I) or (F,G),(G,I) </t>
  </si>
  <si>
    <t xml:space="preserve">(F,A),(A,K) or (F,G),(G,K) </t>
  </si>
  <si>
    <t>(G,H)</t>
  </si>
  <si>
    <t>(G,I)</t>
  </si>
  <si>
    <t>(G,K)</t>
  </si>
  <si>
    <t>(H,A),(A,I) or (H,C),(C,I) or (H,G),(G,I)</t>
  </si>
  <si>
    <t>(H,A),(A,K) or (H,C),(C,K) or (H,G),(G,K)</t>
  </si>
  <si>
    <t>(I,A),(A,K) or (I,C),(C,K) or (I,G),(G,K)</t>
  </si>
  <si>
    <t>CB(G)</t>
  </si>
  <si>
    <t>(D,K)</t>
  </si>
  <si>
    <t>CB(A,G)</t>
  </si>
  <si>
    <t>CB(A,H)</t>
  </si>
  <si>
    <t>CB(A,I)</t>
  </si>
  <si>
    <t>CB(C,D)</t>
  </si>
  <si>
    <t>CB(B,G)</t>
  </si>
  <si>
    <t>CB(G,D)</t>
  </si>
  <si>
    <t>CB(C,E)</t>
  </si>
  <si>
    <t>CB(G,E)</t>
  </si>
  <si>
    <t>CB(G,F)</t>
  </si>
  <si>
    <t>CB(C,H)</t>
  </si>
  <si>
    <t>CB(G,H)</t>
  </si>
  <si>
    <t>CB(B,I)</t>
  </si>
  <si>
    <t>CB(C,K)</t>
  </si>
  <si>
    <t>CB(G,K)</t>
  </si>
  <si>
    <t>CB(C,G)</t>
  </si>
  <si>
    <t>CB(G,I)</t>
  </si>
  <si>
    <t>CB(D,K)</t>
  </si>
  <si>
    <t>CB(E,H)</t>
  </si>
  <si>
    <t>CC(G)</t>
  </si>
  <si>
    <t>a,b,d,e,g,h,I,k</t>
  </si>
  <si>
    <t>a,c,g,k</t>
  </si>
  <si>
    <t>a,c,g,h</t>
  </si>
  <si>
    <t>a,g,</t>
  </si>
  <si>
    <t>a,b,c,d,e,f,h,I,k</t>
  </si>
  <si>
    <t>a,c,e,g</t>
  </si>
  <si>
    <t>a,b,c,g</t>
  </si>
  <si>
    <t>a,c,d,g</t>
  </si>
  <si>
    <t>Rank</t>
  </si>
  <si>
    <t>Node matrix</t>
  </si>
  <si>
    <t>Lần  4</t>
  </si>
  <si>
    <t>Lần 5</t>
  </si>
  <si>
    <t>Lần 6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</si>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</sst>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298450</xdr:colOff>
      <xdr:row>14</xdr:row>
      <xdr:rowOff>146050</xdr:rowOff>
    </xdr:from>
    <xdr:to>
      <xdr:col>8</xdr:col>
      <xdr:colOff>1598182</xdr:colOff>
      <xdr:row>37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BE6F43-280E-79FD-4D34-CB72E0953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6850" y="2901950"/>
          <a:ext cx="5363732" cy="45466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15</xdr:col>
      <xdr:colOff>406662</xdr:colOff>
      <xdr:row>37</xdr:row>
      <xdr:rowOff>184382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5A604A-7CAD-CB6F-34AA-5C736BF2D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8000" y="2952750"/>
          <a:ext cx="5092962" cy="45150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503621</xdr:colOff>
      <xdr:row>3</xdr:row>
      <xdr:rowOff>167872</xdr:rowOff>
    </xdr:from>
    <xdr:to>
      <xdr:col>6</xdr:col>
      <xdr:colOff>647962</xdr:colOff>
      <xdr:row>26</xdr:row>
      <xdr:rowOff>150368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709396-931C-431F-9C23-07C77DD1F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621" y="759079"/>
          <a:ext cx="5092962" cy="45150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33</xdr:row>
      <xdr:rowOff>127000</xdr:rowOff>
    </xdr:from>
    <xdr:to>
      <xdr:col>17</xdr:col>
      <xdr:colOff>698500</xdr:colOff>
      <xdr:row>46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67313B-4943-FFAC-6579-70EA17D3A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6832600"/>
          <a:ext cx="4610100" cy="2679700"/>
        </a:xfrm>
        <a:prstGeom prst="rect">
          <a:avLst/>
        </a:prstGeom>
      </xdr:spPr>
    </xdr:pic>
    <xdr:clientData/>
  </xdr:twoCellAnchor>
  <xdr:twoCellAnchor editAs="oneCell">
    <xdr:from>
      <xdr:col>0</xdr:col>
      <xdr:colOff>374650</xdr:colOff>
      <xdr:row>0</xdr:row>
      <xdr:rowOff>31750</xdr:rowOff>
    </xdr:from>
    <xdr:to>
      <xdr:col>6</xdr:col>
      <xdr:colOff>590812</xdr:colOff>
      <xdr:row>23</xdr:row>
      <xdr:rowOff>19282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1D89C0-9E53-405F-AEDF-5C661586C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650" y="31750"/>
          <a:ext cx="5092962" cy="45150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0</xdr:row>
      <xdr:rowOff>133350</xdr:rowOff>
    </xdr:from>
    <xdr:to>
      <xdr:col>6</xdr:col>
      <xdr:colOff>762262</xdr:colOff>
      <xdr:row>23</xdr:row>
      <xdr:rowOff>120882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EA3210-BAC8-44B4-9750-D5E8A1BFC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133350"/>
          <a:ext cx="5092962" cy="45150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139962</xdr:colOff>
      <xdr:row>27</xdr:row>
      <xdr:rowOff>187103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E39990-0C05-4660-A530-6BC36AEC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997857"/>
          <a:ext cx="5092962" cy="457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3348-91F2-7D42-A6BA-3716BD91D2E8}">
  <dimension ref="I43:V55"/>
  <sheetViews>
    <sheetView tabSelected="1" topLeftCell="F13" zoomScale="62" zoomScaleNormal="62" workbookViewId="0">
      <selection activeCell="V46" sqref="V46"/>
    </sheetView>
  </sheetViews>
  <sheetFormatPr defaultColWidth="10.6640625" defaultRowHeight="15.5" x14ac:dyDescent="0.35"/>
  <cols>
    <col min="9" max="9" width="36.9140625" customWidth="1"/>
    <col min="11" max="11" width="18.83203125" bestFit="1" customWidth="1"/>
    <col min="17" max="17" width="13.1640625" customWidth="1"/>
  </cols>
  <sheetData>
    <row r="43" spans="9:22" ht="16" thickBot="1" x14ac:dyDescent="0.4"/>
    <row r="44" spans="9:22" x14ac:dyDescent="0.35">
      <c r="I44" s="6" t="s">
        <v>0</v>
      </c>
      <c r="J44" s="7"/>
      <c r="L44" s="15" t="s">
        <v>141</v>
      </c>
      <c r="M44" s="16"/>
      <c r="N44" s="16"/>
      <c r="O44" s="16"/>
      <c r="P44" s="16"/>
      <c r="Q44" s="16"/>
      <c r="R44" s="16"/>
      <c r="S44" s="16"/>
      <c r="T44" s="16"/>
      <c r="U44" s="16"/>
      <c r="V44" s="17"/>
    </row>
    <row r="45" spans="9:22" x14ac:dyDescent="0.35">
      <c r="I45" s="2" t="s">
        <v>64</v>
      </c>
      <c r="J45" s="2" t="s">
        <v>1</v>
      </c>
      <c r="L45" s="18"/>
      <c r="M45" s="19" t="s">
        <v>1</v>
      </c>
      <c r="N45" s="19" t="s">
        <v>2</v>
      </c>
      <c r="O45" s="19" t="s">
        <v>3</v>
      </c>
      <c r="P45" s="19" t="s">
        <v>4</v>
      </c>
      <c r="Q45" s="19" t="s">
        <v>5</v>
      </c>
      <c r="R45" s="19" t="s">
        <v>6</v>
      </c>
      <c r="S45" s="19" t="s">
        <v>63</v>
      </c>
      <c r="T45" s="19" t="s">
        <v>7</v>
      </c>
      <c r="U45" s="19" t="s">
        <v>8</v>
      </c>
      <c r="V45" s="20" t="s">
        <v>9</v>
      </c>
    </row>
    <row r="46" spans="9:22" x14ac:dyDescent="0.35">
      <c r="I46" s="2" t="s">
        <v>65</v>
      </c>
      <c r="J46" s="2" t="s">
        <v>2</v>
      </c>
      <c r="L46" s="21" t="s">
        <v>1</v>
      </c>
      <c r="M46" s="19">
        <v>0</v>
      </c>
      <c r="N46" s="22">
        <v>1</v>
      </c>
      <c r="O46" s="22">
        <v>1</v>
      </c>
      <c r="P46" s="22">
        <v>1</v>
      </c>
      <c r="Q46" s="22">
        <v>1</v>
      </c>
      <c r="R46" s="22">
        <v>1</v>
      </c>
      <c r="S46" s="22">
        <v>1</v>
      </c>
      <c r="T46" s="22">
        <v>1</v>
      </c>
      <c r="U46" s="22">
        <v>1</v>
      </c>
      <c r="V46" s="23">
        <v>1</v>
      </c>
    </row>
    <row r="47" spans="9:22" x14ac:dyDescent="0.35">
      <c r="I47" s="2" t="s">
        <v>66</v>
      </c>
      <c r="J47" s="2" t="s">
        <v>3</v>
      </c>
      <c r="L47" s="21" t="s">
        <v>2</v>
      </c>
      <c r="M47" s="22">
        <v>1</v>
      </c>
      <c r="N47" s="19">
        <v>0</v>
      </c>
      <c r="O47" s="22">
        <v>1</v>
      </c>
      <c r="P47" s="22">
        <v>0</v>
      </c>
      <c r="Q47" s="22">
        <v>0</v>
      </c>
      <c r="R47" s="22">
        <v>0</v>
      </c>
      <c r="S47" s="22">
        <v>1</v>
      </c>
      <c r="T47" s="22">
        <v>0</v>
      </c>
      <c r="U47" s="22">
        <v>1</v>
      </c>
      <c r="V47" s="23">
        <v>0</v>
      </c>
    </row>
    <row r="48" spans="9:22" x14ac:dyDescent="0.35">
      <c r="I48" s="2" t="s">
        <v>67</v>
      </c>
      <c r="J48" s="2" t="s">
        <v>4</v>
      </c>
      <c r="L48" s="21" t="s">
        <v>3</v>
      </c>
      <c r="M48" s="22">
        <v>1</v>
      </c>
      <c r="N48" s="22">
        <v>1</v>
      </c>
      <c r="O48" s="19">
        <v>0</v>
      </c>
      <c r="P48" s="22">
        <v>1</v>
      </c>
      <c r="Q48" s="22">
        <v>1</v>
      </c>
      <c r="R48" s="22">
        <v>0</v>
      </c>
      <c r="S48" s="22">
        <v>1</v>
      </c>
      <c r="T48" s="22">
        <v>1</v>
      </c>
      <c r="U48" s="22">
        <v>1</v>
      </c>
      <c r="V48" s="23">
        <v>1</v>
      </c>
    </row>
    <row r="49" spans="9:22" x14ac:dyDescent="0.35">
      <c r="I49" s="2" t="s">
        <v>68</v>
      </c>
      <c r="J49" s="2" t="s">
        <v>5</v>
      </c>
      <c r="L49" s="21" t="s">
        <v>4</v>
      </c>
      <c r="M49" s="22">
        <v>1</v>
      </c>
      <c r="N49" s="22">
        <v>0</v>
      </c>
      <c r="O49" s="22">
        <v>1</v>
      </c>
      <c r="P49" s="19">
        <v>0</v>
      </c>
      <c r="Q49" s="22">
        <v>0</v>
      </c>
      <c r="R49" s="22">
        <v>0</v>
      </c>
      <c r="S49" s="22">
        <v>1</v>
      </c>
      <c r="T49" s="22">
        <v>0</v>
      </c>
      <c r="U49" s="22">
        <v>0</v>
      </c>
      <c r="V49" s="23">
        <v>1</v>
      </c>
    </row>
    <row r="50" spans="9:22" x14ac:dyDescent="0.35">
      <c r="I50" s="2" t="s">
        <v>69</v>
      </c>
      <c r="J50" s="2" t="s">
        <v>6</v>
      </c>
      <c r="L50" s="21" t="s">
        <v>5</v>
      </c>
      <c r="M50" s="22">
        <v>1</v>
      </c>
      <c r="N50" s="22">
        <v>0</v>
      </c>
      <c r="O50" s="22">
        <v>1</v>
      </c>
      <c r="P50" s="22">
        <v>0</v>
      </c>
      <c r="Q50" s="19">
        <v>0</v>
      </c>
      <c r="R50" s="22">
        <v>0</v>
      </c>
      <c r="S50" s="22">
        <v>1</v>
      </c>
      <c r="T50" s="22">
        <v>1</v>
      </c>
      <c r="U50" s="22">
        <v>0</v>
      </c>
      <c r="V50" s="23">
        <v>0</v>
      </c>
    </row>
    <row r="51" spans="9:22" x14ac:dyDescent="0.35">
      <c r="I51" s="2" t="s">
        <v>70</v>
      </c>
      <c r="J51" s="2" t="s">
        <v>63</v>
      </c>
      <c r="L51" s="21" t="s">
        <v>6</v>
      </c>
      <c r="M51" s="22">
        <v>1</v>
      </c>
      <c r="N51" s="22">
        <v>0</v>
      </c>
      <c r="O51" s="22">
        <v>0</v>
      </c>
      <c r="P51" s="22">
        <v>0</v>
      </c>
      <c r="Q51" s="22">
        <v>0</v>
      </c>
      <c r="R51" s="19">
        <v>0</v>
      </c>
      <c r="S51" s="22">
        <v>1</v>
      </c>
      <c r="T51" s="22">
        <v>0</v>
      </c>
      <c r="U51" s="22">
        <v>0</v>
      </c>
      <c r="V51" s="23">
        <v>0</v>
      </c>
    </row>
    <row r="52" spans="9:22" x14ac:dyDescent="0.35">
      <c r="I52" s="2" t="s">
        <v>71</v>
      </c>
      <c r="J52" s="2" t="s">
        <v>7</v>
      </c>
      <c r="L52" s="21" t="s">
        <v>63</v>
      </c>
      <c r="M52" s="22">
        <v>1</v>
      </c>
      <c r="N52" s="22">
        <v>1</v>
      </c>
      <c r="O52" s="22">
        <v>1</v>
      </c>
      <c r="P52" s="22">
        <v>1</v>
      </c>
      <c r="Q52" s="22">
        <v>1</v>
      </c>
      <c r="R52" s="22">
        <v>1</v>
      </c>
      <c r="S52" s="19">
        <v>0</v>
      </c>
      <c r="T52" s="22">
        <v>1</v>
      </c>
      <c r="U52" s="22">
        <v>1</v>
      </c>
      <c r="V52" s="23">
        <v>1</v>
      </c>
    </row>
    <row r="53" spans="9:22" x14ac:dyDescent="0.35">
      <c r="I53" s="2" t="s">
        <v>72</v>
      </c>
      <c r="J53" s="2" t="s">
        <v>8</v>
      </c>
      <c r="L53" s="21" t="s">
        <v>7</v>
      </c>
      <c r="M53" s="22">
        <v>1</v>
      </c>
      <c r="N53" s="22">
        <v>0</v>
      </c>
      <c r="O53" s="22">
        <v>1</v>
      </c>
      <c r="P53" s="22">
        <v>0</v>
      </c>
      <c r="Q53" s="22">
        <v>1</v>
      </c>
      <c r="R53" s="22">
        <v>0</v>
      </c>
      <c r="S53" s="22">
        <v>1</v>
      </c>
      <c r="T53" s="19">
        <v>0</v>
      </c>
      <c r="U53" s="22">
        <v>0</v>
      </c>
      <c r="V53" s="23">
        <v>0</v>
      </c>
    </row>
    <row r="54" spans="9:22" x14ac:dyDescent="0.35">
      <c r="I54" s="2" t="s">
        <v>73</v>
      </c>
      <c r="J54" s="2" t="s">
        <v>9</v>
      </c>
      <c r="L54" s="21" t="s">
        <v>8</v>
      </c>
      <c r="M54" s="22">
        <v>1</v>
      </c>
      <c r="N54" s="22">
        <v>1</v>
      </c>
      <c r="O54" s="22">
        <v>1</v>
      </c>
      <c r="P54" s="22">
        <v>0</v>
      </c>
      <c r="Q54" s="22">
        <v>0</v>
      </c>
      <c r="R54" s="22">
        <v>0</v>
      </c>
      <c r="S54" s="22">
        <v>1</v>
      </c>
      <c r="T54" s="22">
        <v>0</v>
      </c>
      <c r="U54" s="19">
        <v>0</v>
      </c>
      <c r="V54" s="23">
        <v>0</v>
      </c>
    </row>
    <row r="55" spans="9:22" ht="16" thickBot="1" x14ac:dyDescent="0.4">
      <c r="L55" s="24" t="s">
        <v>9</v>
      </c>
      <c r="M55" s="25">
        <v>1</v>
      </c>
      <c r="N55" s="25">
        <v>0</v>
      </c>
      <c r="O55" s="25">
        <v>1</v>
      </c>
      <c r="P55" s="25">
        <v>1</v>
      </c>
      <c r="Q55" s="25">
        <v>0</v>
      </c>
      <c r="R55" s="25">
        <v>0</v>
      </c>
      <c r="S55" s="25">
        <v>1</v>
      </c>
      <c r="T55" s="25">
        <v>0</v>
      </c>
      <c r="U55" s="25">
        <v>0</v>
      </c>
      <c r="V55" s="26">
        <v>0</v>
      </c>
    </row>
  </sheetData>
  <mergeCells count="2">
    <mergeCell ref="I44:J44"/>
    <mergeCell ref="L44:V44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F74B-BB2D-B141-82E6-E69F6350283A}">
  <dimension ref="I1:S47"/>
  <sheetViews>
    <sheetView topLeftCell="A13" zoomScale="85" zoomScaleNormal="85" workbookViewId="0">
      <selection activeCell="L46" sqref="L46"/>
    </sheetView>
  </sheetViews>
  <sheetFormatPr defaultColWidth="10.83203125" defaultRowHeight="15.5" x14ac:dyDescent="0.35"/>
  <cols>
    <col min="1" max="8" width="10.83203125" style="1"/>
    <col min="9" max="9" width="15.5" style="1" bestFit="1" customWidth="1"/>
    <col min="10" max="11" width="6.5" style="1" bestFit="1" customWidth="1"/>
    <col min="12" max="12" width="30.6640625" style="1" bestFit="1" customWidth="1"/>
    <col min="13" max="13" width="33.58203125" style="1" customWidth="1"/>
    <col min="14" max="14" width="7.58203125" style="1" customWidth="1"/>
    <col min="15" max="15" width="10.83203125" style="1"/>
    <col min="16" max="16" width="21.83203125" style="1" customWidth="1"/>
    <col min="17" max="17" width="8.33203125" style="1" customWidth="1"/>
    <col min="18" max="18" width="15.83203125" style="1" bestFit="1" customWidth="1"/>
    <col min="19" max="20" width="16" style="1" bestFit="1" customWidth="1"/>
    <col min="21" max="21" width="10.83203125" style="1"/>
    <col min="22" max="22" width="15.6640625" style="1" bestFit="1" customWidth="1"/>
    <col min="23" max="16384" width="10.83203125" style="1"/>
  </cols>
  <sheetData>
    <row r="1" spans="9:19" x14ac:dyDescent="0.35">
      <c r="I1" s="3" t="s">
        <v>12</v>
      </c>
      <c r="J1" s="4" t="s">
        <v>10</v>
      </c>
      <c r="K1" s="4" t="s">
        <v>11</v>
      </c>
      <c r="L1" s="4" t="s">
        <v>14</v>
      </c>
      <c r="M1" s="4" t="s">
        <v>13</v>
      </c>
      <c r="N1" s="3"/>
      <c r="O1" s="9" t="s">
        <v>24</v>
      </c>
      <c r="P1" s="10"/>
      <c r="Q1" s="3"/>
      <c r="R1" s="8" t="s">
        <v>34</v>
      </c>
      <c r="S1" s="8"/>
    </row>
    <row r="2" spans="9:19" x14ac:dyDescent="0.35">
      <c r="J2" s="2" t="s">
        <v>1</v>
      </c>
      <c r="K2" s="2" t="s">
        <v>2</v>
      </c>
      <c r="L2" s="2"/>
      <c r="M2" s="2" t="s">
        <v>15</v>
      </c>
      <c r="O2" s="2" t="s">
        <v>25</v>
      </c>
      <c r="P2" s="2">
        <f>P8</f>
        <v>0.16666666666666666</v>
      </c>
      <c r="R2" s="2" t="s">
        <v>35</v>
      </c>
      <c r="S2" s="2">
        <f>(1+(1/3*4)+1/2)/45</f>
        <v>6.2962962962962957E-2</v>
      </c>
    </row>
    <row r="3" spans="9:19" x14ac:dyDescent="0.35">
      <c r="J3" s="2" t="s">
        <v>1</v>
      </c>
      <c r="K3" s="2" t="s">
        <v>3</v>
      </c>
      <c r="L3" s="2"/>
      <c r="M3" s="2" t="s">
        <v>16</v>
      </c>
      <c r="O3" s="2" t="s">
        <v>26</v>
      </c>
      <c r="P3" s="2">
        <v>0</v>
      </c>
      <c r="R3" s="2" t="s">
        <v>36</v>
      </c>
      <c r="S3" s="2">
        <f>(1+1/2)/45</f>
        <v>3.3333333333333333E-2</v>
      </c>
    </row>
    <row r="4" spans="9:19" x14ac:dyDescent="0.35">
      <c r="J4" s="2" t="s">
        <v>1</v>
      </c>
      <c r="K4" s="2" t="s">
        <v>4</v>
      </c>
      <c r="L4" s="2"/>
      <c r="M4" s="2" t="s">
        <v>17</v>
      </c>
      <c r="O4" s="2" t="s">
        <v>27</v>
      </c>
      <c r="P4" s="2">
        <f>(1/3*12)/45</f>
        <v>8.8888888888888892E-2</v>
      </c>
      <c r="R4" s="2" t="s">
        <v>37</v>
      </c>
      <c r="S4" s="2">
        <f>(1+(1/3*4)+(1/2*2))/45</f>
        <v>7.407407407407407E-2</v>
      </c>
    </row>
    <row r="5" spans="9:19" x14ac:dyDescent="0.35">
      <c r="J5" s="2" t="s">
        <v>1</v>
      </c>
      <c r="K5" s="2" t="s">
        <v>5</v>
      </c>
      <c r="L5" s="2"/>
      <c r="M5" s="2" t="s">
        <v>18</v>
      </c>
      <c r="O5" s="2" t="s">
        <v>28</v>
      </c>
      <c r="P5" s="2">
        <v>0</v>
      </c>
      <c r="R5" s="2" t="s">
        <v>38</v>
      </c>
      <c r="S5" s="2">
        <f>(1+1/3*4+1/2)/45</f>
        <v>6.2962962962962957E-2</v>
      </c>
    </row>
    <row r="6" spans="9:19" x14ac:dyDescent="0.35">
      <c r="J6" s="2" t="s">
        <v>1</v>
      </c>
      <c r="K6" s="2" t="s">
        <v>6</v>
      </c>
      <c r="L6" s="2"/>
      <c r="M6" s="2" t="s">
        <v>19</v>
      </c>
      <c r="O6" s="2" t="s">
        <v>29</v>
      </c>
      <c r="P6" s="2">
        <v>0</v>
      </c>
      <c r="R6" s="2" t="s">
        <v>39</v>
      </c>
      <c r="S6" s="2">
        <f>(1+1/2*7)/45</f>
        <v>0.1</v>
      </c>
    </row>
    <row r="7" spans="9:19" x14ac:dyDescent="0.35">
      <c r="J7" s="2" t="s">
        <v>1</v>
      </c>
      <c r="K7" s="2" t="s">
        <v>63</v>
      </c>
      <c r="L7" s="2"/>
      <c r="M7" s="2" t="s">
        <v>76</v>
      </c>
      <c r="O7" s="2" t="s">
        <v>30</v>
      </c>
      <c r="P7" s="2">
        <v>0</v>
      </c>
      <c r="R7" s="2" t="s">
        <v>113</v>
      </c>
      <c r="S7" s="2">
        <f>(1)/45</f>
        <v>2.2222222222222223E-2</v>
      </c>
    </row>
    <row r="8" spans="9:19" x14ac:dyDescent="0.35">
      <c r="J8" s="2" t="s">
        <v>1</v>
      </c>
      <c r="K8" s="2" t="s">
        <v>7</v>
      </c>
      <c r="L8" s="2"/>
      <c r="M8" s="2" t="s">
        <v>74</v>
      </c>
      <c r="O8" s="2" t="s">
        <v>111</v>
      </c>
      <c r="P8" s="2">
        <f>((1/3*12)+(1/2*7))/45</f>
        <v>0.16666666666666666</v>
      </c>
      <c r="R8" s="2" t="s">
        <v>114</v>
      </c>
      <c r="S8" s="2">
        <f>(1+1/3*4+1/2)/45</f>
        <v>6.2962962962962957E-2</v>
      </c>
    </row>
    <row r="9" spans="9:19" x14ac:dyDescent="0.35">
      <c r="J9" s="2" t="s">
        <v>1</v>
      </c>
      <c r="K9" s="2" t="s">
        <v>8</v>
      </c>
      <c r="L9" s="2"/>
      <c r="M9" s="2" t="s">
        <v>75</v>
      </c>
      <c r="O9" s="2" t="s">
        <v>31</v>
      </c>
      <c r="P9" s="2">
        <v>0</v>
      </c>
      <c r="R9" s="2" t="s">
        <v>115</v>
      </c>
      <c r="S9" s="2">
        <f>(1+1/3*4+1/2)/45</f>
        <v>6.2962962962962957E-2</v>
      </c>
    </row>
    <row r="10" spans="9:19" x14ac:dyDescent="0.35">
      <c r="J10" s="2" t="s">
        <v>1</v>
      </c>
      <c r="K10" s="2" t="s">
        <v>9</v>
      </c>
      <c r="L10" s="2"/>
      <c r="M10" s="2" t="s">
        <v>20</v>
      </c>
      <c r="O10" s="2" t="s">
        <v>32</v>
      </c>
      <c r="P10" s="2">
        <v>0</v>
      </c>
      <c r="R10" s="2" t="s">
        <v>40</v>
      </c>
      <c r="S10" s="2">
        <f>(1+1/3*4+1/2)/45</f>
        <v>6.2962962962962957E-2</v>
      </c>
    </row>
    <row r="11" spans="9:19" x14ac:dyDescent="0.35">
      <c r="J11" s="2" t="s">
        <v>2</v>
      </c>
      <c r="K11" s="2" t="s">
        <v>3</v>
      </c>
      <c r="L11" s="2"/>
      <c r="M11" s="2" t="s">
        <v>21</v>
      </c>
      <c r="O11" s="2" t="s">
        <v>33</v>
      </c>
      <c r="P11" s="2">
        <v>0</v>
      </c>
      <c r="R11" s="2" t="s">
        <v>41</v>
      </c>
      <c r="S11" s="2">
        <f>(1+1/3*4)/45</f>
        <v>5.1851851851851843E-2</v>
      </c>
    </row>
    <row r="12" spans="9:19" x14ac:dyDescent="0.35">
      <c r="J12" s="2" t="s">
        <v>2</v>
      </c>
      <c r="K12" s="2" t="s">
        <v>4</v>
      </c>
      <c r="L12" s="2" t="s">
        <v>77</v>
      </c>
      <c r="M12" s="2" t="s">
        <v>78</v>
      </c>
      <c r="R12" s="2" t="s">
        <v>116</v>
      </c>
      <c r="S12" s="2">
        <f>(1+1/3*4)/45</f>
        <v>5.1851851851851843E-2</v>
      </c>
    </row>
    <row r="13" spans="9:19" x14ac:dyDescent="0.35">
      <c r="J13" s="2" t="s">
        <v>2</v>
      </c>
      <c r="K13" s="2" t="s">
        <v>5</v>
      </c>
      <c r="L13" s="2" t="s">
        <v>77</v>
      </c>
      <c r="M13" s="2" t="s">
        <v>79</v>
      </c>
      <c r="R13" s="2" t="s">
        <v>117</v>
      </c>
      <c r="S13" s="2">
        <f>(1+1/3*4+1/2)/45</f>
        <v>6.2962962962962957E-2</v>
      </c>
    </row>
    <row r="14" spans="9:19" x14ac:dyDescent="0.35">
      <c r="J14" s="2" t="s">
        <v>2</v>
      </c>
      <c r="K14" s="2" t="s">
        <v>6</v>
      </c>
      <c r="L14" s="2" t="s">
        <v>80</v>
      </c>
      <c r="M14" s="2" t="s">
        <v>81</v>
      </c>
      <c r="R14" s="2" t="s">
        <v>118</v>
      </c>
      <c r="S14" s="2">
        <f>(1+1/3*4+1/2)/45</f>
        <v>6.2962962962962957E-2</v>
      </c>
    </row>
    <row r="15" spans="9:19" x14ac:dyDescent="0.35">
      <c r="J15" s="2" t="s">
        <v>2</v>
      </c>
      <c r="K15" s="2" t="s">
        <v>63</v>
      </c>
      <c r="L15" s="2"/>
      <c r="M15" s="2" t="s">
        <v>82</v>
      </c>
      <c r="R15" s="2" t="s">
        <v>119</v>
      </c>
      <c r="S15" s="2">
        <f>(1+1/3*4)/45</f>
        <v>5.1851851851851843E-2</v>
      </c>
    </row>
    <row r="16" spans="9:19" x14ac:dyDescent="0.35">
      <c r="J16" s="2" t="s">
        <v>2</v>
      </c>
      <c r="K16" s="2" t="s">
        <v>7</v>
      </c>
      <c r="L16" s="2" t="s">
        <v>77</v>
      </c>
      <c r="M16" s="2" t="s">
        <v>83</v>
      </c>
      <c r="R16" s="2" t="s">
        <v>120</v>
      </c>
      <c r="S16" s="2">
        <f>(1+1/3*4+1/2)/45</f>
        <v>6.2962962962962957E-2</v>
      </c>
    </row>
    <row r="17" spans="9:19" x14ac:dyDescent="0.35">
      <c r="J17" s="2" t="s">
        <v>2</v>
      </c>
      <c r="K17" s="2" t="s">
        <v>8</v>
      </c>
      <c r="L17" s="2"/>
      <c r="M17" s="2" t="s">
        <v>84</v>
      </c>
      <c r="R17" s="2" t="s">
        <v>121</v>
      </c>
      <c r="S17" s="2">
        <f>(1+1/2*7)/45</f>
        <v>0.1</v>
      </c>
    </row>
    <row r="18" spans="9:19" x14ac:dyDescent="0.35">
      <c r="J18" s="2" t="s">
        <v>2</v>
      </c>
      <c r="K18" s="2" t="s">
        <v>9</v>
      </c>
      <c r="L18" s="2" t="s">
        <v>77</v>
      </c>
      <c r="M18" s="2" t="s">
        <v>85</v>
      </c>
      <c r="R18" s="2" t="s">
        <v>122</v>
      </c>
      <c r="S18" s="2">
        <f>(1+1/3*4)/45</f>
        <v>5.1851851851851843E-2</v>
      </c>
    </row>
    <row r="19" spans="9:19" x14ac:dyDescent="0.35">
      <c r="I19" s="1" t="s">
        <v>132</v>
      </c>
      <c r="J19" s="2" t="s">
        <v>3</v>
      </c>
      <c r="K19" s="2" t="s">
        <v>4</v>
      </c>
      <c r="L19" s="2"/>
      <c r="M19" s="2" t="s">
        <v>86</v>
      </c>
      <c r="R19" s="2" t="s">
        <v>123</v>
      </c>
      <c r="S19" s="2">
        <f t="shared" ref="S7:S27" si="0">(1+1/3+1/2)/45</f>
        <v>4.0740740740740737E-2</v>
      </c>
    </row>
    <row r="20" spans="9:19" x14ac:dyDescent="0.35">
      <c r="J20" s="2" t="s">
        <v>3</v>
      </c>
      <c r="K20" s="2" t="s">
        <v>5</v>
      </c>
      <c r="L20" s="2"/>
      <c r="M20" s="2" t="s">
        <v>87</v>
      </c>
      <c r="R20" s="2" t="s">
        <v>124</v>
      </c>
      <c r="S20" s="2">
        <f>(1)/45</f>
        <v>2.2222222222222223E-2</v>
      </c>
    </row>
    <row r="21" spans="9:19" x14ac:dyDescent="0.35">
      <c r="J21" s="2" t="s">
        <v>3</v>
      </c>
      <c r="K21" s="2" t="s">
        <v>6</v>
      </c>
      <c r="L21" s="2" t="s">
        <v>80</v>
      </c>
      <c r="M21" s="2" t="s">
        <v>88</v>
      </c>
      <c r="R21" s="2" t="s">
        <v>125</v>
      </c>
      <c r="S21" s="2">
        <f>(1+1/3*4)/45</f>
        <v>5.1851851851851843E-2</v>
      </c>
    </row>
    <row r="22" spans="9:19" x14ac:dyDescent="0.35">
      <c r="J22" s="2" t="s">
        <v>3</v>
      </c>
      <c r="K22" s="2" t="s">
        <v>63</v>
      </c>
      <c r="L22" s="2"/>
      <c r="M22" s="2" t="s">
        <v>89</v>
      </c>
      <c r="R22" s="2" t="s">
        <v>126</v>
      </c>
      <c r="S22" s="2">
        <f>(1+1/3*4+1/2)/45</f>
        <v>6.2962962962962957E-2</v>
      </c>
    </row>
    <row r="23" spans="9:19" x14ac:dyDescent="0.35">
      <c r="J23" s="2" t="s">
        <v>3</v>
      </c>
      <c r="K23" s="2" t="s">
        <v>7</v>
      </c>
      <c r="L23" s="2"/>
      <c r="M23" s="2" t="s">
        <v>90</v>
      </c>
      <c r="R23" s="2" t="s">
        <v>127</v>
      </c>
      <c r="S23" s="2">
        <f>(1+1/2)/45</f>
        <v>3.3333333333333333E-2</v>
      </c>
    </row>
    <row r="24" spans="9:19" x14ac:dyDescent="0.35">
      <c r="J24" s="2" t="s">
        <v>3</v>
      </c>
      <c r="K24" s="2" t="s">
        <v>8</v>
      </c>
      <c r="L24" s="2"/>
      <c r="M24" s="2" t="s">
        <v>22</v>
      </c>
      <c r="R24" s="2" t="s">
        <v>42</v>
      </c>
      <c r="S24" s="2">
        <f>(1+1/3*4)/45</f>
        <v>5.1851851851851843E-2</v>
      </c>
    </row>
    <row r="25" spans="9:19" x14ac:dyDescent="0.35">
      <c r="J25" s="2" t="s">
        <v>3</v>
      </c>
      <c r="K25" s="2" t="s">
        <v>9</v>
      </c>
      <c r="L25" s="2"/>
      <c r="M25" s="2" t="s">
        <v>91</v>
      </c>
      <c r="R25" s="2" t="s">
        <v>128</v>
      </c>
      <c r="S25" s="2">
        <f>(1+1/3*4+1/2)/45</f>
        <v>6.2962962962962957E-2</v>
      </c>
    </row>
    <row r="26" spans="9:19" x14ac:dyDescent="0.35">
      <c r="I26" s="1" t="s">
        <v>133</v>
      </c>
      <c r="J26" s="2" t="s">
        <v>4</v>
      </c>
      <c r="K26" s="2" t="s">
        <v>5</v>
      </c>
      <c r="L26" s="2" t="s">
        <v>77</v>
      </c>
      <c r="M26" s="2" t="s">
        <v>92</v>
      </c>
      <c r="R26" s="2" t="s">
        <v>129</v>
      </c>
      <c r="S26" s="2">
        <f>(1)/45</f>
        <v>2.2222222222222223E-2</v>
      </c>
    </row>
    <row r="27" spans="9:19" x14ac:dyDescent="0.35">
      <c r="J27" s="2" t="s">
        <v>4</v>
      </c>
      <c r="K27" s="2" t="s">
        <v>6</v>
      </c>
      <c r="L27" s="2" t="s">
        <v>80</v>
      </c>
      <c r="M27" s="2" t="s">
        <v>93</v>
      </c>
      <c r="R27" s="2" t="s">
        <v>130</v>
      </c>
      <c r="S27" s="2">
        <f>(1)/45</f>
        <v>2.2222222222222223E-2</v>
      </c>
    </row>
    <row r="28" spans="9:19" x14ac:dyDescent="0.35">
      <c r="J28" s="2" t="s">
        <v>4</v>
      </c>
      <c r="K28" s="2" t="s">
        <v>63</v>
      </c>
      <c r="L28" s="2"/>
      <c r="M28" s="2" t="s">
        <v>94</v>
      </c>
    </row>
    <row r="29" spans="9:19" x14ac:dyDescent="0.35">
      <c r="J29" s="2" t="s">
        <v>4</v>
      </c>
      <c r="K29" s="2" t="s">
        <v>7</v>
      </c>
      <c r="L29" s="2" t="s">
        <v>77</v>
      </c>
      <c r="M29" s="2" t="s">
        <v>95</v>
      </c>
    </row>
    <row r="30" spans="9:19" x14ac:dyDescent="0.35">
      <c r="J30" s="2" t="s">
        <v>4</v>
      </c>
      <c r="K30" s="2" t="s">
        <v>8</v>
      </c>
      <c r="L30" s="2" t="s">
        <v>77</v>
      </c>
      <c r="M30" s="2" t="s">
        <v>96</v>
      </c>
    </row>
    <row r="31" spans="9:19" x14ac:dyDescent="0.35">
      <c r="J31" s="2" t="s">
        <v>4</v>
      </c>
      <c r="K31" s="2" t="s">
        <v>9</v>
      </c>
      <c r="L31" s="2"/>
      <c r="M31" s="2" t="s">
        <v>112</v>
      </c>
    </row>
    <row r="32" spans="9:19" x14ac:dyDescent="0.35">
      <c r="I32" s="1" t="s">
        <v>134</v>
      </c>
      <c r="J32" s="2" t="s">
        <v>5</v>
      </c>
      <c r="K32" s="2" t="s">
        <v>6</v>
      </c>
      <c r="L32" s="2" t="s">
        <v>80</v>
      </c>
      <c r="M32" s="2" t="s">
        <v>97</v>
      </c>
    </row>
    <row r="33" spans="9:13" x14ac:dyDescent="0.35">
      <c r="J33" s="2" t="s">
        <v>5</v>
      </c>
      <c r="K33" s="2" t="s">
        <v>63</v>
      </c>
      <c r="L33" s="2"/>
      <c r="M33" s="2" t="s">
        <v>98</v>
      </c>
    </row>
    <row r="34" spans="9:13" x14ac:dyDescent="0.35">
      <c r="J34" s="2" t="s">
        <v>5</v>
      </c>
      <c r="K34" s="2" t="s">
        <v>7</v>
      </c>
      <c r="L34" s="2"/>
      <c r="M34" s="2" t="s">
        <v>23</v>
      </c>
    </row>
    <row r="35" spans="9:13" x14ac:dyDescent="0.35">
      <c r="J35" s="2" t="s">
        <v>5</v>
      </c>
      <c r="K35" s="2" t="s">
        <v>8</v>
      </c>
      <c r="L35" s="2" t="s">
        <v>77</v>
      </c>
      <c r="M35" s="2" t="s">
        <v>99</v>
      </c>
    </row>
    <row r="36" spans="9:13" x14ac:dyDescent="0.35">
      <c r="J36" s="2" t="s">
        <v>5</v>
      </c>
      <c r="K36" s="2" t="s">
        <v>9</v>
      </c>
      <c r="L36" s="2" t="s">
        <v>77</v>
      </c>
      <c r="M36" s="2" t="s">
        <v>100</v>
      </c>
    </row>
    <row r="37" spans="9:13" x14ac:dyDescent="0.35">
      <c r="I37" s="1" t="s">
        <v>135</v>
      </c>
      <c r="J37" s="2" t="s">
        <v>6</v>
      </c>
      <c r="K37" s="2" t="s">
        <v>63</v>
      </c>
      <c r="L37" s="2"/>
      <c r="M37" s="2" t="s">
        <v>101</v>
      </c>
    </row>
    <row r="38" spans="9:13" x14ac:dyDescent="0.35">
      <c r="J38" s="2" t="s">
        <v>6</v>
      </c>
      <c r="K38" s="2" t="s">
        <v>7</v>
      </c>
      <c r="L38" s="2" t="s">
        <v>80</v>
      </c>
      <c r="M38" s="2" t="s">
        <v>102</v>
      </c>
    </row>
    <row r="39" spans="9:13" x14ac:dyDescent="0.35">
      <c r="J39" s="2" t="s">
        <v>6</v>
      </c>
      <c r="K39" s="2" t="s">
        <v>8</v>
      </c>
      <c r="L39" s="2" t="s">
        <v>80</v>
      </c>
      <c r="M39" s="2" t="s">
        <v>103</v>
      </c>
    </row>
    <row r="40" spans="9:13" x14ac:dyDescent="0.35">
      <c r="J40" s="2" t="s">
        <v>6</v>
      </c>
      <c r="K40" s="2" t="s">
        <v>9</v>
      </c>
      <c r="L40" s="2" t="s">
        <v>80</v>
      </c>
      <c r="M40" s="2" t="s">
        <v>104</v>
      </c>
    </row>
    <row r="41" spans="9:13" x14ac:dyDescent="0.35">
      <c r="I41" s="1" t="s">
        <v>136</v>
      </c>
      <c r="J41" s="2" t="s">
        <v>63</v>
      </c>
      <c r="K41" s="2" t="s">
        <v>7</v>
      </c>
      <c r="L41" s="2"/>
      <c r="M41" s="2" t="s">
        <v>105</v>
      </c>
    </row>
    <row r="42" spans="9:13" x14ac:dyDescent="0.35">
      <c r="J42" s="2" t="s">
        <v>63</v>
      </c>
      <c r="K42" s="2" t="s">
        <v>8</v>
      </c>
      <c r="L42" s="2"/>
      <c r="M42" s="2" t="s">
        <v>106</v>
      </c>
    </row>
    <row r="43" spans="9:13" x14ac:dyDescent="0.35">
      <c r="J43" s="2" t="s">
        <v>63</v>
      </c>
      <c r="K43" s="2" t="s">
        <v>9</v>
      </c>
      <c r="L43" s="2"/>
      <c r="M43" s="2" t="s">
        <v>107</v>
      </c>
    </row>
    <row r="44" spans="9:13" x14ac:dyDescent="0.35">
      <c r="I44" s="1" t="s">
        <v>137</v>
      </c>
      <c r="J44" s="2" t="s">
        <v>7</v>
      </c>
      <c r="K44" s="2" t="s">
        <v>8</v>
      </c>
      <c r="L44" s="2" t="s">
        <v>77</v>
      </c>
      <c r="M44" s="2" t="s">
        <v>108</v>
      </c>
    </row>
    <row r="45" spans="9:13" x14ac:dyDescent="0.35">
      <c r="J45" s="2" t="s">
        <v>7</v>
      </c>
      <c r="K45" s="2" t="s">
        <v>9</v>
      </c>
      <c r="L45" s="2" t="s">
        <v>77</v>
      </c>
      <c r="M45" s="2" t="s">
        <v>109</v>
      </c>
    </row>
    <row r="46" spans="9:13" x14ac:dyDescent="0.35">
      <c r="I46" s="1" t="s">
        <v>138</v>
      </c>
      <c r="J46" s="2" t="s">
        <v>8</v>
      </c>
      <c r="K46" s="2" t="s">
        <v>9</v>
      </c>
      <c r="L46" s="2" t="s">
        <v>77</v>
      </c>
      <c r="M46" s="2" t="s">
        <v>110</v>
      </c>
    </row>
    <row r="47" spans="9:13" x14ac:dyDescent="0.35">
      <c r="I47" s="1" t="s">
        <v>139</v>
      </c>
    </row>
  </sheetData>
  <mergeCells count="2">
    <mergeCell ref="R1:S1"/>
    <mergeCell ref="O1:P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4691-3586-9A4E-BCE0-94FA2C1D735D}">
  <dimension ref="I1:S24"/>
  <sheetViews>
    <sheetView topLeftCell="D7" workbookViewId="0">
      <selection activeCell="J12" sqref="J12"/>
    </sheetView>
  </sheetViews>
  <sheetFormatPr defaultColWidth="10.6640625" defaultRowHeight="15.5" x14ac:dyDescent="0.35"/>
  <cols>
    <col min="8" max="8" width="3.58203125" customWidth="1"/>
    <col min="9" max="9" width="31.6640625" customWidth="1"/>
    <col min="10" max="10" width="51" bestFit="1" customWidth="1"/>
    <col min="12" max="12" width="7.33203125" customWidth="1"/>
    <col min="16" max="16" width="18.83203125" bestFit="1" customWidth="1"/>
  </cols>
  <sheetData>
    <row r="1" spans="9:19" x14ac:dyDescent="0.35">
      <c r="I1" s="4" t="s">
        <v>53</v>
      </c>
      <c r="J1" s="4" t="s">
        <v>43</v>
      </c>
      <c r="L1" s="13"/>
      <c r="M1" s="13"/>
      <c r="N1" s="12"/>
      <c r="O1" s="11"/>
      <c r="P1" s="11"/>
      <c r="Q1" s="11"/>
      <c r="R1" s="11"/>
      <c r="S1" s="5"/>
    </row>
    <row r="2" spans="9:19" x14ac:dyDescent="0.35">
      <c r="I2" s="2" t="s">
        <v>44</v>
      </c>
      <c r="J2" s="2">
        <f xml:space="preserve"> 9 / 9</f>
        <v>1</v>
      </c>
      <c r="L2" s="14"/>
      <c r="M2" s="14"/>
    </row>
    <row r="3" spans="9:19" x14ac:dyDescent="0.35">
      <c r="I3" s="2" t="s">
        <v>45</v>
      </c>
      <c r="J3" s="2">
        <f xml:space="preserve"> 9 /14</f>
        <v>0.6428571428571429</v>
      </c>
      <c r="L3" s="14"/>
      <c r="M3" s="14"/>
    </row>
    <row r="4" spans="9:19" x14ac:dyDescent="0.35">
      <c r="I4" s="2" t="s">
        <v>46</v>
      </c>
      <c r="J4" s="2">
        <f xml:space="preserve"> 9 / 10</f>
        <v>0.9</v>
      </c>
      <c r="L4" s="14"/>
      <c r="M4" s="14"/>
    </row>
    <row r="5" spans="9:19" x14ac:dyDescent="0.35">
      <c r="I5" s="2" t="s">
        <v>47</v>
      </c>
      <c r="J5" s="2">
        <f xml:space="preserve"> 9 / 14</f>
        <v>0.6428571428571429</v>
      </c>
      <c r="L5" s="14"/>
      <c r="M5" s="14"/>
    </row>
    <row r="6" spans="9:19" x14ac:dyDescent="0.35">
      <c r="I6" s="2" t="s">
        <v>48</v>
      </c>
      <c r="J6" s="2">
        <f xml:space="preserve"> 9 / 14</f>
        <v>0.6428571428571429</v>
      </c>
      <c r="L6" s="14"/>
      <c r="M6" s="14"/>
    </row>
    <row r="7" spans="9:19" x14ac:dyDescent="0.35">
      <c r="I7" s="2" t="s">
        <v>49</v>
      </c>
      <c r="J7" s="2">
        <f xml:space="preserve"> 9 / 14</f>
        <v>0.6428571428571429</v>
      </c>
      <c r="L7" s="14"/>
      <c r="M7" s="14"/>
    </row>
    <row r="8" spans="9:19" x14ac:dyDescent="0.35">
      <c r="I8" s="2" t="s">
        <v>131</v>
      </c>
      <c r="J8" s="2">
        <f>9/9</f>
        <v>1</v>
      </c>
      <c r="L8" s="14"/>
      <c r="M8" s="14"/>
    </row>
    <row r="9" spans="9:19" x14ac:dyDescent="0.35">
      <c r="I9" s="2" t="s">
        <v>50</v>
      </c>
      <c r="J9" s="2">
        <f>9/14</f>
        <v>0.6428571428571429</v>
      </c>
      <c r="L9" s="14"/>
      <c r="M9" s="14"/>
    </row>
    <row r="10" spans="9:19" x14ac:dyDescent="0.35">
      <c r="I10" s="2" t="s">
        <v>51</v>
      </c>
      <c r="J10" s="2">
        <f>9/14</f>
        <v>0.6428571428571429</v>
      </c>
      <c r="L10" s="14"/>
      <c r="M10" s="14"/>
    </row>
    <row r="11" spans="9:19" x14ac:dyDescent="0.35">
      <c r="I11" s="2" t="s">
        <v>52</v>
      </c>
      <c r="J11" s="2">
        <f>9/14</f>
        <v>0.6428571428571429</v>
      </c>
      <c r="L11" s="14"/>
      <c r="M11" s="14"/>
    </row>
    <row r="14" spans="9:19" x14ac:dyDescent="0.35">
      <c r="I14" s="6" t="s">
        <v>0</v>
      </c>
      <c r="J14" s="7"/>
    </row>
    <row r="15" spans="9:19" x14ac:dyDescent="0.35">
      <c r="I15" s="2" t="s">
        <v>64</v>
      </c>
      <c r="J15" s="2" t="s">
        <v>1</v>
      </c>
    </row>
    <row r="16" spans="9:19" x14ac:dyDescent="0.35">
      <c r="I16" s="2" t="s">
        <v>65</v>
      </c>
      <c r="J16" s="2" t="s">
        <v>2</v>
      </c>
    </row>
    <row r="17" spans="9:10" x14ac:dyDescent="0.35">
      <c r="I17" s="2" t="s">
        <v>66</v>
      </c>
      <c r="J17" s="2" t="s">
        <v>3</v>
      </c>
    </row>
    <row r="18" spans="9:10" x14ac:dyDescent="0.35">
      <c r="I18" s="2" t="s">
        <v>67</v>
      </c>
      <c r="J18" s="2" t="s">
        <v>4</v>
      </c>
    </row>
    <row r="19" spans="9:10" x14ac:dyDescent="0.35">
      <c r="I19" s="2" t="s">
        <v>68</v>
      </c>
      <c r="J19" s="2" t="s">
        <v>5</v>
      </c>
    </row>
    <row r="20" spans="9:10" x14ac:dyDescent="0.35">
      <c r="I20" s="2" t="s">
        <v>69</v>
      </c>
      <c r="J20" s="2" t="s">
        <v>6</v>
      </c>
    </row>
    <row r="21" spans="9:10" x14ac:dyDescent="0.35">
      <c r="I21" s="2" t="s">
        <v>70</v>
      </c>
      <c r="J21" s="2" t="s">
        <v>63</v>
      </c>
    </row>
    <row r="22" spans="9:10" x14ac:dyDescent="0.35">
      <c r="I22" s="2" t="s">
        <v>71</v>
      </c>
      <c r="J22" s="2" t="s">
        <v>7</v>
      </c>
    </row>
    <row r="23" spans="9:10" x14ac:dyDescent="0.35">
      <c r="I23" s="2" t="s">
        <v>72</v>
      </c>
      <c r="J23" s="2" t="s">
        <v>8</v>
      </c>
    </row>
    <row r="24" spans="9:10" x14ac:dyDescent="0.35">
      <c r="I24" s="2" t="s">
        <v>73</v>
      </c>
      <c r="J24" s="2" t="s">
        <v>9</v>
      </c>
    </row>
  </sheetData>
  <mergeCells count="3">
    <mergeCell ref="L1:M1"/>
    <mergeCell ref="N1:R1"/>
    <mergeCell ref="I14:J14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D5D9-E53A-EB4C-BA50-77544CF0BE8E}">
  <dimension ref="I1:V26"/>
  <sheetViews>
    <sheetView topLeftCell="E1" zoomScale="70" zoomScaleNormal="70" workbookViewId="0">
      <selection activeCell="V22" sqref="V22"/>
    </sheetView>
  </sheetViews>
  <sheetFormatPr defaultColWidth="10.83203125" defaultRowHeight="15.5" x14ac:dyDescent="0.35"/>
  <cols>
    <col min="1" max="11" width="10.83203125" style="1"/>
    <col min="12" max="12" width="14.08203125" style="1" customWidth="1"/>
    <col min="13" max="16" width="10.83203125" style="1"/>
    <col min="17" max="18" width="12.1640625" style="1" bestFit="1" customWidth="1"/>
    <col min="19" max="21" width="10.83203125" style="1"/>
    <col min="22" max="22" width="13" style="1" bestFit="1" customWidth="1"/>
    <col min="23" max="16384" width="10.83203125" style="1"/>
  </cols>
  <sheetData>
    <row r="1" spans="9:22" x14ac:dyDescent="0.35">
      <c r="U1" s="2" t="s">
        <v>145</v>
      </c>
      <c r="V1" s="2" t="s">
        <v>55</v>
      </c>
    </row>
    <row r="2" spans="9:22" x14ac:dyDescent="0.35">
      <c r="I2" s="2" t="s">
        <v>54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63</v>
      </c>
      <c r="Q2" s="2" t="s">
        <v>7</v>
      </c>
      <c r="R2" s="2" t="s">
        <v>8</v>
      </c>
      <c r="S2" s="2" t="s">
        <v>9</v>
      </c>
      <c r="U2" s="2" t="s">
        <v>1</v>
      </c>
      <c r="V2" s="2">
        <v>24</v>
      </c>
    </row>
    <row r="3" spans="9:22" x14ac:dyDescent="0.35"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U3" s="2" t="s">
        <v>2</v>
      </c>
      <c r="V3" s="2">
        <v>4</v>
      </c>
    </row>
    <row r="4" spans="9:22" x14ac:dyDescent="0.35">
      <c r="I4" s="2">
        <v>1</v>
      </c>
      <c r="J4" s="2">
        <f xml:space="preserve"> 0.15 + 0.85*(K3/$V$3+L3/$V$4+M3/$V$5+N3/$V$6+O3/$V$7+P3/$V$8+Q3/$V$9+R3/$V$10+S3/$V$11)</f>
        <v>1.8499999999999999</v>
      </c>
      <c r="K4" s="2">
        <f xml:space="preserve"> 0.15 + 0.85*(J4/$V$2+L3/$V$4+P3/$V$8+R3/$V$10)</f>
        <v>0.53427083333333325</v>
      </c>
      <c r="L4" s="2">
        <f>0.15+0.85*(J4/$V$2+K4/$V$3+M3/$V$5+N3/$V$6+P3/$V$8+Q3/$V$9+R3/$V$10+S3/$V$11)</f>
        <v>1.3207200520833333</v>
      </c>
      <c r="M4" s="2">
        <f>0.15+0.85*(J4/$V$2+L4/$V$4+P3/$V$8+S3/$V$11)</f>
        <v>0.55698850368923614</v>
      </c>
      <c r="N4" s="2">
        <f>0.15+0.85*(J4/$V$2+L4/$V$4+P3/$V$8+Q3/$V$9)</f>
        <v>0.55698850368923614</v>
      </c>
      <c r="O4" s="2">
        <f>0.15+0.85*(J4/$V$2+P3/$V$8)</f>
        <v>0.25093749999999998</v>
      </c>
      <c r="P4" s="2">
        <f>0.15+0.85*(J4/$V$2+K4/$V$3+L4/$V$4+M4/$V$5+N4/$V$6+O4/$V$7+Q3/$V$9+R3/$V$10+S3/$V$11)</f>
        <v>1.3442929121568465</v>
      </c>
      <c r="Q4" s="2">
        <f>0.15+0.85*(J4/$V$2+L4/$V$4+N4/$V$6+P4/$V$8)</f>
        <v>0.47504226802875382</v>
      </c>
      <c r="R4" s="2">
        <f>0.15+0.85*(J4/$V$2+K4/$V$3+L4/$V$4+P4/$V$8)</f>
        <v>0.47021476307812438</v>
      </c>
      <c r="S4" s="2">
        <f>0.15+0.85*(J4/$V$2+L4/$V$4+M4/$V$5+P4/$V$8)</f>
        <v>0.41586223951177237</v>
      </c>
      <c r="U4" s="2" t="s">
        <v>3</v>
      </c>
      <c r="V4" s="2">
        <v>12</v>
      </c>
    </row>
    <row r="5" spans="9:22" x14ac:dyDescent="0.35">
      <c r="I5" s="2">
        <v>2</v>
      </c>
      <c r="J5" s="2">
        <f t="shared" ref="J5:J23" si="0" xml:space="preserve"> 0.15 + 0.85*(K4/$V$3+L4/$V$4+M4/$V$5+N4/$V$6+O4/$V$7+P4/$V$8+Q4/$V$9+R4/$V$10+S4/$V$11)</f>
        <v>0.97812029780219834</v>
      </c>
      <c r="K5" s="2">
        <f t="shared" ref="K5:K23" si="1" xml:space="preserve"> 0.15 + 0.85*(J5/$V$2+L4/$V$4+P4/$V$8+R4/$V$10)</f>
        <v>0.42572377536272032</v>
      </c>
      <c r="L5" s="2">
        <f t="shared" ref="L5:L23" si="2">0.15+0.85*(J5/$V$2+K5/$V$3+M4/$V$5+N4/$V$6+P4/$V$8+Q4/$V$9+R4/$V$10+S4/$V$11)</f>
        <v>0.7894963673413683</v>
      </c>
      <c r="M5" s="2">
        <f t="shared" ref="M5:M23" si="3">0.15+0.85*(J5/$V$2+L5/$V$4+P4/$V$8+S4/$V$11)</f>
        <v>0.37654551976898143</v>
      </c>
      <c r="N5" s="2">
        <f t="shared" ref="N5:N23" si="4">0.15+0.85*(J5/$V$2+L5/$V$4+P4/$V$8+Q4/$V$9)</f>
        <v>0.38912127582883993</v>
      </c>
      <c r="O5" s="2">
        <f t="shared" ref="O5:O23" si="5">0.15+0.85*(J5/$V$2+P4/$V$8)</f>
        <v>0.23225213451938284</v>
      </c>
      <c r="P5" s="2">
        <f t="shared" ref="P5:P23" si="6">0.15+0.85*(J5/$V$2+K5/$V$3+L5/$V$4+M5/$V$5+N5/$V$6+O5/$V$7+Q4/$V$9+R4/$V$10+S4/$V$11)</f>
        <v>0.84167195693136998</v>
      </c>
      <c r="Q5" s="2">
        <f t="shared" ref="Q5:Q23" si="7">0.15+0.85*(J5/$V$2+L5/$V$4+N5/$V$6+P5/$V$8)</f>
        <v>0.35306190615545596</v>
      </c>
      <c r="R5" s="2">
        <f t="shared" ref="R5:R23" si="8">0.15+0.85*(J5/$V$2+K5/$V$3+L5/$V$4+P5/$V$8)</f>
        <v>0.36083993730640551</v>
      </c>
      <c r="S5" s="2">
        <f t="shared" ref="S5:S23" si="9">0.15+0.85*(J5/$V$2+L5/$V$4+M5/$V$5+P5/$V$8)</f>
        <v>0.3103815965172817</v>
      </c>
      <c r="U5" s="2" t="s">
        <v>4</v>
      </c>
      <c r="V5" s="2">
        <v>8</v>
      </c>
    </row>
    <row r="6" spans="9:22" x14ac:dyDescent="0.35">
      <c r="I6" s="2">
        <v>3</v>
      </c>
      <c r="J6" s="2">
        <f t="shared" si="0"/>
        <v>0.76526179751463286</v>
      </c>
      <c r="K6" s="2">
        <f t="shared" si="1"/>
        <v>0.33951338316758733</v>
      </c>
      <c r="L6" s="2">
        <f t="shared" si="2"/>
        <v>0.61941529464439227</v>
      </c>
      <c r="M6" s="2">
        <f t="shared" si="3"/>
        <v>0.31674357643386275</v>
      </c>
      <c r="N6" s="2">
        <f t="shared" si="4"/>
        <v>0.32581314223197477</v>
      </c>
      <c r="O6" s="2">
        <f t="shared" si="5"/>
        <v>0.20691223713662926</v>
      </c>
      <c r="P6" s="2">
        <f t="shared" si="6"/>
        <v>0.70161209545476133</v>
      </c>
      <c r="Q6" s="2">
        <f t="shared" si="7"/>
        <v>0.31506232647093846</v>
      </c>
      <c r="R6" s="2">
        <f t="shared" si="8"/>
        <v>0.31797362766975612</v>
      </c>
      <c r="S6" s="2">
        <f t="shared" si="9"/>
        <v>0.27948103874274177</v>
      </c>
      <c r="U6" s="2" t="s">
        <v>5</v>
      </c>
      <c r="V6" s="2">
        <v>4</v>
      </c>
    </row>
    <row r="7" spans="9:22" x14ac:dyDescent="0.35">
      <c r="I7" s="2">
        <v>4</v>
      </c>
      <c r="J7" s="2">
        <f t="shared" si="0"/>
        <v>0.67560746516563652</v>
      </c>
      <c r="K7" s="2">
        <f t="shared" si="1"/>
        <v>0.31022117202244004</v>
      </c>
      <c r="L7" s="2">
        <f t="shared" si="2"/>
        <v>0.56149768386819709</v>
      </c>
      <c r="M7" s="2">
        <f t="shared" si="3"/>
        <v>0.29793899944546898</v>
      </c>
      <c r="N7" s="2">
        <f t="shared" si="4"/>
        <v>0.30550002308771085</v>
      </c>
      <c r="O7" s="2">
        <f t="shared" si="5"/>
        <v>0.19877652610530575</v>
      </c>
      <c r="P7" s="2">
        <f t="shared" si="6"/>
        <v>0.65458717423308699</v>
      </c>
      <c r="Q7" s="2">
        <f t="shared" si="7"/>
        <v>0.30180256765884061</v>
      </c>
      <c r="R7" s="2">
        <f t="shared" si="8"/>
        <v>0.30280581180747057</v>
      </c>
      <c r="S7" s="2">
        <f t="shared" si="9"/>
        <v>0.26853983144378313</v>
      </c>
      <c r="U7" s="2" t="s">
        <v>6</v>
      </c>
      <c r="V7" s="2">
        <v>2</v>
      </c>
    </row>
    <row r="8" spans="9:22" x14ac:dyDescent="0.35">
      <c r="I8" s="2">
        <v>5</v>
      </c>
      <c r="J8" s="2">
        <f t="shared" si="0"/>
        <v>0.64547683942655731</v>
      </c>
      <c r="K8" s="2">
        <f t="shared" si="1"/>
        <v>0.30016292143353052</v>
      </c>
      <c r="L8" s="2">
        <f t="shared" si="2"/>
        <v>0.54194732303735227</v>
      </c>
      <c r="M8" s="2">
        <f t="shared" si="3"/>
        <v>0.29149658338072876</v>
      </c>
      <c r="N8" s="2">
        <f t="shared" si="4"/>
        <v>0.29856491482642844</v>
      </c>
      <c r="O8" s="2">
        <f t="shared" si="5"/>
        <v>0.19604393381711241</v>
      </c>
      <c r="P8" s="2">
        <f t="shared" si="6"/>
        <v>0.63831241732494781</v>
      </c>
      <c r="Q8" s="2">
        <f t="shared" si="7"/>
        <v>0.29730051595904428</v>
      </c>
      <c r="R8" s="2">
        <f t="shared" si="8"/>
        <v>0.2976400923630535</v>
      </c>
      <c r="S8" s="2">
        <f t="shared" si="9"/>
        <v>0.26482698354263068</v>
      </c>
      <c r="U8" s="2" t="s">
        <v>63</v>
      </c>
      <c r="V8" s="2">
        <v>24</v>
      </c>
    </row>
    <row r="9" spans="9:22" x14ac:dyDescent="0.35">
      <c r="I9" s="2">
        <v>6</v>
      </c>
      <c r="J9" s="2">
        <f t="shared" si="0"/>
        <v>0.63521529582837555</v>
      </c>
      <c r="K9" s="2">
        <f t="shared" si="1"/>
        <v>0.29674056151647488</v>
      </c>
      <c r="L9" s="2">
        <f t="shared" si="2"/>
        <v>0.5352786454858377</v>
      </c>
      <c r="M9" s="2">
        <f t="shared" si="3"/>
        <v>0.28929541123223607</v>
      </c>
      <c r="N9" s="2">
        <f t="shared" si="4"/>
        <v>0.29619603687072393</v>
      </c>
      <c r="O9" s="2">
        <f t="shared" si="5"/>
        <v>0.19510410650751353</v>
      </c>
      <c r="P9" s="2">
        <f t="shared" si="6"/>
        <v>0.63276930225348804</v>
      </c>
      <c r="Q9" s="2">
        <f t="shared" si="7"/>
        <v>0.29576501640567499</v>
      </c>
      <c r="R9" s="2">
        <f t="shared" si="8"/>
        <v>0.2958807278928971</v>
      </c>
      <c r="S9" s="2">
        <f t="shared" si="9"/>
        <v>0.26356099601407124</v>
      </c>
      <c r="U9" s="2" t="s">
        <v>7</v>
      </c>
      <c r="V9" s="2">
        <v>4</v>
      </c>
    </row>
    <row r="10" spans="9:22" x14ac:dyDescent="0.35">
      <c r="I10" s="2">
        <v>7</v>
      </c>
      <c r="J10" s="2">
        <f t="shared" si="0"/>
        <v>0.63171349235955931</v>
      </c>
      <c r="K10" s="2">
        <f t="shared" si="1"/>
        <v>0.29557399104169957</v>
      </c>
      <c r="L10" s="2">
        <f t="shared" si="2"/>
        <v>0.53300396633379721</v>
      </c>
      <c r="M10" s="2">
        <f t="shared" si="3"/>
        <v>0.28854492491084621</v>
      </c>
      <c r="N10" s="2">
        <f t="shared" si="4"/>
        <v>0.29538827924406197</v>
      </c>
      <c r="O10" s="2">
        <f t="shared" si="5"/>
        <v>0.19478376564254543</v>
      </c>
      <c r="P10" s="2">
        <f t="shared" si="6"/>
        <v>0.63087954722506523</v>
      </c>
      <c r="Q10" s="2">
        <f t="shared" si="7"/>
        <v>0.29524129377329594</v>
      </c>
      <c r="R10" s="2">
        <f t="shared" si="8"/>
        <v>0.29528075753029392</v>
      </c>
      <c r="S10" s="2">
        <f t="shared" si="9"/>
        <v>0.26312918270571017</v>
      </c>
      <c r="U10" s="2" t="s">
        <v>8</v>
      </c>
      <c r="V10" s="2">
        <v>4</v>
      </c>
    </row>
    <row r="11" spans="9:22" x14ac:dyDescent="0.35">
      <c r="I11" s="2">
        <v>8</v>
      </c>
      <c r="J11" s="2">
        <f t="shared" si="0"/>
        <v>0.63051946657875824</v>
      </c>
      <c r="K11" s="2">
        <f t="shared" si="1"/>
        <v>0.29517615699605015</v>
      </c>
      <c r="L11" s="2">
        <f t="shared" si="2"/>
        <v>0.53222827660532956</v>
      </c>
      <c r="M11" s="2">
        <f t="shared" si="3"/>
        <v>0.2882890026567263</v>
      </c>
      <c r="N11" s="2">
        <f t="shared" si="4"/>
        <v>0.29511282625858826</v>
      </c>
      <c r="O11" s="2">
        <f t="shared" si="5"/>
        <v>0.19467454840555207</v>
      </c>
      <c r="P11" s="2">
        <f t="shared" si="6"/>
        <v>0.63023508647409898</v>
      </c>
      <c r="Q11" s="2">
        <f t="shared" si="7"/>
        <v>0.29506270226011622</v>
      </c>
      <c r="R11" s="2">
        <f t="shared" si="8"/>
        <v>0.2950761600418268</v>
      </c>
      <c r="S11" s="2">
        <f t="shared" si="9"/>
        <v>0.26298193321244334</v>
      </c>
      <c r="U11" s="2" t="s">
        <v>9</v>
      </c>
      <c r="V11" s="2">
        <v>4</v>
      </c>
    </row>
    <row r="12" spans="9:22" x14ac:dyDescent="0.35">
      <c r="I12" s="2">
        <v>9</v>
      </c>
      <c r="J12" s="2">
        <f t="shared" si="0"/>
        <v>0.63011229649855638</v>
      </c>
      <c r="K12" s="2">
        <f t="shared" si="1"/>
        <v>0.29504049008204725</v>
      </c>
      <c r="L12" s="2">
        <f t="shared" si="2"/>
        <v>0.53196375844841759</v>
      </c>
      <c r="M12" s="2">
        <f t="shared" si="3"/>
        <v>0.28820173017802198</v>
      </c>
      <c r="N12" s="2">
        <f t="shared" si="4"/>
        <v>0.29501889360065248</v>
      </c>
      <c r="O12" s="2">
        <f t="shared" si="5"/>
        <v>0.19463730314694822</v>
      </c>
      <c r="P12" s="2">
        <f t="shared" si="6"/>
        <v>0.63001531913933539</v>
      </c>
      <c r="Q12" s="2">
        <f t="shared" si="7"/>
        <v>0.2950018008340769</v>
      </c>
      <c r="R12" s="2">
        <f t="shared" si="8"/>
        <v>0.2950063900863733</v>
      </c>
      <c r="S12" s="2">
        <f t="shared" si="9"/>
        <v>0.26293171977535307</v>
      </c>
    </row>
    <row r="13" spans="9:22" x14ac:dyDescent="0.35">
      <c r="I13" s="2">
        <v>10</v>
      </c>
      <c r="J13" s="2">
        <f t="shared" si="0"/>
        <v>0.62997344650058074</v>
      </c>
      <c r="K13" s="2">
        <f t="shared" si="1"/>
        <v>0.2949942262331976</v>
      </c>
      <c r="L13" s="2">
        <f t="shared" si="2"/>
        <v>0.53187355493537991</v>
      </c>
      <c r="M13" s="2">
        <f t="shared" si="3"/>
        <v>0.28817196937659895</v>
      </c>
      <c r="N13" s="2">
        <f t="shared" si="4"/>
        <v>0.29498686160157778</v>
      </c>
      <c r="O13" s="2">
        <f t="shared" si="5"/>
        <v>0.19462460211641369</v>
      </c>
      <c r="P13" s="2">
        <f t="shared" si="6"/>
        <v>0.62994037620497245</v>
      </c>
      <c r="Q13" s="2">
        <f t="shared" si="7"/>
        <v>0.29498103278574639</v>
      </c>
      <c r="R13" s="2">
        <f t="shared" si="8"/>
        <v>0.2949825977699656</v>
      </c>
      <c r="S13" s="2">
        <f t="shared" si="9"/>
        <v>0.2629145964416747</v>
      </c>
    </row>
    <row r="14" spans="9:22" x14ac:dyDescent="0.35">
      <c r="I14" s="2">
        <v>11</v>
      </c>
      <c r="J14" s="2">
        <f t="shared" si="0"/>
        <v>0.62992609717942261</v>
      </c>
      <c r="K14" s="2">
        <f t="shared" si="1"/>
        <v>0.29497844976640442</v>
      </c>
      <c r="L14" s="2">
        <f t="shared" si="2"/>
        <v>0.53184279458126849</v>
      </c>
      <c r="M14" s="2">
        <f t="shared" si="3"/>
        <v>0.28816182062572637</v>
      </c>
      <c r="N14" s="2">
        <f t="shared" si="4"/>
        <v>0.29497593834884162</v>
      </c>
      <c r="O14" s="2">
        <f t="shared" si="5"/>
        <v>0.19462027093236398</v>
      </c>
      <c r="P14" s="2">
        <f t="shared" si="6"/>
        <v>0.62991481985711684</v>
      </c>
      <c r="Q14" s="2">
        <f t="shared" si="7"/>
        <v>0.29497395066034615</v>
      </c>
      <c r="R14" s="2">
        <f t="shared" si="8"/>
        <v>0.29497448433657825</v>
      </c>
      <c r="S14" s="2">
        <f t="shared" si="9"/>
        <v>0.26290875720270068</v>
      </c>
    </row>
    <row r="15" spans="9:22" x14ac:dyDescent="0.35">
      <c r="I15" s="2">
        <v>12</v>
      </c>
      <c r="J15" s="2">
        <f t="shared" si="0"/>
        <v>0.6299099505574276</v>
      </c>
      <c r="K15" s="2">
        <f t="shared" si="1"/>
        <v>0.29497306982321114</v>
      </c>
      <c r="L15" s="2">
        <f t="shared" si="2"/>
        <v>0.53183230497264666</v>
      </c>
      <c r="M15" s="2">
        <f t="shared" si="3"/>
        <v>0.28815835979331816</v>
      </c>
      <c r="N15" s="2">
        <f t="shared" si="4"/>
        <v>0.29497221340306778</v>
      </c>
      <c r="O15" s="2">
        <f t="shared" si="5"/>
        <v>0.19461879395218176</v>
      </c>
      <c r="P15" s="2">
        <f t="shared" si="6"/>
        <v>0.62990610487019327</v>
      </c>
      <c r="Q15" s="2">
        <f t="shared" si="7"/>
        <v>0.29497153558010925</v>
      </c>
      <c r="R15" s="2">
        <f t="shared" si="8"/>
        <v>0.29497171756938972</v>
      </c>
      <c r="S15" s="2">
        <f t="shared" si="9"/>
        <v>0.2629067659599974</v>
      </c>
    </row>
    <row r="16" spans="9:22" x14ac:dyDescent="0.35">
      <c r="I16" s="2">
        <v>13</v>
      </c>
      <c r="J16" s="2">
        <f t="shared" si="0"/>
        <v>0.62990444438711801</v>
      </c>
      <c r="K16" s="2">
        <f t="shared" si="1"/>
        <v>0.29497123520525426</v>
      </c>
      <c r="L16" s="2">
        <f t="shared" si="2"/>
        <v>0.53182872790427294</v>
      </c>
      <c r="M16" s="2">
        <f t="shared" si="3"/>
        <v>0.28815717961258192</v>
      </c>
      <c r="N16" s="2">
        <f t="shared" si="4"/>
        <v>0.29497094315685568</v>
      </c>
      <c r="O16" s="2">
        <f t="shared" si="5"/>
        <v>0.19461829028619643</v>
      </c>
      <c r="P16" s="2">
        <f t="shared" si="6"/>
        <v>0.62990313296678302</v>
      </c>
      <c r="Q16" s="2">
        <f t="shared" si="7"/>
        <v>0.29497071201200181</v>
      </c>
      <c r="R16" s="2">
        <f t="shared" si="8"/>
        <v>0.29497077407228656</v>
      </c>
      <c r="S16" s="2">
        <f t="shared" si="9"/>
        <v>0.26290608692500683</v>
      </c>
    </row>
    <row r="17" spans="9:19" x14ac:dyDescent="0.35">
      <c r="I17" s="2">
        <v>14</v>
      </c>
      <c r="J17" s="2">
        <f t="shared" si="0"/>
        <v>0.62990256672435341</v>
      </c>
      <c r="K17" s="2">
        <f t="shared" si="1"/>
        <v>0.29497060958097465</v>
      </c>
      <c r="L17" s="2">
        <f t="shared" si="2"/>
        <v>0.53182750808582879</v>
      </c>
      <c r="M17" s="2">
        <f t="shared" si="3"/>
        <v>0.28815677715837124</v>
      </c>
      <c r="N17" s="2">
        <f t="shared" si="4"/>
        <v>0.2949705099893577</v>
      </c>
      <c r="O17" s="2">
        <f t="shared" si="5"/>
        <v>0.19461811853072775</v>
      </c>
      <c r="P17" s="2">
        <f t="shared" si="6"/>
        <v>0.6299021195160408</v>
      </c>
      <c r="Q17" s="2">
        <f t="shared" si="7"/>
        <v>0.29497043116649868</v>
      </c>
      <c r="R17" s="2">
        <f t="shared" si="8"/>
        <v>0.29497045232971725</v>
      </c>
      <c r="S17" s="2">
        <f t="shared" si="9"/>
        <v>0.26290585536683708</v>
      </c>
    </row>
    <row r="18" spans="9:19" x14ac:dyDescent="0.35">
      <c r="I18" s="2">
        <v>15</v>
      </c>
      <c r="J18" s="2">
        <f t="shared" si="0"/>
        <v>0.62990192642133647</v>
      </c>
      <c r="K18" s="2">
        <f t="shared" si="1"/>
        <v>0.29497039623642657</v>
      </c>
      <c r="L18" s="2">
        <f t="shared" si="2"/>
        <v>0.531827092114737</v>
      </c>
      <c r="M18" s="2">
        <f t="shared" si="3"/>
        <v>0.28815663991719553</v>
      </c>
      <c r="N18" s="2">
        <f t="shared" si="4"/>
        <v>0.29497036227462359</v>
      </c>
      <c r="O18" s="2">
        <f t="shared" si="5"/>
        <v>0.19461805996028211</v>
      </c>
      <c r="P18" s="2">
        <f t="shared" si="6"/>
        <v>0.62990177391853497</v>
      </c>
      <c r="Q18" s="2">
        <f t="shared" si="7"/>
        <v>0.29497033539518847</v>
      </c>
      <c r="R18" s="2">
        <f t="shared" si="8"/>
        <v>0.29497034261207161</v>
      </c>
      <c r="S18" s="2">
        <f t="shared" si="9"/>
        <v>0.26290577640303303</v>
      </c>
    </row>
    <row r="19" spans="9:19" x14ac:dyDescent="0.35">
      <c r="I19" s="2">
        <v>16</v>
      </c>
      <c r="J19" s="2">
        <f t="shared" si="0"/>
        <v>0.62990170807118273</v>
      </c>
      <c r="K19" s="2">
        <f t="shared" si="1"/>
        <v>0.29497032348366159</v>
      </c>
      <c r="L19" s="2">
        <f t="shared" si="2"/>
        <v>0.53182695026416071</v>
      </c>
      <c r="M19" s="2">
        <f t="shared" si="3"/>
        <v>0.28815659311649172</v>
      </c>
      <c r="N19" s="2">
        <f t="shared" si="4"/>
        <v>0.29497031190232476</v>
      </c>
      <c r="O19" s="2">
        <f t="shared" si="5"/>
        <v>0.19461803998713584</v>
      </c>
      <c r="P19" s="2">
        <f t="shared" si="6"/>
        <v>0.62990165606610182</v>
      </c>
      <c r="Q19" s="2">
        <f t="shared" si="7"/>
        <v>0.29497030273615088</v>
      </c>
      <c r="R19" s="2">
        <f t="shared" si="8"/>
        <v>0.29497030519718498</v>
      </c>
      <c r="S19" s="2">
        <f t="shared" si="9"/>
        <v>0.26290574947553408</v>
      </c>
    </row>
    <row r="20" spans="9:19" x14ac:dyDescent="0.35">
      <c r="I20" s="2">
        <v>17</v>
      </c>
      <c r="J20" s="2">
        <f t="shared" si="0"/>
        <v>0.62990163361145279</v>
      </c>
      <c r="K20" s="2">
        <f t="shared" si="1"/>
        <v>0.29497029867419322</v>
      </c>
      <c r="L20" s="2">
        <f t="shared" si="2"/>
        <v>0.5318269018916022</v>
      </c>
      <c r="M20" s="2">
        <f t="shared" si="3"/>
        <v>0.28815657715695286</v>
      </c>
      <c r="N20" s="2">
        <f t="shared" si="4"/>
        <v>0.29497029472483394</v>
      </c>
      <c r="O20" s="2">
        <f t="shared" si="5"/>
        <v>0.19461803317608006</v>
      </c>
      <c r="P20" s="2">
        <f t="shared" si="6"/>
        <v>0.62990161587716587</v>
      </c>
      <c r="Q20" s="2">
        <f t="shared" si="7"/>
        <v>0.29497029159907096</v>
      </c>
      <c r="R20" s="2">
        <f t="shared" si="8"/>
        <v>0.29497029243830974</v>
      </c>
      <c r="S20" s="2">
        <f t="shared" si="9"/>
        <v>0.26290574029296998</v>
      </c>
    </row>
    <row r="21" spans="9:19" x14ac:dyDescent="0.35">
      <c r="I21" s="2">
        <v>18</v>
      </c>
      <c r="J21" s="2">
        <f t="shared" si="0"/>
        <v>0.62990160821989116</v>
      </c>
      <c r="K21" s="2">
        <f t="shared" si="1"/>
        <v>0.29497029021390009</v>
      </c>
      <c r="L21" s="2">
        <f t="shared" si="2"/>
        <v>0.53182688539604417</v>
      </c>
      <c r="M21" s="2">
        <f t="shared" si="3"/>
        <v>0.28815657171457998</v>
      </c>
      <c r="N21" s="2">
        <f t="shared" si="4"/>
        <v>0.29497028886712651</v>
      </c>
      <c r="O21" s="2">
        <f t="shared" si="5"/>
        <v>0.19461803085343743</v>
      </c>
      <c r="P21" s="2">
        <f t="shared" si="6"/>
        <v>0.62990160217231028</v>
      </c>
      <c r="Q21" s="2">
        <f t="shared" si="7"/>
        <v>0.29497028780120793</v>
      </c>
      <c r="R21" s="2">
        <f t="shared" si="8"/>
        <v>0.29497028808739734</v>
      </c>
      <c r="S21" s="2">
        <f t="shared" si="9"/>
        <v>0.26290573716161769</v>
      </c>
    </row>
    <row r="22" spans="9:19" x14ac:dyDescent="0.35">
      <c r="I22" s="2">
        <v>19</v>
      </c>
      <c r="J22" s="2">
        <f t="shared" si="0"/>
        <v>0.62990159956109792</v>
      </c>
      <c r="K22" s="2">
        <f t="shared" si="1"/>
        <v>0.29497028732884989</v>
      </c>
      <c r="L22" s="2">
        <f t="shared" si="2"/>
        <v>0.53182687977088294</v>
      </c>
      <c r="M22" s="2">
        <f t="shared" si="3"/>
        <v>0.28815656985867283</v>
      </c>
      <c r="N22" s="2">
        <f t="shared" si="4"/>
        <v>0.29497028686958576</v>
      </c>
      <c r="O22" s="2">
        <f t="shared" si="5"/>
        <v>0.19461803006139153</v>
      </c>
      <c r="P22" s="2">
        <f t="shared" si="6"/>
        <v>0.62990159749880836</v>
      </c>
      <c r="Q22" s="2">
        <f t="shared" si="7"/>
        <v>0.29497028650609619</v>
      </c>
      <c r="R22" s="2">
        <f t="shared" si="8"/>
        <v>0.29497028660368985</v>
      </c>
      <c r="S22" s="2">
        <f t="shared" si="9"/>
        <v>0.2629057360937932</v>
      </c>
    </row>
    <row r="23" spans="9:19" x14ac:dyDescent="0.35">
      <c r="I23" s="2">
        <v>20</v>
      </c>
      <c r="J23" s="2">
        <f t="shared" si="0"/>
        <v>0.62990159660835721</v>
      </c>
      <c r="K23" s="2">
        <f t="shared" si="1"/>
        <v>0.2949702863450171</v>
      </c>
      <c r="L23" s="2">
        <f t="shared" si="2"/>
        <v>0.53182687785264304</v>
      </c>
      <c r="M23" s="2">
        <f t="shared" si="3"/>
        <v>0.28815656922578869</v>
      </c>
      <c r="N23" s="2">
        <f t="shared" si="4"/>
        <v>0.2949702861884031</v>
      </c>
      <c r="O23" s="2">
        <f t="shared" si="5"/>
        <v>0.19461802979129544</v>
      </c>
      <c r="P23" s="2">
        <f t="shared" si="6"/>
        <v>0.62990159590509454</v>
      </c>
      <c r="Q23" s="2">
        <f t="shared" si="7"/>
        <v>0.29497028606444931</v>
      </c>
      <c r="R23" s="2">
        <f t="shared" si="8"/>
        <v>0.29497028609772979</v>
      </c>
      <c r="S23" s="2">
        <f t="shared" si="9"/>
        <v>0.26290573572965364</v>
      </c>
    </row>
    <row r="24" spans="9:19" x14ac:dyDescent="0.35">
      <c r="I24" s="2">
        <v>21</v>
      </c>
      <c r="J24" s="2">
        <f xml:space="preserve"> 0.15 + 0.85*(K23/$V$3+L23/$V$4+M23/$V$5+N23/$V$6+O23/$V$7+P23/$V$8+Q23/$V$9+R23/$V$10+S23/$V$11)</f>
        <v>0.62990159560144121</v>
      </c>
      <c r="K24" s="2">
        <f xml:space="preserve"> 0.15 + 0.85*(J24/$V$2+L23/$V$4+P23/$V$8+R23/$V$10)</f>
        <v>0.29497028600951958</v>
      </c>
      <c r="L24" s="2">
        <f>0.15+0.85*(J24/$V$2+K24/$V$3+M23/$V$5+N23/$V$6+P23/$V$8+Q23/$V$9+R23/$V$10+S23/$V$11)</f>
        <v>0.53182687719850286</v>
      </c>
      <c r="M24" s="2">
        <f>0.15+0.85*(J24/$V$2+L24/$V$4+P23/$V$8+S23/$V$11)</f>
        <v>0.2881565690099685</v>
      </c>
      <c r="N24" s="2">
        <f>0.15+0.85*(J24/$V$2+L24/$V$4+P23/$V$8+Q23/$V$9)</f>
        <v>0.29497028595611252</v>
      </c>
      <c r="O24" s="2">
        <f>0.15+0.85*(J24/$V$2+P23/$V$8)</f>
        <v>0.19461802969918982</v>
      </c>
      <c r="P24" s="2">
        <f>0.15+0.85*(J24/$V$2+K24/$V$3+L24/$V$4+M24/$V$5+N24/$V$6+O24/$V$7+Q23/$V$9+R23/$V$10+S23/$V$11)</f>
        <v>0.62990159536162105</v>
      </c>
      <c r="Q24" s="2">
        <f>0.15+0.85*(J24/$V$2+L24/$V$4+N24/$V$6+P24/$V$8)</f>
        <v>0.29497028591384294</v>
      </c>
      <c r="R24" s="2">
        <f>0.15+0.85*(J24/$V$2+K24/$V$3+L24/$V$4+P24/$V$8)</f>
        <v>0.29497028592519192</v>
      </c>
      <c r="S24" s="2">
        <f>0.15+0.85*(J24/$V$2+L24/$V$4+M24/$V$5+P24/$V$8)</f>
        <v>0.26290573560547825</v>
      </c>
    </row>
    <row r="25" spans="9:19" x14ac:dyDescent="0.35">
      <c r="I25" s="2">
        <v>22</v>
      </c>
      <c r="J25" s="2">
        <f t="shared" ref="J25" si="10" xml:space="preserve"> 0.15 + 0.85*(K24/$V$3+L24/$V$4+M24/$V$5+N24/$V$6+O24/$V$7+P24/$V$8+Q24/$V$9+R24/$V$10+S24/$V$11)</f>
        <v>0.6299015952580721</v>
      </c>
      <c r="K25" s="2">
        <f t="shared" ref="K25" si="11" xml:space="preserve"> 0.15 + 0.85*(J25/$V$2+L24/$V$4+P24/$V$8+R24/$V$10)</f>
        <v>0.29497028589511137</v>
      </c>
      <c r="L25" s="2">
        <f t="shared" ref="L25" si="12">0.15+0.85*(J25/$V$2+K25/$V$3+M24/$V$5+N24/$V$6+P24/$V$8+Q24/$V$9+R24/$V$10+S24/$V$11)</f>
        <v>0.53182687697543407</v>
      </c>
      <c r="M25" s="2">
        <f t="shared" ref="M25" si="13">0.15+0.85*(J25/$V$2+L25/$V$4+P24/$V$8+S24/$V$11)</f>
        <v>0.28815656893637154</v>
      </c>
      <c r="N25" s="2">
        <f t="shared" ref="N25" si="14">0.15+0.85*(J25/$V$2+L25/$V$4+P24/$V$8+Q24/$V$9)</f>
        <v>0.294970285876899</v>
      </c>
      <c r="O25" s="2">
        <f t="shared" ref="O25" si="15">0.15+0.85*(J25/$V$2+P24/$V$8)</f>
        <v>0.1946180296677808</v>
      </c>
      <c r="P25" s="2">
        <f t="shared" ref="P25" si="16">0.15+0.85*(J25/$V$2+K25/$V$3+L25/$V$4+M25/$V$5+N25/$V$6+O25/$V$7+Q24/$V$9+R24/$V$10+S24/$V$11)</f>
        <v>0.62990159517629085</v>
      </c>
      <c r="Q25" s="2">
        <f t="shared" ref="Q25" si="17">0.15+0.85*(J25/$V$2+L25/$V$4+N25/$V$6+P25/$V$8)</f>
        <v>0.29497028586248464</v>
      </c>
      <c r="R25" s="2">
        <f t="shared" ref="R25" si="18">0.15+0.85*(J25/$V$2+K25/$V$3+L25/$V$4+P25/$V$8)</f>
        <v>0.29497028586635476</v>
      </c>
      <c r="S25" s="2">
        <f t="shared" ref="S25" si="19">0.15+0.85*(J25/$V$2+L25/$V$4+M25/$V$5+P25/$V$8)</f>
        <v>0.26290573556313307</v>
      </c>
    </row>
    <row r="26" spans="9:19" x14ac:dyDescent="0.35">
      <c r="I26" s="2" t="s">
        <v>140</v>
      </c>
      <c r="J26" s="2">
        <v>1</v>
      </c>
      <c r="K26" s="2">
        <v>3</v>
      </c>
      <c r="L26" s="2">
        <v>2</v>
      </c>
      <c r="M26" s="2">
        <v>5</v>
      </c>
      <c r="N26" s="2">
        <v>3</v>
      </c>
      <c r="O26" s="2">
        <v>7</v>
      </c>
      <c r="P26" s="2">
        <v>1</v>
      </c>
      <c r="Q26" s="2">
        <v>4</v>
      </c>
      <c r="R26" s="2">
        <v>4</v>
      </c>
      <c r="S26" s="2">
        <v>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1592-3AFD-FB40-8797-BDCB4DCC1B9D}">
  <dimension ref="I1:AC112"/>
  <sheetViews>
    <sheetView zoomScale="70" zoomScaleNormal="70" workbookViewId="0">
      <selection activeCell="J73" sqref="J73"/>
    </sheetView>
  </sheetViews>
  <sheetFormatPr defaultColWidth="10.83203125" defaultRowHeight="15.5" x14ac:dyDescent="0.35"/>
  <cols>
    <col min="1" max="9" width="10.83203125" style="1"/>
    <col min="10" max="10" width="5.5" style="1" bestFit="1" customWidth="1"/>
    <col min="11" max="12" width="2.33203125" style="1" bestFit="1" customWidth="1"/>
    <col min="13" max="13" width="2.1640625" style="1" bestFit="1" customWidth="1"/>
    <col min="14" max="14" width="2.33203125" style="1" bestFit="1" customWidth="1"/>
    <col min="15" max="16" width="2.1640625" style="1" bestFit="1" customWidth="1"/>
    <col min="17" max="17" width="2.33203125" style="1" bestFit="1" customWidth="1"/>
    <col min="18" max="18" width="2.1640625" style="1" bestFit="1" customWidth="1"/>
    <col min="19" max="19" width="2.33203125" style="1" bestFit="1" customWidth="1"/>
    <col min="20" max="20" width="2.1640625" style="1" bestFit="1" customWidth="1"/>
    <col min="21" max="16384" width="10.83203125" style="1"/>
  </cols>
  <sheetData>
    <row r="1" spans="10:29" x14ac:dyDescent="0.35">
      <c r="J1" s="18" t="s">
        <v>56</v>
      </c>
      <c r="K1" s="19" t="s">
        <v>1</v>
      </c>
      <c r="L1" s="19" t="s">
        <v>2</v>
      </c>
      <c r="M1" s="19" t="s">
        <v>3</v>
      </c>
      <c r="N1" s="19" t="s">
        <v>4</v>
      </c>
      <c r="O1" s="19" t="s">
        <v>5</v>
      </c>
      <c r="P1" s="19" t="s">
        <v>6</v>
      </c>
      <c r="Q1" s="19" t="s">
        <v>63</v>
      </c>
      <c r="R1" s="19" t="s">
        <v>7</v>
      </c>
      <c r="S1" s="19" t="s">
        <v>8</v>
      </c>
      <c r="T1" s="20" t="s">
        <v>9</v>
      </c>
    </row>
    <row r="2" spans="10:29" x14ac:dyDescent="0.35">
      <c r="J2" s="21" t="s">
        <v>1</v>
      </c>
      <c r="K2" s="19">
        <v>0</v>
      </c>
      <c r="L2" s="22">
        <v>1</v>
      </c>
      <c r="M2" s="22">
        <v>1</v>
      </c>
      <c r="N2" s="22">
        <v>1</v>
      </c>
      <c r="O2" s="22">
        <v>1</v>
      </c>
      <c r="P2" s="22">
        <v>1</v>
      </c>
      <c r="Q2" s="22">
        <v>1</v>
      </c>
      <c r="R2" s="22">
        <v>1</v>
      </c>
      <c r="S2" s="22">
        <v>1</v>
      </c>
      <c r="T2" s="23">
        <v>1</v>
      </c>
      <c r="V2" s="1">
        <v>1</v>
      </c>
      <c r="X2" s="1" cm="1">
        <f t="array" ref="X2">MMULT(K2:T2,$V$2:$V$11)</f>
        <v>9</v>
      </c>
      <c r="Z2" s="1">
        <f>X2/$X$13</f>
        <v>0.49846389805954017</v>
      </c>
      <c r="AB2" s="1">
        <f>ABS(V2-Z2)</f>
        <v>0.50153610194045983</v>
      </c>
    </row>
    <row r="3" spans="10:29" x14ac:dyDescent="0.35">
      <c r="J3" s="21" t="s">
        <v>2</v>
      </c>
      <c r="K3" s="22">
        <v>1</v>
      </c>
      <c r="L3" s="19">
        <v>0</v>
      </c>
      <c r="M3" s="22">
        <v>1</v>
      </c>
      <c r="N3" s="22">
        <v>0</v>
      </c>
      <c r="O3" s="22">
        <v>0</v>
      </c>
      <c r="P3" s="22">
        <v>0</v>
      </c>
      <c r="Q3" s="22">
        <v>1</v>
      </c>
      <c r="R3" s="22">
        <v>0</v>
      </c>
      <c r="S3" s="22">
        <v>1</v>
      </c>
      <c r="T3" s="23">
        <v>0</v>
      </c>
      <c r="V3" s="1">
        <v>1</v>
      </c>
      <c r="X3" s="1" cm="1">
        <f t="array" ref="X3">MMULT(K3:T3,$V$2:$V$11)</f>
        <v>4</v>
      </c>
      <c r="Z3" s="1">
        <f t="shared" ref="Z3:Z11" si="0">X3/$X$13</f>
        <v>0.22153951024868451</v>
      </c>
      <c r="AB3" s="1">
        <f t="shared" ref="AB3:AB11" si="1">ABS(V3-Z3)</f>
        <v>0.77846048975131543</v>
      </c>
    </row>
    <row r="4" spans="10:29" x14ac:dyDescent="0.35">
      <c r="J4" s="21" t="s">
        <v>3</v>
      </c>
      <c r="K4" s="22">
        <v>1</v>
      </c>
      <c r="L4" s="22">
        <v>1</v>
      </c>
      <c r="M4" s="19">
        <v>0</v>
      </c>
      <c r="N4" s="22">
        <v>1</v>
      </c>
      <c r="O4" s="22">
        <v>1</v>
      </c>
      <c r="P4" s="22">
        <v>0</v>
      </c>
      <c r="Q4" s="22">
        <v>1</v>
      </c>
      <c r="R4" s="22">
        <v>1</v>
      </c>
      <c r="S4" s="22">
        <v>1</v>
      </c>
      <c r="T4" s="23">
        <v>1</v>
      </c>
      <c r="V4" s="1">
        <v>1</v>
      </c>
      <c r="X4" s="1" cm="1">
        <f t="array" ref="X4">MMULT(K4:T4,$V$2:$V$11)</f>
        <v>8</v>
      </c>
      <c r="Z4" s="1">
        <f t="shared" si="0"/>
        <v>0.44307902049736902</v>
      </c>
      <c r="AB4" s="1">
        <f t="shared" si="1"/>
        <v>0.55692097950263098</v>
      </c>
    </row>
    <row r="5" spans="10:29" x14ac:dyDescent="0.35">
      <c r="J5" s="21" t="s">
        <v>4</v>
      </c>
      <c r="K5" s="22">
        <v>1</v>
      </c>
      <c r="L5" s="22">
        <v>0</v>
      </c>
      <c r="M5" s="22">
        <v>1</v>
      </c>
      <c r="N5" s="19">
        <v>0</v>
      </c>
      <c r="O5" s="22">
        <v>0</v>
      </c>
      <c r="P5" s="22">
        <v>0</v>
      </c>
      <c r="Q5" s="22">
        <v>1</v>
      </c>
      <c r="R5" s="22">
        <v>0</v>
      </c>
      <c r="S5" s="22">
        <v>0</v>
      </c>
      <c r="T5" s="23">
        <v>1</v>
      </c>
      <c r="V5" s="1">
        <v>1</v>
      </c>
      <c r="X5" s="1" cm="1">
        <f t="array" ref="X5">MMULT(K5:T5,$V$2:$V$11)</f>
        <v>4</v>
      </c>
      <c r="Z5" s="1">
        <f t="shared" si="0"/>
        <v>0.22153951024868451</v>
      </c>
      <c r="AB5" s="1">
        <f t="shared" si="1"/>
        <v>0.77846048975131543</v>
      </c>
    </row>
    <row r="6" spans="10:29" x14ac:dyDescent="0.35">
      <c r="J6" s="21" t="s">
        <v>5</v>
      </c>
      <c r="K6" s="22">
        <v>1</v>
      </c>
      <c r="L6" s="22">
        <v>0</v>
      </c>
      <c r="M6" s="22">
        <v>1</v>
      </c>
      <c r="N6" s="22">
        <v>0</v>
      </c>
      <c r="O6" s="19">
        <v>0</v>
      </c>
      <c r="P6" s="22">
        <v>0</v>
      </c>
      <c r="Q6" s="22">
        <v>1</v>
      </c>
      <c r="R6" s="22">
        <v>1</v>
      </c>
      <c r="S6" s="22">
        <v>0</v>
      </c>
      <c r="T6" s="23">
        <v>0</v>
      </c>
      <c r="U6" s="1" t="s">
        <v>57</v>
      </c>
      <c r="V6" s="1">
        <v>1</v>
      </c>
      <c r="W6" s="1" t="s">
        <v>58</v>
      </c>
      <c r="X6" s="1" cm="1">
        <f t="array" ref="X6">MMULT(K6:T6,$V$2:$V$11)</f>
        <v>4</v>
      </c>
      <c r="Y6" s="1" t="s">
        <v>58</v>
      </c>
      <c r="Z6" s="1">
        <f t="shared" si="0"/>
        <v>0.22153951024868451</v>
      </c>
      <c r="AB6" s="1">
        <f t="shared" si="1"/>
        <v>0.77846048975131543</v>
      </c>
      <c r="AC6" s="1">
        <f>SQRT(AB2^2+AB3^2+AB4^2+AB5^2+AB6^2+AB7^2+AB8^2+AB9^2+AB10^2+AB11^2)</f>
        <v>2.289098672738727</v>
      </c>
    </row>
    <row r="7" spans="10:29" x14ac:dyDescent="0.35">
      <c r="J7" s="21" t="s">
        <v>6</v>
      </c>
      <c r="K7" s="22">
        <v>1</v>
      </c>
      <c r="L7" s="22">
        <v>0</v>
      </c>
      <c r="M7" s="22">
        <v>0</v>
      </c>
      <c r="N7" s="22">
        <v>0</v>
      </c>
      <c r="O7" s="22">
        <v>0</v>
      </c>
      <c r="P7" s="19">
        <v>0</v>
      </c>
      <c r="Q7" s="22">
        <v>1</v>
      </c>
      <c r="R7" s="22">
        <v>0</v>
      </c>
      <c r="S7" s="22">
        <v>0</v>
      </c>
      <c r="T7" s="23">
        <v>0</v>
      </c>
      <c r="V7" s="1">
        <v>1</v>
      </c>
      <c r="X7" s="1" cm="1">
        <f t="array" ref="X7">MMULT(K7:T7,$V$2:$V$11)</f>
        <v>2</v>
      </c>
      <c r="Z7" s="1">
        <f t="shared" si="0"/>
        <v>0.11076975512434226</v>
      </c>
      <c r="AB7" s="1">
        <f t="shared" si="1"/>
        <v>0.88923024487565772</v>
      </c>
    </row>
    <row r="8" spans="10:29" x14ac:dyDescent="0.35">
      <c r="J8" s="21" t="s">
        <v>63</v>
      </c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19">
        <v>0</v>
      </c>
      <c r="R8" s="22">
        <v>1</v>
      </c>
      <c r="S8" s="22">
        <v>1</v>
      </c>
      <c r="T8" s="23">
        <v>1</v>
      </c>
      <c r="V8" s="1">
        <v>1</v>
      </c>
      <c r="X8" s="1" cm="1">
        <f t="array" ref="X8">MMULT(K8:T8,$V$2:$V$11)</f>
        <v>9</v>
      </c>
      <c r="Z8" s="1">
        <f t="shared" si="0"/>
        <v>0.49846389805954017</v>
      </c>
      <c r="AB8" s="1">
        <f t="shared" si="1"/>
        <v>0.50153610194045983</v>
      </c>
    </row>
    <row r="9" spans="10:29" x14ac:dyDescent="0.35">
      <c r="J9" s="21" t="s">
        <v>7</v>
      </c>
      <c r="K9" s="22">
        <v>1</v>
      </c>
      <c r="L9" s="22">
        <v>0</v>
      </c>
      <c r="M9" s="22">
        <v>1</v>
      </c>
      <c r="N9" s="22">
        <v>0</v>
      </c>
      <c r="O9" s="22">
        <v>1</v>
      </c>
      <c r="P9" s="22">
        <v>0</v>
      </c>
      <c r="Q9" s="22">
        <v>1</v>
      </c>
      <c r="R9" s="19">
        <v>0</v>
      </c>
      <c r="S9" s="22">
        <v>0</v>
      </c>
      <c r="T9" s="23">
        <v>0</v>
      </c>
      <c r="V9" s="1">
        <v>1</v>
      </c>
      <c r="X9" s="1" cm="1">
        <f t="array" ref="X9">MMULT(K9:T9,$V$2:$V$11)</f>
        <v>4</v>
      </c>
      <c r="Z9" s="1">
        <f t="shared" si="0"/>
        <v>0.22153951024868451</v>
      </c>
      <c r="AB9" s="1">
        <f t="shared" si="1"/>
        <v>0.77846048975131543</v>
      </c>
    </row>
    <row r="10" spans="10:29" x14ac:dyDescent="0.35">
      <c r="J10" s="21" t="s">
        <v>8</v>
      </c>
      <c r="K10" s="22">
        <v>1</v>
      </c>
      <c r="L10" s="22">
        <v>1</v>
      </c>
      <c r="M10" s="22">
        <v>1</v>
      </c>
      <c r="N10" s="22">
        <v>0</v>
      </c>
      <c r="O10" s="22">
        <v>0</v>
      </c>
      <c r="P10" s="22">
        <v>0</v>
      </c>
      <c r="Q10" s="22">
        <v>1</v>
      </c>
      <c r="R10" s="22">
        <v>0</v>
      </c>
      <c r="S10" s="19">
        <v>0</v>
      </c>
      <c r="T10" s="23">
        <v>0</v>
      </c>
      <c r="V10" s="1">
        <v>1</v>
      </c>
      <c r="X10" s="1" cm="1">
        <f t="array" ref="X10">MMULT(K10:T10,$V$2:$V$11)</f>
        <v>4</v>
      </c>
      <c r="Z10" s="1">
        <f t="shared" si="0"/>
        <v>0.22153951024868451</v>
      </c>
      <c r="AB10" s="1">
        <f t="shared" si="1"/>
        <v>0.77846048975131543</v>
      </c>
    </row>
    <row r="11" spans="10:29" ht="16" thickBot="1" x14ac:dyDescent="0.4">
      <c r="J11" s="24" t="s">
        <v>9</v>
      </c>
      <c r="K11" s="25">
        <v>1</v>
      </c>
      <c r="L11" s="25">
        <v>0</v>
      </c>
      <c r="M11" s="25">
        <v>1</v>
      </c>
      <c r="N11" s="25">
        <v>1</v>
      </c>
      <c r="O11" s="25">
        <v>0</v>
      </c>
      <c r="P11" s="25">
        <v>0</v>
      </c>
      <c r="Q11" s="25">
        <v>1</v>
      </c>
      <c r="R11" s="25">
        <v>0</v>
      </c>
      <c r="S11" s="25">
        <v>0</v>
      </c>
      <c r="T11" s="26">
        <v>0</v>
      </c>
      <c r="V11" s="1">
        <v>1</v>
      </c>
      <c r="X11" s="1" cm="1">
        <f t="array" ref="X11">MMULT(K11:T11,$V$2:$V$11)</f>
        <v>4</v>
      </c>
      <c r="Z11" s="1">
        <f t="shared" si="0"/>
        <v>0.22153951024868451</v>
      </c>
      <c r="AB11" s="1">
        <f t="shared" si="1"/>
        <v>0.77846048975131543</v>
      </c>
    </row>
    <row r="13" spans="10:29" x14ac:dyDescent="0.35">
      <c r="X13" s="1">
        <f>SQRT(POWER(X2,2)+POWER(X3,2)+POWER(X4,2)+POWER(X5,2)+POWER(X6,2)+POWER(X7,2)+POWER(X8,2)+POWER(X9,2)+POWER(X10,2)+POWER(X11,2))</f>
        <v>18.055470085267789</v>
      </c>
    </row>
    <row r="15" spans="10:29" x14ac:dyDescent="0.35">
      <c r="J15" s="18" t="s">
        <v>59</v>
      </c>
      <c r="K15" s="19" t="s">
        <v>1</v>
      </c>
      <c r="L15" s="19" t="s">
        <v>2</v>
      </c>
      <c r="M15" s="19" t="s">
        <v>3</v>
      </c>
      <c r="N15" s="19" t="s">
        <v>4</v>
      </c>
      <c r="O15" s="19" t="s">
        <v>5</v>
      </c>
      <c r="P15" s="19" t="s">
        <v>6</v>
      </c>
      <c r="Q15" s="19" t="s">
        <v>63</v>
      </c>
      <c r="R15" s="19" t="s">
        <v>7</v>
      </c>
      <c r="S15" s="19" t="s">
        <v>8</v>
      </c>
      <c r="T15" s="20" t="s">
        <v>9</v>
      </c>
    </row>
    <row r="16" spans="10:29" x14ac:dyDescent="0.35">
      <c r="J16" s="21" t="s">
        <v>1</v>
      </c>
      <c r="K16" s="19">
        <v>0</v>
      </c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  <c r="S16" s="22">
        <v>1</v>
      </c>
      <c r="T16" s="23">
        <v>1</v>
      </c>
      <c r="V16" s="1">
        <v>0.49846389805954017</v>
      </c>
      <c r="X16" s="1" cm="1">
        <f t="array" ref="X16">MMULT(K16:T16,$V$16:$V$25)</f>
        <v>2.3815497351733588</v>
      </c>
      <c r="Z16" s="31">
        <f>X16/$X$27</f>
        <v>0.40656599168681223</v>
      </c>
      <c r="AB16" s="1">
        <f>ABS(V16-Z16)</f>
        <v>9.1897906372727933E-2</v>
      </c>
    </row>
    <row r="17" spans="10:29" x14ac:dyDescent="0.35">
      <c r="J17" s="21" t="s">
        <v>2</v>
      </c>
      <c r="K17" s="22">
        <v>1</v>
      </c>
      <c r="L17" s="19">
        <v>0</v>
      </c>
      <c r="M17" s="22">
        <v>1</v>
      </c>
      <c r="N17" s="22">
        <v>0</v>
      </c>
      <c r="O17" s="22">
        <v>0</v>
      </c>
      <c r="P17" s="22">
        <v>0</v>
      </c>
      <c r="Q17" s="22">
        <v>1</v>
      </c>
      <c r="R17" s="22">
        <v>0</v>
      </c>
      <c r="S17" s="22">
        <v>1</v>
      </c>
      <c r="T17" s="23">
        <v>0</v>
      </c>
      <c r="V17" s="1">
        <v>0.22153951024868451</v>
      </c>
      <c r="X17" s="1" cm="1">
        <f t="array" ref="X17">MMULT(K17:T17,$V$16:$V$25)</f>
        <v>1.661546326865134</v>
      </c>
      <c r="Z17" s="31">
        <f t="shared" ref="Z17:Z25" si="2">X17/$X$27</f>
        <v>0.28365069187452019</v>
      </c>
      <c r="AB17" s="1">
        <f t="shared" ref="AB17:AB25" si="3">ABS(V17-Z17)</f>
        <v>6.2111181625835676E-2</v>
      </c>
    </row>
    <row r="18" spans="10:29" x14ac:dyDescent="0.35">
      <c r="J18" s="21" t="s">
        <v>3</v>
      </c>
      <c r="K18" s="22">
        <v>1</v>
      </c>
      <c r="L18" s="22">
        <v>1</v>
      </c>
      <c r="M18" s="19">
        <v>0</v>
      </c>
      <c r="N18" s="22">
        <v>1</v>
      </c>
      <c r="O18" s="22">
        <v>1</v>
      </c>
      <c r="P18" s="22">
        <v>0</v>
      </c>
      <c r="Q18" s="22">
        <v>1</v>
      </c>
      <c r="R18" s="22">
        <v>1</v>
      </c>
      <c r="S18" s="22">
        <v>1</v>
      </c>
      <c r="T18" s="23">
        <v>1</v>
      </c>
      <c r="V18" s="1">
        <v>0.44307902049736902</v>
      </c>
      <c r="X18" s="1" cm="1">
        <f t="array" ref="X18">MMULT(K18:T18,$V$16:$V$25)</f>
        <v>2.3261648576111877</v>
      </c>
      <c r="Z18" s="31">
        <f t="shared" si="2"/>
        <v>0.39711096862432826</v>
      </c>
      <c r="AB18" s="1">
        <f t="shared" si="3"/>
        <v>4.5968051873040761E-2</v>
      </c>
    </row>
    <row r="19" spans="10:29" x14ac:dyDescent="0.35">
      <c r="J19" s="21" t="s">
        <v>4</v>
      </c>
      <c r="K19" s="22">
        <v>1</v>
      </c>
      <c r="L19" s="22">
        <v>0</v>
      </c>
      <c r="M19" s="22">
        <v>1</v>
      </c>
      <c r="N19" s="19">
        <v>0</v>
      </c>
      <c r="O19" s="22">
        <v>0</v>
      </c>
      <c r="P19" s="22">
        <v>0</v>
      </c>
      <c r="Q19" s="22">
        <v>1</v>
      </c>
      <c r="R19" s="22">
        <v>0</v>
      </c>
      <c r="S19" s="22">
        <v>0</v>
      </c>
      <c r="T19" s="23">
        <v>1</v>
      </c>
      <c r="V19" s="1">
        <v>0.22153951024868451</v>
      </c>
      <c r="X19" s="1" cm="1">
        <f t="array" ref="X19">MMULT(K19:T19,$V$16:$V$25)</f>
        <v>1.661546326865134</v>
      </c>
      <c r="Z19" s="31">
        <f t="shared" si="2"/>
        <v>0.28365069187452019</v>
      </c>
      <c r="AB19" s="1">
        <f t="shared" si="3"/>
        <v>6.2111181625835676E-2</v>
      </c>
    </row>
    <row r="20" spans="10:29" x14ac:dyDescent="0.35">
      <c r="J20" s="21" t="s">
        <v>5</v>
      </c>
      <c r="K20" s="22">
        <v>1</v>
      </c>
      <c r="L20" s="22">
        <v>0</v>
      </c>
      <c r="M20" s="22">
        <v>1</v>
      </c>
      <c r="N20" s="22">
        <v>0</v>
      </c>
      <c r="O20" s="19">
        <v>0</v>
      </c>
      <c r="P20" s="22">
        <v>0</v>
      </c>
      <c r="Q20" s="22">
        <v>1</v>
      </c>
      <c r="R20" s="22">
        <v>1</v>
      </c>
      <c r="S20" s="22">
        <v>0</v>
      </c>
      <c r="T20" s="23">
        <v>0</v>
      </c>
      <c r="U20" s="1" t="s">
        <v>57</v>
      </c>
      <c r="V20" s="1">
        <v>0.22153951024868451</v>
      </c>
      <c r="W20" s="1" t="s">
        <v>58</v>
      </c>
      <c r="X20" s="1" cm="1">
        <f t="array" ref="X20">MMULT(K20:T20,$V$16:$V$25)</f>
        <v>1.661546326865134</v>
      </c>
      <c r="Y20" s="1" t="s">
        <v>58</v>
      </c>
      <c r="Z20" s="31">
        <f t="shared" si="2"/>
        <v>0.28365069187452019</v>
      </c>
      <c r="AB20" s="1">
        <f t="shared" si="3"/>
        <v>6.2111181625835676E-2</v>
      </c>
      <c r="AC20" s="32">
        <f>SQRT(AB16^2+AB17^2+AB18^2+AB19^2+AB20^2+AB21^2+AB22^2+AB23^2+AB24^2+AB25^2)</f>
        <v>0.2137314209867345</v>
      </c>
    </row>
    <row r="21" spans="10:29" x14ac:dyDescent="0.35">
      <c r="J21" s="21" t="s">
        <v>6</v>
      </c>
      <c r="K21" s="22">
        <v>1</v>
      </c>
      <c r="L21" s="22">
        <v>0</v>
      </c>
      <c r="M21" s="22">
        <v>0</v>
      </c>
      <c r="N21" s="22">
        <v>0</v>
      </c>
      <c r="O21" s="22">
        <v>0</v>
      </c>
      <c r="P21" s="19">
        <v>0</v>
      </c>
      <c r="Q21" s="22">
        <v>1</v>
      </c>
      <c r="R21" s="22">
        <v>0</v>
      </c>
      <c r="S21" s="22">
        <v>0</v>
      </c>
      <c r="T21" s="23">
        <v>0</v>
      </c>
      <c r="V21" s="1">
        <v>0.11076975512434226</v>
      </c>
      <c r="X21" s="1" cm="1">
        <f t="array" ref="X21">MMULT(K21:T21,$V$16:$V$25)</f>
        <v>0.99692779611908033</v>
      </c>
      <c r="Z21" s="31">
        <f t="shared" si="2"/>
        <v>0.17019041512471209</v>
      </c>
      <c r="AB21" s="1">
        <f t="shared" si="3"/>
        <v>5.9420660000369829E-2</v>
      </c>
    </row>
    <row r="22" spans="10:29" x14ac:dyDescent="0.35">
      <c r="J22" s="21" t="s">
        <v>63</v>
      </c>
      <c r="K22" s="22">
        <v>1</v>
      </c>
      <c r="L22" s="22">
        <v>1</v>
      </c>
      <c r="M22" s="22">
        <v>1</v>
      </c>
      <c r="N22" s="22">
        <v>1</v>
      </c>
      <c r="O22" s="22">
        <v>1</v>
      </c>
      <c r="P22" s="22">
        <v>1</v>
      </c>
      <c r="Q22" s="19">
        <v>0</v>
      </c>
      <c r="R22" s="22">
        <v>1</v>
      </c>
      <c r="S22" s="22">
        <v>1</v>
      </c>
      <c r="T22" s="23">
        <v>1</v>
      </c>
      <c r="V22" s="1">
        <v>0.49846389805954017</v>
      </c>
      <c r="X22" s="1" cm="1">
        <f t="array" ref="X22">MMULT(K22:T22,$V$16:$V$25)</f>
        <v>2.3815497351733588</v>
      </c>
      <c r="Z22" s="31">
        <f t="shared" si="2"/>
        <v>0.40656599168681223</v>
      </c>
      <c r="AB22" s="1">
        <f t="shared" si="3"/>
        <v>9.1897906372727933E-2</v>
      </c>
    </row>
    <row r="23" spans="10:29" x14ac:dyDescent="0.35">
      <c r="J23" s="21" t="s">
        <v>7</v>
      </c>
      <c r="K23" s="22">
        <v>1</v>
      </c>
      <c r="L23" s="22">
        <v>0</v>
      </c>
      <c r="M23" s="22">
        <v>1</v>
      </c>
      <c r="N23" s="22">
        <v>0</v>
      </c>
      <c r="O23" s="22">
        <v>1</v>
      </c>
      <c r="P23" s="22">
        <v>0</v>
      </c>
      <c r="Q23" s="22">
        <v>1</v>
      </c>
      <c r="R23" s="19">
        <v>0</v>
      </c>
      <c r="S23" s="22">
        <v>0</v>
      </c>
      <c r="T23" s="23">
        <v>0</v>
      </c>
      <c r="V23" s="1">
        <v>0.22153951024868451</v>
      </c>
      <c r="X23" s="1" cm="1">
        <f t="array" ref="X23">MMULT(K23:T23,$V$16:$V$25)</f>
        <v>1.6615463268651338</v>
      </c>
      <c r="Z23" s="31">
        <f>X23/$X$27</f>
        <v>0.28365069187452013</v>
      </c>
      <c r="AB23" s="1">
        <f t="shared" si="3"/>
        <v>6.2111181625835621E-2</v>
      </c>
    </row>
    <row r="24" spans="10:29" x14ac:dyDescent="0.35">
      <c r="J24" s="21" t="s">
        <v>8</v>
      </c>
      <c r="K24" s="22">
        <v>1</v>
      </c>
      <c r="L24" s="22">
        <v>1</v>
      </c>
      <c r="M24" s="22">
        <v>1</v>
      </c>
      <c r="N24" s="22">
        <v>0</v>
      </c>
      <c r="O24" s="22">
        <v>0</v>
      </c>
      <c r="P24" s="22">
        <v>0</v>
      </c>
      <c r="Q24" s="22">
        <v>1</v>
      </c>
      <c r="R24" s="22">
        <v>0</v>
      </c>
      <c r="S24" s="19">
        <v>0</v>
      </c>
      <c r="T24" s="23">
        <v>0</v>
      </c>
      <c r="V24" s="1">
        <v>0.22153951024868451</v>
      </c>
      <c r="X24" s="1" cm="1">
        <f t="array" ref="X24">MMULT(K24:T24,$V$16:$V$25)</f>
        <v>1.661546326865134</v>
      </c>
      <c r="Z24" s="31">
        <f t="shared" si="2"/>
        <v>0.28365069187452019</v>
      </c>
      <c r="AB24" s="1">
        <f t="shared" si="3"/>
        <v>6.2111181625835676E-2</v>
      </c>
    </row>
    <row r="25" spans="10:29" ht="16" thickBot="1" x14ac:dyDescent="0.4">
      <c r="J25" s="24" t="s">
        <v>9</v>
      </c>
      <c r="K25" s="25">
        <v>1</v>
      </c>
      <c r="L25" s="25">
        <v>0</v>
      </c>
      <c r="M25" s="25">
        <v>1</v>
      </c>
      <c r="N25" s="25">
        <v>1</v>
      </c>
      <c r="O25" s="25">
        <v>0</v>
      </c>
      <c r="P25" s="25">
        <v>0</v>
      </c>
      <c r="Q25" s="25">
        <v>1</v>
      </c>
      <c r="R25" s="25">
        <v>0</v>
      </c>
      <c r="S25" s="25">
        <v>0</v>
      </c>
      <c r="T25" s="26">
        <v>0</v>
      </c>
      <c r="V25" s="1">
        <v>0.22153951024868451</v>
      </c>
      <c r="X25" s="1" cm="1">
        <f t="array" ref="X25">MMULT(K25:T25,$V$16:$V$25)</f>
        <v>1.6615463268651338</v>
      </c>
      <c r="Z25" s="31">
        <f t="shared" si="2"/>
        <v>0.28365069187452013</v>
      </c>
      <c r="AB25" s="1">
        <f t="shared" si="3"/>
        <v>6.2111181625835621E-2</v>
      </c>
    </row>
    <row r="27" spans="10:29" x14ac:dyDescent="0.35">
      <c r="X27" s="1">
        <f>SQRT(POWER(X16,2)+POWER(X17,2)+POWER(X18,2)+POWER(X19,2)+POWER(X20,2)+POWER(X21,2)+POWER(X22,2)+POWER(X23,2)+POWER(X24,2)+POWER(X25,2))</f>
        <v>5.8577199861023423</v>
      </c>
    </row>
    <row r="29" spans="10:29" x14ac:dyDescent="0.35">
      <c r="J29" s="18" t="s">
        <v>60</v>
      </c>
      <c r="K29" s="19" t="s">
        <v>1</v>
      </c>
      <c r="L29" s="19" t="s">
        <v>2</v>
      </c>
      <c r="M29" s="19" t="s">
        <v>3</v>
      </c>
      <c r="N29" s="19" t="s">
        <v>4</v>
      </c>
      <c r="O29" s="19" t="s">
        <v>5</v>
      </c>
      <c r="P29" s="19" t="s">
        <v>6</v>
      </c>
      <c r="Q29" s="19" t="s">
        <v>63</v>
      </c>
      <c r="R29" s="19" t="s">
        <v>7</v>
      </c>
      <c r="S29" s="19" t="s">
        <v>8</v>
      </c>
      <c r="T29" s="20" t="s">
        <v>9</v>
      </c>
    </row>
    <row r="30" spans="10:29" x14ac:dyDescent="0.35">
      <c r="J30" s="21" t="s">
        <v>1</v>
      </c>
      <c r="K30" s="19">
        <v>0</v>
      </c>
      <c r="L30" s="22">
        <v>1</v>
      </c>
      <c r="M30" s="22">
        <v>1</v>
      </c>
      <c r="N30" s="22">
        <v>1</v>
      </c>
      <c r="O30" s="22">
        <v>1</v>
      </c>
      <c r="P30" s="22">
        <v>1</v>
      </c>
      <c r="Q30" s="22">
        <v>1</v>
      </c>
      <c r="R30" s="22">
        <v>1</v>
      </c>
      <c r="S30" s="22">
        <v>1</v>
      </c>
      <c r="T30" s="23">
        <v>1</v>
      </c>
      <c r="V30" s="1">
        <v>0.40656599168681223</v>
      </c>
      <c r="X30" s="1" cm="1">
        <f t="array" ref="X30">MMULT(K30:T30,$V$30:$V$39)</f>
        <v>2.6757715266829734</v>
      </c>
      <c r="Z30" s="1">
        <f>X30/$X$41</f>
        <v>0.45426238956851872</v>
      </c>
      <c r="AB30" s="1">
        <f>ABS(V30-Z30)</f>
        <v>4.7696397881706487E-2</v>
      </c>
    </row>
    <row r="31" spans="10:29" x14ac:dyDescent="0.35">
      <c r="J31" s="21" t="s">
        <v>2</v>
      </c>
      <c r="K31" s="22">
        <v>1</v>
      </c>
      <c r="L31" s="19">
        <v>0</v>
      </c>
      <c r="M31" s="22">
        <v>1</v>
      </c>
      <c r="N31" s="22">
        <v>0</v>
      </c>
      <c r="O31" s="22">
        <v>0</v>
      </c>
      <c r="P31" s="22">
        <v>0</v>
      </c>
      <c r="Q31" s="22">
        <v>1</v>
      </c>
      <c r="R31" s="22">
        <v>0</v>
      </c>
      <c r="S31" s="22">
        <v>1</v>
      </c>
      <c r="T31" s="23">
        <v>0</v>
      </c>
      <c r="V31" s="1">
        <v>0.28365069187452019</v>
      </c>
      <c r="X31" s="1" cm="1">
        <f t="array" ref="X31">MMULT(K31:T31,$V$30:$V$39)</f>
        <v>1.493893643872473</v>
      </c>
      <c r="Z31" s="1">
        <f t="shared" ref="Z31:Z39" si="4">X31/$X$41</f>
        <v>0.25361645778030378</v>
      </c>
      <c r="AB31" s="1">
        <f t="shared" ref="AB31:AB39" si="5">ABS(V31-Z31)</f>
        <v>3.0034234094216405E-2</v>
      </c>
    </row>
    <row r="32" spans="10:29" x14ac:dyDescent="0.35">
      <c r="J32" s="21" t="s">
        <v>3</v>
      </c>
      <c r="K32" s="22">
        <v>1</v>
      </c>
      <c r="L32" s="22">
        <v>1</v>
      </c>
      <c r="M32" s="19">
        <v>0</v>
      </c>
      <c r="N32" s="22">
        <v>1</v>
      </c>
      <c r="O32" s="22">
        <v>1</v>
      </c>
      <c r="P32" s="22">
        <v>0</v>
      </c>
      <c r="Q32" s="22">
        <v>1</v>
      </c>
      <c r="R32" s="22">
        <v>1</v>
      </c>
      <c r="S32" s="22">
        <v>1</v>
      </c>
      <c r="T32" s="23">
        <v>1</v>
      </c>
      <c r="V32" s="1">
        <v>0.39711096862432826</v>
      </c>
      <c r="X32" s="1" cm="1">
        <f t="array" ref="X32">MMULT(K32:T32,$V$30:$V$39)</f>
        <v>2.5150361346207455</v>
      </c>
      <c r="Z32" s="1">
        <f t="shared" si="4"/>
        <v>0.42697454284532155</v>
      </c>
      <c r="AB32" s="1">
        <f t="shared" si="5"/>
        <v>2.9863574220993283E-2</v>
      </c>
    </row>
    <row r="33" spans="10:29" x14ac:dyDescent="0.35">
      <c r="J33" s="21" t="s">
        <v>4</v>
      </c>
      <c r="K33" s="22">
        <v>1</v>
      </c>
      <c r="L33" s="22">
        <v>0</v>
      </c>
      <c r="M33" s="22">
        <v>1</v>
      </c>
      <c r="N33" s="19">
        <v>0</v>
      </c>
      <c r="O33" s="22">
        <v>0</v>
      </c>
      <c r="P33" s="22">
        <v>0</v>
      </c>
      <c r="Q33" s="22">
        <v>1</v>
      </c>
      <c r="R33" s="22">
        <v>0</v>
      </c>
      <c r="S33" s="22">
        <v>0</v>
      </c>
      <c r="T33" s="23">
        <v>1</v>
      </c>
      <c r="V33" s="1">
        <v>0.28365069187452019</v>
      </c>
      <c r="X33" s="1" cm="1">
        <f t="array" ref="X33">MMULT(K33:T33,$V$30:$V$39)</f>
        <v>1.4938936438724728</v>
      </c>
      <c r="Z33" s="1">
        <f t="shared" si="4"/>
        <v>0.25361645778030373</v>
      </c>
      <c r="AB33" s="1">
        <f t="shared" si="5"/>
        <v>3.0034234094216461E-2</v>
      </c>
    </row>
    <row r="34" spans="10:29" x14ac:dyDescent="0.35">
      <c r="J34" s="21" t="s">
        <v>5</v>
      </c>
      <c r="K34" s="22">
        <v>1</v>
      </c>
      <c r="L34" s="22">
        <v>0</v>
      </c>
      <c r="M34" s="22">
        <v>1</v>
      </c>
      <c r="N34" s="22">
        <v>0</v>
      </c>
      <c r="O34" s="19">
        <v>0</v>
      </c>
      <c r="P34" s="22">
        <v>0</v>
      </c>
      <c r="Q34" s="22">
        <v>1</v>
      </c>
      <c r="R34" s="22">
        <v>1</v>
      </c>
      <c r="S34" s="22">
        <v>0</v>
      </c>
      <c r="T34" s="23">
        <v>0</v>
      </c>
      <c r="U34" s="1" t="s">
        <v>57</v>
      </c>
      <c r="V34" s="1">
        <v>0.28365069187452019</v>
      </c>
      <c r="W34" s="1" t="s">
        <v>58</v>
      </c>
      <c r="X34" s="1" cm="1">
        <f t="array" ref="X34">MMULT(K34:T34,$V$30:$V$39)</f>
        <v>1.4938936438724728</v>
      </c>
      <c r="Y34" s="1" t="s">
        <v>58</v>
      </c>
      <c r="Z34" s="1">
        <f t="shared" si="4"/>
        <v>0.25361645778030373</v>
      </c>
      <c r="AB34" s="1">
        <f t="shared" si="5"/>
        <v>3.0034234094216461E-2</v>
      </c>
      <c r="AC34" s="1">
        <f>SQRT(AB30^2+AB31^2+AB32^2+AB33^2+AB34^2+AB35^2+AB36^2+AB37^2+AB38^2+AB39^2)</f>
        <v>0.1090294608460347</v>
      </c>
    </row>
    <row r="35" spans="10:29" x14ac:dyDescent="0.35">
      <c r="J35" s="21" t="s">
        <v>6</v>
      </c>
      <c r="K35" s="22">
        <v>1</v>
      </c>
      <c r="L35" s="22">
        <v>0</v>
      </c>
      <c r="M35" s="22">
        <v>0</v>
      </c>
      <c r="N35" s="22">
        <v>0</v>
      </c>
      <c r="O35" s="22">
        <v>0</v>
      </c>
      <c r="P35" s="19">
        <v>0</v>
      </c>
      <c r="Q35" s="22">
        <v>1</v>
      </c>
      <c r="R35" s="22">
        <v>0</v>
      </c>
      <c r="S35" s="22">
        <v>0</v>
      </c>
      <c r="T35" s="23">
        <v>0</v>
      </c>
      <c r="V35" s="1">
        <v>0.17019041512471209</v>
      </c>
      <c r="X35" s="1" cm="1">
        <f t="array" ref="X35">MMULT(K35:T35,$V$30:$V$39)</f>
        <v>0.81313198337362447</v>
      </c>
      <c r="Z35" s="1">
        <f t="shared" si="4"/>
        <v>0.13804440107029192</v>
      </c>
      <c r="AB35" s="1">
        <f t="shared" si="5"/>
        <v>3.2146014054420163E-2</v>
      </c>
    </row>
    <row r="36" spans="10:29" x14ac:dyDescent="0.35">
      <c r="J36" s="21" t="s">
        <v>63</v>
      </c>
      <c r="K36" s="22">
        <v>1</v>
      </c>
      <c r="L36" s="22">
        <v>1</v>
      </c>
      <c r="M36" s="22">
        <v>1</v>
      </c>
      <c r="N36" s="22">
        <v>1</v>
      </c>
      <c r="O36" s="22">
        <v>1</v>
      </c>
      <c r="P36" s="22">
        <v>1</v>
      </c>
      <c r="Q36" s="19">
        <v>0</v>
      </c>
      <c r="R36" s="22">
        <v>1</v>
      </c>
      <c r="S36" s="22">
        <v>1</v>
      </c>
      <c r="T36" s="23">
        <v>1</v>
      </c>
      <c r="V36" s="1">
        <v>0.40656599168681223</v>
      </c>
      <c r="X36" s="1" cm="1">
        <f t="array" ref="X36">MMULT(K36:T36,$V$30:$V$39)</f>
        <v>2.6757715266829734</v>
      </c>
      <c r="Z36" s="1">
        <f t="shared" si="4"/>
        <v>0.45426238956851872</v>
      </c>
      <c r="AB36" s="1">
        <f t="shared" si="5"/>
        <v>4.7696397881706487E-2</v>
      </c>
    </row>
    <row r="37" spans="10:29" x14ac:dyDescent="0.35">
      <c r="J37" s="21" t="s">
        <v>7</v>
      </c>
      <c r="K37" s="22">
        <v>1</v>
      </c>
      <c r="L37" s="22">
        <v>0</v>
      </c>
      <c r="M37" s="22">
        <v>1</v>
      </c>
      <c r="N37" s="22">
        <v>0</v>
      </c>
      <c r="O37" s="22">
        <v>1</v>
      </c>
      <c r="P37" s="22">
        <v>0</v>
      </c>
      <c r="Q37" s="22">
        <v>1</v>
      </c>
      <c r="R37" s="19">
        <v>0</v>
      </c>
      <c r="S37" s="22">
        <v>0</v>
      </c>
      <c r="T37" s="23">
        <v>0</v>
      </c>
      <c r="V37" s="1">
        <v>0.28365069187452013</v>
      </c>
      <c r="X37" s="1" cm="1">
        <f t="array" ref="X37">MMULT(K37:T37,$V$30:$V$39)</f>
        <v>1.493893643872473</v>
      </c>
      <c r="Z37" s="1">
        <f t="shared" si="4"/>
        <v>0.25361645778030378</v>
      </c>
      <c r="AB37" s="1">
        <f t="shared" si="5"/>
        <v>3.003423409421635E-2</v>
      </c>
    </row>
    <row r="38" spans="10:29" x14ac:dyDescent="0.35">
      <c r="J38" s="21" t="s">
        <v>8</v>
      </c>
      <c r="K38" s="22">
        <v>1</v>
      </c>
      <c r="L38" s="22">
        <v>1</v>
      </c>
      <c r="M38" s="22">
        <v>1</v>
      </c>
      <c r="N38" s="22">
        <v>0</v>
      </c>
      <c r="O38" s="22">
        <v>0</v>
      </c>
      <c r="P38" s="22">
        <v>0</v>
      </c>
      <c r="Q38" s="22">
        <v>1</v>
      </c>
      <c r="R38" s="22">
        <v>0</v>
      </c>
      <c r="S38" s="19">
        <v>0</v>
      </c>
      <c r="T38" s="23">
        <v>0</v>
      </c>
      <c r="V38" s="1">
        <v>0.28365069187452019</v>
      </c>
      <c r="X38" s="1" cm="1">
        <f t="array" ref="X38">MMULT(K38:T38,$V$30:$V$39)</f>
        <v>1.493893643872473</v>
      </c>
      <c r="Z38" s="1">
        <f t="shared" si="4"/>
        <v>0.25361645778030378</v>
      </c>
      <c r="AB38" s="1">
        <f t="shared" si="5"/>
        <v>3.0034234094216405E-2</v>
      </c>
    </row>
    <row r="39" spans="10:29" ht="16" thickBot="1" x14ac:dyDescent="0.4">
      <c r="J39" s="24" t="s">
        <v>9</v>
      </c>
      <c r="K39" s="25">
        <v>1</v>
      </c>
      <c r="L39" s="25">
        <v>0</v>
      </c>
      <c r="M39" s="25">
        <v>1</v>
      </c>
      <c r="N39" s="25">
        <v>1</v>
      </c>
      <c r="O39" s="25">
        <v>0</v>
      </c>
      <c r="P39" s="25">
        <v>0</v>
      </c>
      <c r="Q39" s="25">
        <v>1</v>
      </c>
      <c r="R39" s="25">
        <v>0</v>
      </c>
      <c r="S39" s="25">
        <v>0</v>
      </c>
      <c r="T39" s="26">
        <v>0</v>
      </c>
      <c r="V39" s="1">
        <v>0.28365069187452013</v>
      </c>
      <c r="X39" s="1" cm="1">
        <f t="array" ref="X39">MMULT(K39:T39,$V$30:$V$39)</f>
        <v>1.493893643872473</v>
      </c>
      <c r="Z39" s="1">
        <f t="shared" si="4"/>
        <v>0.25361645778030378</v>
      </c>
      <c r="AB39" s="1">
        <f t="shared" si="5"/>
        <v>3.003423409421635E-2</v>
      </c>
    </row>
    <row r="41" spans="10:29" x14ac:dyDescent="0.35">
      <c r="X41" s="1">
        <f>SQRT(POWER(X30,2)+POWER(X31,2)+POWER(X32,2)+POWER(X33,2)+POWER(X34,2)+POWER(X35,2)+POWER(X36,2)+POWER(X37,2)+POWER(X38,2)+POWER(X39,2))</f>
        <v>5.8903655423125736</v>
      </c>
    </row>
    <row r="44" spans="10:29" x14ac:dyDescent="0.35">
      <c r="J44" s="18" t="s">
        <v>142</v>
      </c>
      <c r="K44" s="19" t="s">
        <v>1</v>
      </c>
      <c r="L44" s="19" t="s">
        <v>2</v>
      </c>
      <c r="M44" s="19" t="s">
        <v>3</v>
      </c>
      <c r="N44" s="19" t="s">
        <v>4</v>
      </c>
      <c r="O44" s="19" t="s">
        <v>5</v>
      </c>
      <c r="P44" s="19" t="s">
        <v>6</v>
      </c>
      <c r="Q44" s="19" t="s">
        <v>63</v>
      </c>
      <c r="R44" s="19" t="s">
        <v>7</v>
      </c>
      <c r="S44" s="19" t="s">
        <v>8</v>
      </c>
      <c r="T44" s="20" t="s">
        <v>9</v>
      </c>
    </row>
    <row r="45" spans="10:29" x14ac:dyDescent="0.35">
      <c r="J45" s="21" t="s">
        <v>1</v>
      </c>
      <c r="K45" s="19">
        <v>0</v>
      </c>
      <c r="L45" s="22">
        <v>1</v>
      </c>
      <c r="M45" s="22">
        <v>1</v>
      </c>
      <c r="N45" s="22">
        <v>1</v>
      </c>
      <c r="O45" s="22">
        <v>1</v>
      </c>
      <c r="P45" s="22">
        <v>1</v>
      </c>
      <c r="Q45" s="22">
        <v>1</v>
      </c>
      <c r="R45" s="22">
        <v>1</v>
      </c>
      <c r="S45" s="22">
        <v>1</v>
      </c>
      <c r="T45" s="23">
        <v>1</v>
      </c>
      <c r="V45" s="1">
        <v>0.45426238956851872</v>
      </c>
      <c r="X45" s="1" cm="1">
        <f t="array" ref="X45">MMULT(K45:T45,$V$45:$V$54)</f>
        <v>2.540980080165955</v>
      </c>
      <c r="Z45" s="1">
        <f>X45/$X$56</f>
        <v>0.43075938290981425</v>
      </c>
      <c r="AB45" s="1">
        <f>ABS(V45-Z45)</f>
        <v>2.3503006658704473E-2</v>
      </c>
    </row>
    <row r="46" spans="10:29" x14ac:dyDescent="0.35">
      <c r="J46" s="21" t="s">
        <v>2</v>
      </c>
      <c r="K46" s="22">
        <v>1</v>
      </c>
      <c r="L46" s="19">
        <v>0</v>
      </c>
      <c r="M46" s="22">
        <v>1</v>
      </c>
      <c r="N46" s="22">
        <v>0</v>
      </c>
      <c r="O46" s="22">
        <v>0</v>
      </c>
      <c r="P46" s="22">
        <v>0</v>
      </c>
      <c r="Q46" s="22">
        <v>1</v>
      </c>
      <c r="R46" s="22">
        <v>0</v>
      </c>
      <c r="S46" s="22">
        <v>1</v>
      </c>
      <c r="T46" s="23">
        <v>0</v>
      </c>
      <c r="V46" s="1">
        <v>0.25361645778030378</v>
      </c>
      <c r="X46" s="1" cm="1">
        <f t="array" ref="X46">MMULT(K46:T46,$V$45:$V$54)</f>
        <v>1.5891157797626627</v>
      </c>
      <c r="Z46" s="1">
        <f t="shared" ref="Z46:Z54" si="6">X46/$X$56</f>
        <v>0.26939468672186739</v>
      </c>
      <c r="AB46" s="1">
        <f t="shared" ref="AB46:AB54" si="7">ABS(V46-Z46)</f>
        <v>1.577822894156361E-2</v>
      </c>
    </row>
    <row r="47" spans="10:29" x14ac:dyDescent="0.35">
      <c r="J47" s="21" t="s">
        <v>3</v>
      </c>
      <c r="K47" s="22">
        <v>1</v>
      </c>
      <c r="L47" s="22">
        <v>1</v>
      </c>
      <c r="M47" s="19">
        <v>0</v>
      </c>
      <c r="N47" s="22">
        <v>1</v>
      </c>
      <c r="O47" s="22">
        <v>1</v>
      </c>
      <c r="P47" s="22">
        <v>0</v>
      </c>
      <c r="Q47" s="22">
        <v>1</v>
      </c>
      <c r="R47" s="22">
        <v>1</v>
      </c>
      <c r="S47" s="22">
        <v>1</v>
      </c>
      <c r="T47" s="23">
        <v>1</v>
      </c>
      <c r="V47" s="1">
        <v>0.42697454284532155</v>
      </c>
      <c r="X47" s="1" cm="1">
        <f t="array" ref="X47">MMULT(K47:T47,$V$45:$V$54)</f>
        <v>2.4302235258188603</v>
      </c>
      <c r="Z47" s="1">
        <f t="shared" si="6"/>
        <v>0.41198338959283559</v>
      </c>
      <c r="AB47" s="1">
        <f t="shared" si="7"/>
        <v>1.4991153252485956E-2</v>
      </c>
    </row>
    <row r="48" spans="10:29" x14ac:dyDescent="0.35">
      <c r="J48" s="21" t="s">
        <v>4</v>
      </c>
      <c r="K48" s="22">
        <v>1</v>
      </c>
      <c r="L48" s="22">
        <v>0</v>
      </c>
      <c r="M48" s="22">
        <v>1</v>
      </c>
      <c r="N48" s="19">
        <v>0</v>
      </c>
      <c r="O48" s="22">
        <v>0</v>
      </c>
      <c r="P48" s="22">
        <v>0</v>
      </c>
      <c r="Q48" s="22">
        <v>1</v>
      </c>
      <c r="R48" s="22">
        <v>0</v>
      </c>
      <c r="S48" s="22">
        <v>0</v>
      </c>
      <c r="T48" s="23">
        <v>1</v>
      </c>
      <c r="V48" s="1">
        <v>0.25361645778030373</v>
      </c>
      <c r="X48" s="1" cm="1">
        <f t="array" ref="X48">MMULT(K48:T48,$V$45:$V$54)</f>
        <v>1.5891157797626627</v>
      </c>
      <c r="Z48" s="1">
        <f t="shared" si="6"/>
        <v>0.26939468672186739</v>
      </c>
      <c r="AB48" s="1">
        <f t="shared" si="7"/>
        <v>1.5778228941563666E-2</v>
      </c>
    </row>
    <row r="49" spans="10:29" x14ac:dyDescent="0.35">
      <c r="J49" s="21" t="s">
        <v>5</v>
      </c>
      <c r="K49" s="22">
        <v>1</v>
      </c>
      <c r="L49" s="22">
        <v>0</v>
      </c>
      <c r="M49" s="22">
        <v>1</v>
      </c>
      <c r="N49" s="22">
        <v>0</v>
      </c>
      <c r="O49" s="19">
        <v>0</v>
      </c>
      <c r="P49" s="22">
        <v>0</v>
      </c>
      <c r="Q49" s="22">
        <v>1</v>
      </c>
      <c r="R49" s="22">
        <v>1</v>
      </c>
      <c r="S49" s="22">
        <v>0</v>
      </c>
      <c r="T49" s="23">
        <v>0</v>
      </c>
      <c r="U49" s="1" t="s">
        <v>57</v>
      </c>
      <c r="V49" s="1">
        <v>0.25361645778030373</v>
      </c>
      <c r="W49" s="1" t="s">
        <v>58</v>
      </c>
      <c r="X49" s="1" cm="1">
        <f t="array" ref="X49">MMULT(K49:T49,$V$45:$V$54)</f>
        <v>1.5891157797626627</v>
      </c>
      <c r="Y49" s="1" t="s">
        <v>58</v>
      </c>
      <c r="Z49" s="1">
        <f t="shared" si="6"/>
        <v>0.26939468672186739</v>
      </c>
      <c r="AB49" s="1">
        <f t="shared" si="7"/>
        <v>1.5778228941563666E-2</v>
      </c>
      <c r="AC49" s="1">
        <f>SQRT(AB45^2+AB46^2+AB47^2+AB48^2+AB49^2+AB50^2+AB51^2+AB52^2+AB53^2+AB54^2)</f>
        <v>5.5483100531251613E-2</v>
      </c>
    </row>
    <row r="50" spans="10:29" x14ac:dyDescent="0.35">
      <c r="J50" s="21" t="s">
        <v>6</v>
      </c>
      <c r="K50" s="22">
        <v>1</v>
      </c>
      <c r="L50" s="22">
        <v>0</v>
      </c>
      <c r="M50" s="22">
        <v>0</v>
      </c>
      <c r="N50" s="22">
        <v>0</v>
      </c>
      <c r="O50" s="22">
        <v>0</v>
      </c>
      <c r="P50" s="19">
        <v>0</v>
      </c>
      <c r="Q50" s="22">
        <v>1</v>
      </c>
      <c r="R50" s="22">
        <v>0</v>
      </c>
      <c r="S50" s="22">
        <v>0</v>
      </c>
      <c r="T50" s="23">
        <v>0</v>
      </c>
      <c r="V50" s="1">
        <v>0.13804440107029192</v>
      </c>
      <c r="X50" s="1" cm="1">
        <f t="array" ref="X50">MMULT(K50:T50,$V$45:$V$54)</f>
        <v>0.90852477913703744</v>
      </c>
      <c r="Z50" s="1">
        <f t="shared" si="6"/>
        <v>0.15401756836825953</v>
      </c>
      <c r="AB50" s="1">
        <f t="shared" si="7"/>
        <v>1.5973167297967605E-2</v>
      </c>
    </row>
    <row r="51" spans="10:29" x14ac:dyDescent="0.35">
      <c r="J51" s="21" t="s">
        <v>63</v>
      </c>
      <c r="K51" s="22">
        <v>1</v>
      </c>
      <c r="L51" s="22">
        <v>1</v>
      </c>
      <c r="M51" s="22">
        <v>1</v>
      </c>
      <c r="N51" s="22">
        <v>1</v>
      </c>
      <c r="O51" s="22">
        <v>1</v>
      </c>
      <c r="P51" s="22">
        <v>1</v>
      </c>
      <c r="Q51" s="19">
        <v>0</v>
      </c>
      <c r="R51" s="22">
        <v>1</v>
      </c>
      <c r="S51" s="22">
        <v>1</v>
      </c>
      <c r="T51" s="23">
        <v>1</v>
      </c>
      <c r="V51" s="1">
        <v>0.45426238956851872</v>
      </c>
      <c r="X51" s="1" cm="1">
        <f t="array" ref="X51">MMULT(K51:T51,$V$45:$V$54)</f>
        <v>2.540980080165955</v>
      </c>
      <c r="Z51" s="1">
        <f t="shared" si="6"/>
        <v>0.43075938290981425</v>
      </c>
      <c r="AB51" s="1">
        <f t="shared" si="7"/>
        <v>2.3503006658704473E-2</v>
      </c>
    </row>
    <row r="52" spans="10:29" x14ac:dyDescent="0.35">
      <c r="J52" s="21" t="s">
        <v>7</v>
      </c>
      <c r="K52" s="22">
        <v>1</v>
      </c>
      <c r="L52" s="22">
        <v>0</v>
      </c>
      <c r="M52" s="22">
        <v>1</v>
      </c>
      <c r="N52" s="22">
        <v>0</v>
      </c>
      <c r="O52" s="22">
        <v>1</v>
      </c>
      <c r="P52" s="22">
        <v>0</v>
      </c>
      <c r="Q52" s="22">
        <v>1</v>
      </c>
      <c r="R52" s="19">
        <v>0</v>
      </c>
      <c r="S52" s="22">
        <v>0</v>
      </c>
      <c r="T52" s="23">
        <v>0</v>
      </c>
      <c r="V52" s="1">
        <v>0.25361645778030378</v>
      </c>
      <c r="X52" s="1" cm="1">
        <f t="array" ref="X52">MMULT(K52:T52,$V$45:$V$54)</f>
        <v>1.5891157797626627</v>
      </c>
      <c r="Z52" s="1">
        <f t="shared" si="6"/>
        <v>0.26939468672186739</v>
      </c>
      <c r="AB52" s="1">
        <f t="shared" si="7"/>
        <v>1.577822894156361E-2</v>
      </c>
    </row>
    <row r="53" spans="10:29" x14ac:dyDescent="0.35">
      <c r="J53" s="21" t="s">
        <v>8</v>
      </c>
      <c r="K53" s="22">
        <v>1</v>
      </c>
      <c r="L53" s="22">
        <v>1</v>
      </c>
      <c r="M53" s="22">
        <v>1</v>
      </c>
      <c r="N53" s="22">
        <v>0</v>
      </c>
      <c r="O53" s="22">
        <v>0</v>
      </c>
      <c r="P53" s="22">
        <v>0</v>
      </c>
      <c r="Q53" s="22">
        <v>1</v>
      </c>
      <c r="R53" s="22">
        <v>0</v>
      </c>
      <c r="S53" s="19">
        <v>0</v>
      </c>
      <c r="T53" s="23">
        <v>0</v>
      </c>
      <c r="V53" s="1">
        <v>0.25361645778030378</v>
      </c>
      <c r="X53" s="1" cm="1">
        <f t="array" ref="X53">MMULT(K53:T53,$V$45:$V$54)</f>
        <v>1.5891157797626627</v>
      </c>
      <c r="Z53" s="1">
        <f t="shared" si="6"/>
        <v>0.26939468672186739</v>
      </c>
      <c r="AB53" s="1">
        <f t="shared" si="7"/>
        <v>1.577822894156361E-2</v>
      </c>
    </row>
    <row r="54" spans="10:29" ht="16" thickBot="1" x14ac:dyDescent="0.4">
      <c r="J54" s="24" t="s">
        <v>9</v>
      </c>
      <c r="K54" s="25">
        <v>1</v>
      </c>
      <c r="L54" s="25">
        <v>0</v>
      </c>
      <c r="M54" s="25">
        <v>1</v>
      </c>
      <c r="N54" s="25">
        <v>1</v>
      </c>
      <c r="O54" s="25">
        <v>0</v>
      </c>
      <c r="P54" s="25">
        <v>0</v>
      </c>
      <c r="Q54" s="25">
        <v>1</v>
      </c>
      <c r="R54" s="25">
        <v>0</v>
      </c>
      <c r="S54" s="25">
        <v>0</v>
      </c>
      <c r="T54" s="26">
        <v>0</v>
      </c>
      <c r="V54" s="1">
        <v>0.25361645778030378</v>
      </c>
      <c r="X54" s="1" cm="1">
        <f t="array" ref="X54">MMULT(K54:T54,$V$45:$V$54)</f>
        <v>1.5891157797626627</v>
      </c>
      <c r="Z54" s="1">
        <f t="shared" si="6"/>
        <v>0.26939468672186739</v>
      </c>
      <c r="AB54" s="1">
        <f t="shared" si="7"/>
        <v>1.577822894156361E-2</v>
      </c>
    </row>
    <row r="56" spans="10:29" x14ac:dyDescent="0.35">
      <c r="X56" s="1">
        <f>SQRT(POWER(X45,2)+POWER(X46,2)+POWER(X47,2)+POWER(X48,2)+POWER(X49,2)+POWER(X50,2)+POWER(X51,2)+POWER(X52,2)+POWER(X53,2)+POWER(X54,2))</f>
        <v>5.898838611480568</v>
      </c>
    </row>
    <row r="58" spans="10:29" x14ac:dyDescent="0.35">
      <c r="J58" s="18" t="s">
        <v>143</v>
      </c>
      <c r="K58" s="19" t="s">
        <v>1</v>
      </c>
      <c r="L58" s="19" t="s">
        <v>2</v>
      </c>
      <c r="M58" s="19" t="s">
        <v>3</v>
      </c>
      <c r="N58" s="19" t="s">
        <v>4</v>
      </c>
      <c r="O58" s="19" t="s">
        <v>5</v>
      </c>
      <c r="P58" s="19" t="s">
        <v>6</v>
      </c>
      <c r="Q58" s="19" t="s">
        <v>63</v>
      </c>
      <c r="R58" s="19" t="s">
        <v>7</v>
      </c>
      <c r="S58" s="19" t="s">
        <v>8</v>
      </c>
      <c r="T58" s="20" t="s">
        <v>9</v>
      </c>
    </row>
    <row r="59" spans="10:29" x14ac:dyDescent="0.35">
      <c r="J59" s="21" t="s">
        <v>1</v>
      </c>
      <c r="K59" s="19">
        <v>0</v>
      </c>
      <c r="L59" s="22">
        <v>1</v>
      </c>
      <c r="M59" s="22">
        <v>1</v>
      </c>
      <c r="N59" s="22">
        <v>1</v>
      </c>
      <c r="O59" s="22">
        <v>1</v>
      </c>
      <c r="P59" s="22">
        <v>1</v>
      </c>
      <c r="Q59" s="22">
        <v>1</v>
      </c>
      <c r="R59" s="22">
        <v>1</v>
      </c>
      <c r="S59" s="22">
        <v>1</v>
      </c>
      <c r="T59" s="23">
        <v>1</v>
      </c>
      <c r="V59" s="1">
        <v>0.43075938290981425</v>
      </c>
      <c r="X59" s="1" cm="1">
        <f t="array" ref="X59">MMULT(K59:T59,$V$59:$V$68)</f>
        <v>2.613128461202114</v>
      </c>
      <c r="Z59" s="1">
        <f>X59/$X$70</f>
        <v>0.44282551918603558</v>
      </c>
      <c r="AB59" s="1">
        <f>ABS(V59-Z59)</f>
        <v>1.2066136276221329E-2</v>
      </c>
    </row>
    <row r="60" spans="10:29" x14ac:dyDescent="0.35">
      <c r="J60" s="21" t="s">
        <v>2</v>
      </c>
      <c r="K60" s="22">
        <v>1</v>
      </c>
      <c r="L60" s="19">
        <v>0</v>
      </c>
      <c r="M60" s="22">
        <v>1</v>
      </c>
      <c r="N60" s="22">
        <v>0</v>
      </c>
      <c r="O60" s="22">
        <v>0</v>
      </c>
      <c r="P60" s="22">
        <v>0</v>
      </c>
      <c r="Q60" s="22">
        <v>1</v>
      </c>
      <c r="R60" s="22">
        <v>0</v>
      </c>
      <c r="S60" s="22">
        <v>1</v>
      </c>
      <c r="T60" s="23">
        <v>0</v>
      </c>
      <c r="V60" s="1">
        <v>0.26939468672186739</v>
      </c>
      <c r="X60" s="1" cm="1">
        <f t="array" ref="X60">MMULT(K60:T60,$V$59:$V$68)</f>
        <v>1.5428968421343314</v>
      </c>
      <c r="Z60" s="1">
        <f t="shared" ref="Z60:Z68" si="8">X60/$X$70</f>
        <v>0.2614621153582028</v>
      </c>
      <c r="AB60" s="1">
        <f t="shared" ref="AB60:AB68" si="9">ABS(V60-Z60)</f>
        <v>7.9325713636645978E-3</v>
      </c>
    </row>
    <row r="61" spans="10:29" x14ac:dyDescent="0.35">
      <c r="J61" s="21" t="s">
        <v>3</v>
      </c>
      <c r="K61" s="22">
        <v>1</v>
      </c>
      <c r="L61" s="22">
        <v>1</v>
      </c>
      <c r="M61" s="19">
        <v>0</v>
      </c>
      <c r="N61" s="22">
        <v>1</v>
      </c>
      <c r="O61" s="22">
        <v>1</v>
      </c>
      <c r="P61" s="22">
        <v>0</v>
      </c>
      <c r="Q61" s="22">
        <v>1</v>
      </c>
      <c r="R61" s="22">
        <v>1</v>
      </c>
      <c r="S61" s="22">
        <v>1</v>
      </c>
      <c r="T61" s="23">
        <v>1</v>
      </c>
      <c r="V61" s="1">
        <v>0.41198338959283559</v>
      </c>
      <c r="X61" s="1" cm="1">
        <f t="array" ref="X61">MMULT(K61:T61,$V$59:$V$68)</f>
        <v>2.477886886150833</v>
      </c>
      <c r="Z61" s="1">
        <f t="shared" si="8"/>
        <v>0.41990723500031657</v>
      </c>
      <c r="AB61" s="1">
        <f t="shared" si="9"/>
        <v>7.9238454074809783E-3</v>
      </c>
    </row>
    <row r="62" spans="10:29" x14ac:dyDescent="0.35">
      <c r="J62" s="21" t="s">
        <v>4</v>
      </c>
      <c r="K62" s="22">
        <v>1</v>
      </c>
      <c r="L62" s="22">
        <v>0</v>
      </c>
      <c r="M62" s="22">
        <v>1</v>
      </c>
      <c r="N62" s="19">
        <v>0</v>
      </c>
      <c r="O62" s="22">
        <v>0</v>
      </c>
      <c r="P62" s="22">
        <v>0</v>
      </c>
      <c r="Q62" s="22">
        <v>1</v>
      </c>
      <c r="R62" s="22">
        <v>0</v>
      </c>
      <c r="S62" s="22">
        <v>0</v>
      </c>
      <c r="T62" s="23">
        <v>1</v>
      </c>
      <c r="V62" s="1">
        <v>0.26939468672186739</v>
      </c>
      <c r="X62" s="1" cm="1">
        <f t="array" ref="X62">MMULT(K62:T62,$V$59:$V$68)</f>
        <v>1.5428968421343314</v>
      </c>
      <c r="Z62" s="1">
        <f t="shared" si="8"/>
        <v>0.2614621153582028</v>
      </c>
      <c r="AB62" s="1">
        <f t="shared" si="9"/>
        <v>7.9325713636645978E-3</v>
      </c>
    </row>
    <row r="63" spans="10:29" x14ac:dyDescent="0.35">
      <c r="J63" s="21" t="s">
        <v>5</v>
      </c>
      <c r="K63" s="22">
        <v>1</v>
      </c>
      <c r="L63" s="22">
        <v>0</v>
      </c>
      <c r="M63" s="22">
        <v>1</v>
      </c>
      <c r="N63" s="22">
        <v>0</v>
      </c>
      <c r="O63" s="19">
        <v>0</v>
      </c>
      <c r="P63" s="22">
        <v>0</v>
      </c>
      <c r="Q63" s="22">
        <v>1</v>
      </c>
      <c r="R63" s="22">
        <v>1</v>
      </c>
      <c r="S63" s="22">
        <v>0</v>
      </c>
      <c r="T63" s="23">
        <v>0</v>
      </c>
      <c r="U63" s="1" t="s">
        <v>57</v>
      </c>
      <c r="V63" s="1">
        <v>0.26939468672186739</v>
      </c>
      <c r="W63" s="1" t="s">
        <v>58</v>
      </c>
      <c r="X63" s="1" cm="1">
        <f t="array" ref="X63">MMULT(K63:T63,$V$59:$V$68)</f>
        <v>1.5428968421343314</v>
      </c>
      <c r="Y63" s="1" t="s">
        <v>58</v>
      </c>
      <c r="Z63" s="1">
        <f t="shared" si="8"/>
        <v>0.2614621153582028</v>
      </c>
      <c r="AB63" s="1">
        <f t="shared" si="9"/>
        <v>7.9325713636645978E-3</v>
      </c>
      <c r="AC63" s="1">
        <f>SQRT(AB59^2+AB60^2+AB61^2+AB62^2+AB63^2+AB64^2+AB65^2+AB66^2+AB67^2+AB68^2)</f>
        <v>2.8211587805368928E-2</v>
      </c>
    </row>
    <row r="64" spans="10:29" x14ac:dyDescent="0.35">
      <c r="J64" s="21" t="s">
        <v>6</v>
      </c>
      <c r="K64" s="22">
        <v>1</v>
      </c>
      <c r="L64" s="22">
        <v>0</v>
      </c>
      <c r="M64" s="22">
        <v>0</v>
      </c>
      <c r="N64" s="22">
        <v>0</v>
      </c>
      <c r="O64" s="22">
        <v>0</v>
      </c>
      <c r="P64" s="19">
        <v>0</v>
      </c>
      <c r="Q64" s="22">
        <v>1</v>
      </c>
      <c r="R64" s="22">
        <v>0</v>
      </c>
      <c r="S64" s="22">
        <v>0</v>
      </c>
      <c r="T64" s="23">
        <v>0</v>
      </c>
      <c r="V64" s="1">
        <v>0.15401756836825953</v>
      </c>
      <c r="X64" s="1" cm="1">
        <f t="array" ref="X64">MMULT(K64:T64,$V$59:$V$68)</f>
        <v>0.8615187658196285</v>
      </c>
      <c r="Z64" s="1">
        <f t="shared" si="8"/>
        <v>0.14599454272029455</v>
      </c>
      <c r="AB64" s="1">
        <f t="shared" si="9"/>
        <v>8.0230256479649764E-3</v>
      </c>
    </row>
    <row r="65" spans="10:29" x14ac:dyDescent="0.35">
      <c r="J65" s="21" t="s">
        <v>63</v>
      </c>
      <c r="K65" s="22">
        <v>1</v>
      </c>
      <c r="L65" s="22">
        <v>1</v>
      </c>
      <c r="M65" s="22">
        <v>1</v>
      </c>
      <c r="N65" s="22">
        <v>1</v>
      </c>
      <c r="O65" s="22">
        <v>1</v>
      </c>
      <c r="P65" s="22">
        <v>1</v>
      </c>
      <c r="Q65" s="19">
        <v>0</v>
      </c>
      <c r="R65" s="22">
        <v>1</v>
      </c>
      <c r="S65" s="22">
        <v>1</v>
      </c>
      <c r="T65" s="23">
        <v>1</v>
      </c>
      <c r="V65" s="1">
        <v>0.43075938290981425</v>
      </c>
      <c r="X65" s="1" cm="1">
        <f t="array" ref="X65">MMULT(K65:T65,$V$59:$V$68)</f>
        <v>2.6131284612021144</v>
      </c>
      <c r="Z65" s="1">
        <f t="shared" si="8"/>
        <v>0.44282551918603563</v>
      </c>
      <c r="AB65" s="1">
        <f t="shared" si="9"/>
        <v>1.2066136276221384E-2</v>
      </c>
    </row>
    <row r="66" spans="10:29" x14ac:dyDescent="0.35">
      <c r="J66" s="21" t="s">
        <v>7</v>
      </c>
      <c r="K66" s="22">
        <v>1</v>
      </c>
      <c r="L66" s="22">
        <v>0</v>
      </c>
      <c r="M66" s="22">
        <v>1</v>
      </c>
      <c r="N66" s="22">
        <v>0</v>
      </c>
      <c r="O66" s="22">
        <v>1</v>
      </c>
      <c r="P66" s="22">
        <v>0</v>
      </c>
      <c r="Q66" s="22">
        <v>1</v>
      </c>
      <c r="R66" s="19">
        <v>0</v>
      </c>
      <c r="S66" s="22">
        <v>0</v>
      </c>
      <c r="T66" s="23">
        <v>0</v>
      </c>
      <c r="V66" s="1">
        <v>0.26939468672186739</v>
      </c>
      <c r="X66" s="1" cm="1">
        <f t="array" ref="X66">MMULT(K66:T66,$V$59:$V$68)</f>
        <v>1.5428968421343314</v>
      </c>
      <c r="Z66" s="1">
        <f t="shared" si="8"/>
        <v>0.2614621153582028</v>
      </c>
      <c r="AB66" s="1">
        <f t="shared" si="9"/>
        <v>7.9325713636645978E-3</v>
      </c>
    </row>
    <row r="67" spans="10:29" x14ac:dyDescent="0.35">
      <c r="J67" s="21" t="s">
        <v>8</v>
      </c>
      <c r="K67" s="22">
        <v>1</v>
      </c>
      <c r="L67" s="22">
        <v>1</v>
      </c>
      <c r="M67" s="22">
        <v>1</v>
      </c>
      <c r="N67" s="22">
        <v>0</v>
      </c>
      <c r="O67" s="22">
        <v>0</v>
      </c>
      <c r="P67" s="22">
        <v>0</v>
      </c>
      <c r="Q67" s="22">
        <v>1</v>
      </c>
      <c r="R67" s="22">
        <v>0</v>
      </c>
      <c r="S67" s="19">
        <v>0</v>
      </c>
      <c r="T67" s="23">
        <v>0</v>
      </c>
      <c r="V67" s="1">
        <v>0.26939468672186739</v>
      </c>
      <c r="X67" s="1" cm="1">
        <f t="array" ref="X67">MMULT(K67:T67,$V$59:$V$68)</f>
        <v>1.5428968421343314</v>
      </c>
      <c r="Z67" s="1">
        <f t="shared" si="8"/>
        <v>0.2614621153582028</v>
      </c>
      <c r="AB67" s="1">
        <f t="shared" si="9"/>
        <v>7.9325713636645978E-3</v>
      </c>
    </row>
    <row r="68" spans="10:29" ht="16" thickBot="1" x14ac:dyDescent="0.4">
      <c r="J68" s="24" t="s">
        <v>9</v>
      </c>
      <c r="K68" s="25">
        <v>1</v>
      </c>
      <c r="L68" s="25">
        <v>0</v>
      </c>
      <c r="M68" s="25">
        <v>1</v>
      </c>
      <c r="N68" s="25">
        <v>1</v>
      </c>
      <c r="O68" s="25">
        <v>0</v>
      </c>
      <c r="P68" s="25">
        <v>0</v>
      </c>
      <c r="Q68" s="25">
        <v>1</v>
      </c>
      <c r="R68" s="25">
        <v>0</v>
      </c>
      <c r="S68" s="25">
        <v>0</v>
      </c>
      <c r="T68" s="26">
        <v>0</v>
      </c>
      <c r="V68" s="1">
        <v>0.26939468672186739</v>
      </c>
      <c r="X68" s="1" cm="1">
        <f t="array" ref="X68">MMULT(K68:T68,$V$59:$V$68)</f>
        <v>1.5428968421343314</v>
      </c>
      <c r="Z68" s="1">
        <f t="shared" si="8"/>
        <v>0.2614621153582028</v>
      </c>
      <c r="AB68" s="1">
        <f t="shared" si="9"/>
        <v>7.9325713636645978E-3</v>
      </c>
    </row>
    <row r="70" spans="10:29" x14ac:dyDescent="0.35">
      <c r="X70" s="1">
        <f>SQRT(POWER(X59,2)+POWER(X60,2)+POWER(X61,2)+POWER(X62,2)+POWER(X63,2)+POWER(X64,2)+POWER(X65,2)+POWER(X66,2)+POWER(X67,2)+POWER(X68,2))</f>
        <v>5.9010340370747958</v>
      </c>
    </row>
    <row r="72" spans="10:29" x14ac:dyDescent="0.35">
      <c r="J72" s="18" t="s">
        <v>144</v>
      </c>
      <c r="K72" s="19" t="s">
        <v>1</v>
      </c>
      <c r="L72" s="19" t="s">
        <v>2</v>
      </c>
      <c r="M72" s="19" t="s">
        <v>3</v>
      </c>
      <c r="N72" s="19" t="s">
        <v>4</v>
      </c>
      <c r="O72" s="19" t="s">
        <v>5</v>
      </c>
      <c r="P72" s="19" t="s">
        <v>6</v>
      </c>
      <c r="Q72" s="19" t="s">
        <v>63</v>
      </c>
      <c r="R72" s="19" t="s">
        <v>7</v>
      </c>
      <c r="S72" s="19" t="s">
        <v>8</v>
      </c>
      <c r="T72" s="20" t="s">
        <v>9</v>
      </c>
    </row>
    <row r="73" spans="10:29" x14ac:dyDescent="0.35">
      <c r="J73" s="21" t="s">
        <v>1</v>
      </c>
      <c r="K73" s="19">
        <v>0</v>
      </c>
      <c r="L73" s="22">
        <v>1</v>
      </c>
      <c r="M73" s="22">
        <v>1</v>
      </c>
      <c r="N73" s="22">
        <v>1</v>
      </c>
      <c r="O73" s="22">
        <v>1</v>
      </c>
      <c r="P73" s="22">
        <v>1</v>
      </c>
      <c r="Q73" s="22">
        <v>1</v>
      </c>
      <c r="R73" s="22">
        <v>1</v>
      </c>
      <c r="S73" s="22">
        <v>1</v>
      </c>
      <c r="T73" s="23">
        <v>1</v>
      </c>
      <c r="V73" s="1">
        <v>0.44282551918603558</v>
      </c>
      <c r="X73" s="1" cm="1">
        <f t="array" ref="X73">MMULT(K73:T73,$V$73:$V$82)</f>
        <v>2.5774999890558639</v>
      </c>
      <c r="Z73" s="27">
        <f>X73/$X$84</f>
        <v>0.43674583473890649</v>
      </c>
      <c r="AB73" s="1">
        <f>ABS(V73-Z73)</f>
        <v>6.0796844471290856E-3</v>
      </c>
    </row>
    <row r="74" spans="10:29" x14ac:dyDescent="0.35">
      <c r="J74" s="21" t="s">
        <v>2</v>
      </c>
      <c r="K74" s="22">
        <v>1</v>
      </c>
      <c r="L74" s="19">
        <v>0</v>
      </c>
      <c r="M74" s="22">
        <v>1</v>
      </c>
      <c r="N74" s="22">
        <v>0</v>
      </c>
      <c r="O74" s="22">
        <v>0</v>
      </c>
      <c r="P74" s="22">
        <v>0</v>
      </c>
      <c r="Q74" s="22">
        <v>1</v>
      </c>
      <c r="R74" s="22">
        <v>0</v>
      </c>
      <c r="S74" s="22">
        <v>1</v>
      </c>
      <c r="T74" s="23">
        <v>0</v>
      </c>
      <c r="V74" s="1">
        <v>0.2614621153582028</v>
      </c>
      <c r="X74" s="1" cm="1">
        <f t="array" ref="X74">MMULT(K74:T74,$V$73:$V$82)</f>
        <v>1.5670203887305907</v>
      </c>
      <c r="Z74" s="27">
        <f t="shared" ref="Z74:Z82" si="10">X74/$X$84</f>
        <v>0.26552458996506878</v>
      </c>
      <c r="AB74" s="1">
        <f t="shared" ref="AB74:AB82" si="11">ABS(V74-Z74)</f>
        <v>4.0624746068659845E-3</v>
      </c>
    </row>
    <row r="75" spans="10:29" x14ac:dyDescent="0.35">
      <c r="J75" s="21" t="s">
        <v>3</v>
      </c>
      <c r="K75" s="22">
        <v>1</v>
      </c>
      <c r="L75" s="22">
        <v>1</v>
      </c>
      <c r="M75" s="19">
        <v>0</v>
      </c>
      <c r="N75" s="22">
        <v>1</v>
      </c>
      <c r="O75" s="22">
        <v>1</v>
      </c>
      <c r="P75" s="22">
        <v>0</v>
      </c>
      <c r="Q75" s="22">
        <v>1</v>
      </c>
      <c r="R75" s="22">
        <v>1</v>
      </c>
      <c r="S75" s="22">
        <v>1</v>
      </c>
      <c r="T75" s="23">
        <v>1</v>
      </c>
      <c r="V75" s="1">
        <v>0.41990723500031657</v>
      </c>
      <c r="X75" s="1" cm="1">
        <f t="array" ref="X75">MMULT(K75:T75,$V$73:$V$82)</f>
        <v>2.4544237305212881</v>
      </c>
      <c r="Z75" s="27">
        <f t="shared" si="10"/>
        <v>0.41589111369197662</v>
      </c>
      <c r="AB75" s="1">
        <f t="shared" si="11"/>
        <v>4.0161213083399483E-3</v>
      </c>
    </row>
    <row r="76" spans="10:29" x14ac:dyDescent="0.35">
      <c r="J76" s="21" t="s">
        <v>4</v>
      </c>
      <c r="K76" s="22">
        <v>1</v>
      </c>
      <c r="L76" s="22">
        <v>0</v>
      </c>
      <c r="M76" s="22">
        <v>1</v>
      </c>
      <c r="N76" s="19">
        <v>0</v>
      </c>
      <c r="O76" s="22">
        <v>0</v>
      </c>
      <c r="P76" s="22">
        <v>0</v>
      </c>
      <c r="Q76" s="22">
        <v>1</v>
      </c>
      <c r="R76" s="22">
        <v>0</v>
      </c>
      <c r="S76" s="22">
        <v>0</v>
      </c>
      <c r="T76" s="23">
        <v>1</v>
      </c>
      <c r="V76" s="1">
        <v>0.2614621153582028</v>
      </c>
      <c r="X76" s="1" cm="1">
        <f t="array" ref="X76">MMULT(K76:T76,$V$73:$V$82)</f>
        <v>1.5670203887305907</v>
      </c>
      <c r="Z76" s="27">
        <f t="shared" si="10"/>
        <v>0.26552458996506878</v>
      </c>
      <c r="AB76" s="1">
        <f t="shared" si="11"/>
        <v>4.0624746068659845E-3</v>
      </c>
    </row>
    <row r="77" spans="10:29" x14ac:dyDescent="0.35">
      <c r="J77" s="21" t="s">
        <v>5</v>
      </c>
      <c r="K77" s="22">
        <v>1</v>
      </c>
      <c r="L77" s="22">
        <v>0</v>
      </c>
      <c r="M77" s="22">
        <v>1</v>
      </c>
      <c r="N77" s="22">
        <v>0</v>
      </c>
      <c r="O77" s="19">
        <v>0</v>
      </c>
      <c r="P77" s="22">
        <v>0</v>
      </c>
      <c r="Q77" s="22">
        <v>1</v>
      </c>
      <c r="R77" s="22">
        <v>1</v>
      </c>
      <c r="S77" s="22">
        <v>0</v>
      </c>
      <c r="T77" s="23">
        <v>0</v>
      </c>
      <c r="U77" s="1" t="s">
        <v>57</v>
      </c>
      <c r="V77" s="1">
        <v>0.2614621153582028</v>
      </c>
      <c r="W77" s="1" t="s">
        <v>58</v>
      </c>
      <c r="X77" s="1" cm="1">
        <f t="array" ref="X77">MMULT(K77:T77,$V$73:$V$82)</f>
        <v>1.5670203887305907</v>
      </c>
      <c r="Y77" s="1" t="s">
        <v>58</v>
      </c>
      <c r="Z77" s="27">
        <f t="shared" si="10"/>
        <v>0.26552458996506878</v>
      </c>
      <c r="AB77" s="1">
        <f t="shared" si="11"/>
        <v>4.0624746068659845E-3</v>
      </c>
      <c r="AC77" s="1">
        <f>SQRT(AB73^2+AB74^2+AB75^2+AB76^2+AB77^2+AB78^2+AB79^2+AB80^2+AB81^2+AB82^2)</f>
        <v>1.4341641410863233E-2</v>
      </c>
    </row>
    <row r="78" spans="10:29" x14ac:dyDescent="0.35">
      <c r="J78" s="21" t="s">
        <v>6</v>
      </c>
      <c r="K78" s="22">
        <v>1</v>
      </c>
      <c r="L78" s="22">
        <v>0</v>
      </c>
      <c r="M78" s="22">
        <v>0</v>
      </c>
      <c r="N78" s="22">
        <v>0</v>
      </c>
      <c r="O78" s="22">
        <v>0</v>
      </c>
      <c r="P78" s="19">
        <v>0</v>
      </c>
      <c r="Q78" s="22">
        <v>1</v>
      </c>
      <c r="R78" s="22">
        <v>0</v>
      </c>
      <c r="S78" s="22">
        <v>0</v>
      </c>
      <c r="T78" s="23">
        <v>0</v>
      </c>
      <c r="V78" s="1">
        <v>0.14599454272029455</v>
      </c>
      <c r="X78" s="1" cm="1">
        <f t="array" ref="X78">MMULT(K78:T78,$V$73:$V$82)</f>
        <v>0.88565103837207126</v>
      </c>
      <c r="Z78" s="27">
        <f t="shared" si="10"/>
        <v>0.15006960375696285</v>
      </c>
      <c r="AB78" s="1">
        <f t="shared" si="11"/>
        <v>4.0750610366682982E-3</v>
      </c>
    </row>
    <row r="79" spans="10:29" x14ac:dyDescent="0.35">
      <c r="J79" s="21" t="s">
        <v>63</v>
      </c>
      <c r="K79" s="22">
        <v>1</v>
      </c>
      <c r="L79" s="22">
        <v>1</v>
      </c>
      <c r="M79" s="22">
        <v>1</v>
      </c>
      <c r="N79" s="22">
        <v>1</v>
      </c>
      <c r="O79" s="22">
        <v>1</v>
      </c>
      <c r="P79" s="22">
        <v>1</v>
      </c>
      <c r="Q79" s="19">
        <v>0</v>
      </c>
      <c r="R79" s="22">
        <v>1</v>
      </c>
      <c r="S79" s="22">
        <v>1</v>
      </c>
      <c r="T79" s="23">
        <v>1</v>
      </c>
      <c r="V79" s="1">
        <v>0.44282551918603563</v>
      </c>
      <c r="X79" s="1" cm="1">
        <f t="array" ref="X79">MMULT(K79:T79,$V$73:$V$82)</f>
        <v>2.5774999890558639</v>
      </c>
      <c r="Z79" s="27">
        <f t="shared" si="10"/>
        <v>0.43674583473890649</v>
      </c>
      <c r="AB79" s="1">
        <f t="shared" si="11"/>
        <v>6.0796844471291411E-3</v>
      </c>
    </row>
    <row r="80" spans="10:29" x14ac:dyDescent="0.35">
      <c r="J80" s="21" t="s">
        <v>7</v>
      </c>
      <c r="K80" s="22">
        <v>1</v>
      </c>
      <c r="L80" s="22">
        <v>0</v>
      </c>
      <c r="M80" s="22">
        <v>1</v>
      </c>
      <c r="N80" s="22">
        <v>0</v>
      </c>
      <c r="O80" s="22">
        <v>1</v>
      </c>
      <c r="P80" s="22">
        <v>0</v>
      </c>
      <c r="Q80" s="22">
        <v>1</v>
      </c>
      <c r="R80" s="19">
        <v>0</v>
      </c>
      <c r="S80" s="22">
        <v>0</v>
      </c>
      <c r="T80" s="23">
        <v>0</v>
      </c>
      <c r="V80" s="1">
        <v>0.2614621153582028</v>
      </c>
      <c r="X80" s="1" cm="1">
        <f t="array" ref="X80">MMULT(K80:T80,$V$73:$V$82)</f>
        <v>1.5670203887305907</v>
      </c>
      <c r="Z80" s="27">
        <f t="shared" si="10"/>
        <v>0.26552458996506878</v>
      </c>
      <c r="AB80" s="1">
        <f t="shared" si="11"/>
        <v>4.0624746068659845E-3</v>
      </c>
    </row>
    <row r="81" spans="9:28" x14ac:dyDescent="0.35">
      <c r="J81" s="21" t="s">
        <v>8</v>
      </c>
      <c r="K81" s="22">
        <v>1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1</v>
      </c>
      <c r="R81" s="22">
        <v>0</v>
      </c>
      <c r="S81" s="19">
        <v>0</v>
      </c>
      <c r="T81" s="23">
        <v>0</v>
      </c>
      <c r="V81" s="1">
        <v>0.2614621153582028</v>
      </c>
      <c r="X81" s="1" cm="1">
        <f t="array" ref="X81">MMULT(K81:T81,$V$73:$V$82)</f>
        <v>1.5670203887305907</v>
      </c>
      <c r="Z81" s="27">
        <f t="shared" si="10"/>
        <v>0.26552458996506878</v>
      </c>
      <c r="AB81" s="1">
        <f t="shared" si="11"/>
        <v>4.0624746068659845E-3</v>
      </c>
    </row>
    <row r="82" spans="9:28" ht="16" thickBot="1" x14ac:dyDescent="0.4">
      <c r="J82" s="24" t="s">
        <v>9</v>
      </c>
      <c r="K82" s="25">
        <v>1</v>
      </c>
      <c r="L82" s="25">
        <v>0</v>
      </c>
      <c r="M82" s="25">
        <v>1</v>
      </c>
      <c r="N82" s="25">
        <v>1</v>
      </c>
      <c r="O82" s="25">
        <v>0</v>
      </c>
      <c r="P82" s="25">
        <v>0</v>
      </c>
      <c r="Q82" s="25">
        <v>1</v>
      </c>
      <c r="R82" s="25">
        <v>0</v>
      </c>
      <c r="S82" s="25">
        <v>0</v>
      </c>
      <c r="T82" s="26">
        <v>0</v>
      </c>
      <c r="V82" s="1">
        <v>0.2614621153582028</v>
      </c>
      <c r="X82" s="1" cm="1">
        <f t="array" ref="X82">MMULT(K82:T82,$V$73:$V$82)</f>
        <v>1.5670203887305907</v>
      </c>
      <c r="Z82" s="27">
        <f t="shared" si="10"/>
        <v>0.26552458996506878</v>
      </c>
      <c r="AB82" s="1">
        <f t="shared" si="11"/>
        <v>4.0624746068659845E-3</v>
      </c>
    </row>
    <row r="84" spans="9:28" x14ac:dyDescent="0.35">
      <c r="X84" s="1">
        <f>SQRT(POWER(X73,2)+POWER(X74,2)+POWER(X75,2)+POWER(X76,2)+POWER(X77,2)+POWER(X78,2)+POWER(X79,2)+POWER(X80,2)+POWER(X81,2)+POWER(X82,2))</f>
        <v>5.9016017647809598</v>
      </c>
    </row>
    <row r="85" spans="9:28" x14ac:dyDescent="0.35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9:28" x14ac:dyDescent="0.35">
      <c r="I86" s="14"/>
      <c r="J86" s="28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14"/>
    </row>
    <row r="87" spans="9:28" x14ac:dyDescent="0.35">
      <c r="I87" s="14"/>
      <c r="J87" s="29"/>
      <c r="K87" s="29"/>
      <c r="L87" s="30"/>
      <c r="M87" s="30"/>
      <c r="N87" s="30"/>
      <c r="O87" s="30"/>
      <c r="P87" s="30"/>
      <c r="Q87" s="30"/>
      <c r="R87" s="30"/>
      <c r="S87" s="30"/>
      <c r="T87" s="30"/>
      <c r="U87" s="14"/>
    </row>
    <row r="88" spans="9:28" x14ac:dyDescent="0.35">
      <c r="I88" s="14"/>
      <c r="J88" s="29"/>
      <c r="K88" s="30"/>
      <c r="L88" s="29"/>
      <c r="M88" s="30"/>
      <c r="N88" s="30"/>
      <c r="O88" s="30"/>
      <c r="P88" s="30"/>
      <c r="Q88" s="30"/>
      <c r="R88" s="30"/>
      <c r="S88" s="30"/>
      <c r="T88" s="30"/>
      <c r="U88" s="14"/>
    </row>
    <row r="89" spans="9:28" x14ac:dyDescent="0.35">
      <c r="I89" s="14"/>
      <c r="J89" s="29"/>
      <c r="K89" s="30"/>
      <c r="L89" s="30"/>
      <c r="M89" s="29"/>
      <c r="N89" s="30"/>
      <c r="O89" s="30"/>
      <c r="P89" s="30"/>
      <c r="Q89" s="30"/>
      <c r="R89" s="30"/>
      <c r="S89" s="30"/>
      <c r="T89" s="30"/>
      <c r="U89" s="14"/>
    </row>
    <row r="90" spans="9:28" x14ac:dyDescent="0.35">
      <c r="I90" s="14"/>
      <c r="J90" s="29"/>
      <c r="K90" s="30"/>
      <c r="L90" s="30"/>
      <c r="M90" s="30"/>
      <c r="N90" s="29"/>
      <c r="O90" s="30"/>
      <c r="P90" s="30"/>
      <c r="Q90" s="30"/>
      <c r="R90" s="30"/>
      <c r="S90" s="30"/>
      <c r="T90" s="30"/>
      <c r="U90" s="14"/>
    </row>
    <row r="91" spans="9:28" x14ac:dyDescent="0.35">
      <c r="I91" s="14"/>
      <c r="J91" s="29"/>
      <c r="K91" s="30"/>
      <c r="L91" s="30"/>
      <c r="M91" s="30"/>
      <c r="N91" s="30"/>
      <c r="O91" s="29"/>
      <c r="P91" s="30"/>
      <c r="Q91" s="30"/>
      <c r="R91" s="30"/>
      <c r="S91" s="30"/>
      <c r="T91" s="30"/>
      <c r="U91" s="14"/>
    </row>
    <row r="92" spans="9:28" x14ac:dyDescent="0.35">
      <c r="I92" s="14"/>
      <c r="J92" s="29"/>
      <c r="K92" s="30"/>
      <c r="L92" s="30"/>
      <c r="M92" s="30"/>
      <c r="N92" s="30"/>
      <c r="O92" s="30"/>
      <c r="P92" s="29"/>
      <c r="Q92" s="30"/>
      <c r="R92" s="30"/>
      <c r="S92" s="30"/>
      <c r="T92" s="30"/>
      <c r="U92" s="14"/>
    </row>
    <row r="93" spans="9:28" x14ac:dyDescent="0.35">
      <c r="I93" s="14"/>
      <c r="J93" s="29"/>
      <c r="K93" s="30"/>
      <c r="L93" s="30"/>
      <c r="M93" s="30"/>
      <c r="N93" s="30"/>
      <c r="O93" s="30"/>
      <c r="P93" s="30"/>
      <c r="Q93" s="29"/>
      <c r="R93" s="30"/>
      <c r="S93" s="30"/>
      <c r="T93" s="30"/>
      <c r="U93" s="14"/>
    </row>
    <row r="94" spans="9:28" x14ac:dyDescent="0.35">
      <c r="I94" s="14"/>
      <c r="J94" s="29"/>
      <c r="K94" s="30"/>
      <c r="L94" s="30"/>
      <c r="M94" s="30"/>
      <c r="N94" s="30"/>
      <c r="O94" s="30"/>
      <c r="P94" s="30"/>
      <c r="Q94" s="30"/>
      <c r="R94" s="29"/>
      <c r="S94" s="30"/>
      <c r="T94" s="30"/>
      <c r="U94" s="14"/>
    </row>
    <row r="95" spans="9:28" x14ac:dyDescent="0.35">
      <c r="I95" s="14"/>
      <c r="J95" s="29"/>
      <c r="K95" s="30"/>
      <c r="L95" s="30"/>
      <c r="M95" s="30"/>
      <c r="N95" s="30"/>
      <c r="O95" s="30"/>
      <c r="P95" s="30"/>
      <c r="Q95" s="30"/>
      <c r="R95" s="30"/>
      <c r="S95" s="29"/>
      <c r="T95" s="30"/>
      <c r="U95" s="14"/>
    </row>
    <row r="96" spans="9:28" x14ac:dyDescent="0.35">
      <c r="I96" s="14"/>
      <c r="J96" s="29"/>
      <c r="K96" s="30"/>
      <c r="L96" s="30"/>
      <c r="M96" s="30"/>
      <c r="N96" s="30"/>
      <c r="O96" s="30"/>
      <c r="P96" s="30"/>
      <c r="Q96" s="30"/>
      <c r="R96" s="30"/>
      <c r="S96" s="30"/>
      <c r="T96" s="29"/>
      <c r="U96" s="14"/>
    </row>
    <row r="97" spans="9:21" x14ac:dyDescent="0.35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9:21" x14ac:dyDescent="0.35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9:21" x14ac:dyDescent="0.35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9:21" x14ac:dyDescent="0.35">
      <c r="I100" s="14"/>
      <c r="J100" s="28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14"/>
    </row>
    <row r="101" spans="9:21" x14ac:dyDescent="0.35">
      <c r="I101" s="14"/>
      <c r="J101" s="29"/>
      <c r="K101" s="29"/>
      <c r="L101" s="30"/>
      <c r="M101" s="30"/>
      <c r="N101" s="30"/>
      <c r="O101" s="30"/>
      <c r="P101" s="30"/>
      <c r="Q101" s="30"/>
      <c r="R101" s="30"/>
      <c r="S101" s="30"/>
      <c r="T101" s="30"/>
      <c r="U101" s="14"/>
    </row>
    <row r="102" spans="9:21" x14ac:dyDescent="0.35">
      <c r="I102" s="14"/>
      <c r="J102" s="29"/>
      <c r="K102" s="30"/>
      <c r="L102" s="29"/>
      <c r="M102" s="30"/>
      <c r="N102" s="30"/>
      <c r="O102" s="30"/>
      <c r="P102" s="30"/>
      <c r="Q102" s="30"/>
      <c r="R102" s="30"/>
      <c r="S102" s="30"/>
      <c r="T102" s="30"/>
      <c r="U102" s="14"/>
    </row>
    <row r="103" spans="9:21" x14ac:dyDescent="0.35">
      <c r="I103" s="14"/>
      <c r="J103" s="29"/>
      <c r="K103" s="30"/>
      <c r="L103" s="30"/>
      <c r="M103" s="29"/>
      <c r="N103" s="30"/>
      <c r="O103" s="30"/>
      <c r="P103" s="30"/>
      <c r="Q103" s="30"/>
      <c r="R103" s="30"/>
      <c r="S103" s="30"/>
      <c r="T103" s="30"/>
      <c r="U103" s="14"/>
    </row>
    <row r="104" spans="9:21" x14ac:dyDescent="0.35">
      <c r="I104" s="14"/>
      <c r="J104" s="29"/>
      <c r="K104" s="30"/>
      <c r="L104" s="30"/>
      <c r="M104" s="30"/>
      <c r="N104" s="29"/>
      <c r="O104" s="30"/>
      <c r="P104" s="30"/>
      <c r="Q104" s="30"/>
      <c r="R104" s="30"/>
      <c r="S104" s="30"/>
      <c r="T104" s="30"/>
      <c r="U104" s="14"/>
    </row>
    <row r="105" spans="9:21" x14ac:dyDescent="0.35">
      <c r="I105" s="14"/>
      <c r="J105" s="29"/>
      <c r="K105" s="30"/>
      <c r="L105" s="30"/>
      <c r="M105" s="30"/>
      <c r="N105" s="30"/>
      <c r="O105" s="29"/>
      <c r="P105" s="30"/>
      <c r="Q105" s="30"/>
      <c r="R105" s="30"/>
      <c r="S105" s="30"/>
      <c r="T105" s="30"/>
      <c r="U105" s="14"/>
    </row>
    <row r="106" spans="9:21" x14ac:dyDescent="0.35">
      <c r="I106" s="14"/>
      <c r="J106" s="29"/>
      <c r="K106" s="30"/>
      <c r="L106" s="30"/>
      <c r="M106" s="30"/>
      <c r="N106" s="30"/>
      <c r="O106" s="30"/>
      <c r="P106" s="29"/>
      <c r="Q106" s="30"/>
      <c r="R106" s="30"/>
      <c r="S106" s="30"/>
      <c r="T106" s="30"/>
      <c r="U106" s="14"/>
    </row>
    <row r="107" spans="9:21" x14ac:dyDescent="0.35">
      <c r="I107" s="14"/>
      <c r="J107" s="29"/>
      <c r="K107" s="30"/>
      <c r="L107" s="30"/>
      <c r="M107" s="30"/>
      <c r="N107" s="30"/>
      <c r="O107" s="30"/>
      <c r="P107" s="30"/>
      <c r="Q107" s="29"/>
      <c r="R107" s="30"/>
      <c r="S107" s="30"/>
      <c r="T107" s="30"/>
      <c r="U107" s="14"/>
    </row>
    <row r="108" spans="9:21" x14ac:dyDescent="0.35">
      <c r="I108" s="14"/>
      <c r="J108" s="29"/>
      <c r="K108" s="30"/>
      <c r="L108" s="30"/>
      <c r="M108" s="30"/>
      <c r="N108" s="30"/>
      <c r="O108" s="30"/>
      <c r="P108" s="30"/>
      <c r="Q108" s="30"/>
      <c r="R108" s="29"/>
      <c r="S108" s="30"/>
      <c r="T108" s="30"/>
      <c r="U108" s="14"/>
    </row>
    <row r="109" spans="9:21" x14ac:dyDescent="0.35">
      <c r="I109" s="14"/>
      <c r="J109" s="29"/>
      <c r="K109" s="30"/>
      <c r="L109" s="30"/>
      <c r="M109" s="30"/>
      <c r="N109" s="30"/>
      <c r="O109" s="30"/>
      <c r="P109" s="30"/>
      <c r="Q109" s="30"/>
      <c r="R109" s="30"/>
      <c r="S109" s="29"/>
      <c r="T109" s="30"/>
      <c r="U109" s="14"/>
    </row>
    <row r="110" spans="9:21" x14ac:dyDescent="0.35">
      <c r="I110" s="14"/>
      <c r="J110" s="29"/>
      <c r="K110" s="30"/>
      <c r="L110" s="30"/>
      <c r="M110" s="30"/>
      <c r="N110" s="30"/>
      <c r="O110" s="30"/>
      <c r="P110" s="30"/>
      <c r="Q110" s="30"/>
      <c r="R110" s="30"/>
      <c r="S110" s="30"/>
      <c r="T110" s="29"/>
      <c r="U110" s="14"/>
    </row>
    <row r="111" spans="9:21" x14ac:dyDescent="0.35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9:21" x14ac:dyDescent="0.35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010F-E3DE-514F-8BF3-71A853C6DFEA}">
  <dimension ref="K1:K2"/>
  <sheetViews>
    <sheetView workbookViewId="0">
      <selection activeCell="K3" sqref="K3"/>
    </sheetView>
  </sheetViews>
  <sheetFormatPr defaultColWidth="10.6640625" defaultRowHeight="15.5" x14ac:dyDescent="0.35"/>
  <cols>
    <col min="11" max="11" width="34.6640625" bestFit="1" customWidth="1"/>
  </cols>
  <sheetData>
    <row r="1" spans="11:11" x14ac:dyDescent="0.35">
      <c r="K1" t="s">
        <v>61</v>
      </c>
    </row>
    <row r="2" spans="11:11" x14ac:dyDescent="0.35">
      <c r="K2" t="s">
        <v>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Đổi Tên Node</vt:lpstr>
      <vt:lpstr>Betweeness Centrality</vt:lpstr>
      <vt:lpstr>Closeness Centrality</vt:lpstr>
      <vt:lpstr>Page Rank</vt:lpstr>
      <vt:lpstr>Eigen Vector - Eigen Value</vt:lpstr>
      <vt:lpstr>Louvain</vt:lpstr>
      <vt:lpstr>Emax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 Hiền</dc:creator>
  <cp:lastModifiedBy>Modern</cp:lastModifiedBy>
  <dcterms:created xsi:type="dcterms:W3CDTF">2022-11-23T10:36:45Z</dcterms:created>
  <dcterms:modified xsi:type="dcterms:W3CDTF">2022-12-08T17:36:36Z</dcterms:modified>
</cp:coreProperties>
</file>