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05"/>
  <workbookPr/>
  <mc:AlternateContent xmlns:mc="http://schemas.openxmlformats.org/markup-compatibility/2006">
    <mc:Choice Requires="x15">
      <x15ac:absPath xmlns:x15ac="http://schemas.microsoft.com/office/spreadsheetml/2010/11/ac" url="\\llcfile1\Share\Departments\F&amp;B\Asia\0 BOH\Orderguide\"/>
    </mc:Choice>
  </mc:AlternateContent>
  <xr:revisionPtr revIDLastSave="0" documentId="8_{75D29CF0-9D3E-4985-A945-180BC3218700}" xr6:coauthVersionLast="47" xr6:coauthVersionMax="47" xr10:uidLastSave="{00000000-0000-0000-0000-000000000000}"/>
  <bookViews>
    <workbookView xWindow="0" yWindow="0" windowWidth="19200" windowHeight="11595" tabRatio="911" firstSheet="4" activeTab="1" xr2:uid="{00000000-000D-0000-FFFF-FFFF00000000}"/>
  </bookViews>
  <sheets>
    <sheet name="Sheet1" sheetId="128" state="hidden" r:id="rId1"/>
    <sheet name="Inventory List" sheetId="1" r:id="rId2"/>
    <sheet name="Abalone &amp; Gai Lan" sheetId="2" state="hidden" r:id="rId3"/>
    <sheet name="sauce recipe" sheetId="7" state="hidden" r:id="rId4"/>
    <sheet name="order guide" sheetId="11" r:id="rId5"/>
  </sheets>
  <externalReferences>
    <externalReference r:id="rId6"/>
  </externalReferences>
  <definedNames>
    <definedName name="Category" localSheetId="2">'Abalone &amp; Gai Lan'!$B$2</definedName>
    <definedName name="Category" localSheetId="4">'order guide'!#REF!</definedName>
    <definedName name="Category">#REF!</definedName>
    <definedName name="Category_list">'Inventory List'!$M$11:$M$20</definedName>
    <definedName name="InvTab">tblInventoryList[[#All],[Item Description]:[Price oz/ea]]</definedName>
    <definedName name="Menu" localSheetId="2">'Abalone &amp; Gai Lan'!$A$2</definedName>
    <definedName name="Menu" localSheetId="4">'order guide'!#REF!</definedName>
    <definedName name="Menu">#REF!</definedName>
    <definedName name="Menu_Item">'Abalone &amp; Gai Lan'!$A$2</definedName>
    <definedName name="MenuItem">#REF!</definedName>
    <definedName name="Name">'Inventory List'!$B$5:$B$238</definedName>
    <definedName name="Prices" localSheetId="2">'Abalone &amp; Gai Lan'!$E$2</definedName>
    <definedName name="Prices" localSheetId="4">'order guide'!#REF!</definedName>
    <definedName name="Prices">#REF!</definedName>
    <definedName name="_xlnm.Print_Area" localSheetId="2">'Abalone &amp; Gai Lan'!$A$1:$K$33</definedName>
    <definedName name="_xlnm.Print_Area" localSheetId="4">'order guide'!$A$1:$K$216</definedName>
    <definedName name="pu">'Abalone &amp; Gai Lan'!$P$14</definedName>
    <definedName name="TableContent">#REF!</definedName>
    <definedName name="Title">'[1]Validation Sheet'!$B$3:$B$17</definedName>
    <definedName name="valHighlight">'Inventory List'!$I$1</definedName>
    <definedName name="Validation_Name">OFFSET('Inventory List'!$K$5,,,COUNTIF('Inventory List'!$K$5:XFD396,"?*"))</definedName>
    <definedName name="wed">#REF!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6" i="11" l="1"/>
  <c r="D116" i="11"/>
  <c r="K116" i="11"/>
  <c r="D32" i="11" l="1"/>
  <c r="K32" i="11"/>
  <c r="C40" i="11"/>
  <c r="D40" i="11"/>
  <c r="K40" i="11"/>
  <c r="C52" i="11" l="1"/>
  <c r="A65" i="11" l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C168" i="11" l="1"/>
  <c r="C144" i="11"/>
  <c r="C134" i="11" l="1"/>
  <c r="C120" i="11" l="1"/>
  <c r="C57" i="11"/>
  <c r="C43" i="11"/>
  <c r="C7" i="11"/>
  <c r="A103" i="11" l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57" i="1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116" i="11" l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C142" i="11"/>
  <c r="C98" i="11" l="1"/>
  <c r="D98" i="11"/>
  <c r="K98" i="11"/>
  <c r="C99" i="11"/>
  <c r="K99" i="11"/>
  <c r="D110" i="11" l="1"/>
  <c r="D16" i="11" l="1"/>
  <c r="C15" i="11"/>
  <c r="D104" i="11" l="1"/>
  <c r="K81" i="11" l="1"/>
  <c r="D81" i="11"/>
  <c r="C81" i="11"/>
  <c r="K80" i="11"/>
  <c r="D80" i="11"/>
  <c r="C80" i="11"/>
  <c r="K45" i="11"/>
  <c r="D45" i="11"/>
  <c r="C45" i="11"/>
  <c r="D60" i="11"/>
  <c r="C157" i="11" l="1"/>
  <c r="D157" i="11"/>
  <c r="K157" i="11"/>
  <c r="C158" i="11"/>
  <c r="D158" i="11"/>
  <c r="K158" i="11"/>
  <c r="C159" i="11"/>
  <c r="D159" i="11"/>
  <c r="K159" i="11"/>
  <c r="C160" i="11"/>
  <c r="D160" i="11"/>
  <c r="K160" i="11"/>
  <c r="C161" i="11"/>
  <c r="D161" i="11"/>
  <c r="K161" i="11"/>
  <c r="C162" i="11"/>
  <c r="D162" i="11"/>
  <c r="K162" i="11"/>
  <c r="C163" i="11"/>
  <c r="D163" i="11"/>
  <c r="K163" i="11"/>
  <c r="C164" i="11"/>
  <c r="D164" i="11"/>
  <c r="K164" i="11"/>
  <c r="C165" i="11"/>
  <c r="D165" i="11"/>
  <c r="K165" i="11"/>
  <c r="C166" i="11"/>
  <c r="D166" i="11"/>
  <c r="K166" i="11"/>
  <c r="C167" i="11"/>
  <c r="D167" i="11"/>
  <c r="K167" i="11"/>
  <c r="D168" i="11"/>
  <c r="K168" i="11"/>
  <c r="C169" i="11"/>
  <c r="D169" i="11"/>
  <c r="K169" i="11"/>
  <c r="C170" i="11"/>
  <c r="D170" i="11"/>
  <c r="K170" i="11"/>
  <c r="C171" i="11"/>
  <c r="D171" i="11"/>
  <c r="K171" i="11"/>
  <c r="C172" i="11"/>
  <c r="D172" i="11"/>
  <c r="K172" i="11"/>
  <c r="C173" i="11"/>
  <c r="D173" i="11"/>
  <c r="K173" i="11"/>
  <c r="C174" i="11"/>
  <c r="D174" i="11"/>
  <c r="K174" i="11"/>
  <c r="C175" i="11"/>
  <c r="D175" i="11"/>
  <c r="K175" i="11"/>
  <c r="C176" i="11"/>
  <c r="D176" i="11"/>
  <c r="K176" i="11"/>
  <c r="C177" i="11"/>
  <c r="D177" i="11"/>
  <c r="K177" i="11"/>
  <c r="C178" i="11"/>
  <c r="D178" i="11"/>
  <c r="K178" i="11"/>
  <c r="C179" i="11"/>
  <c r="D179" i="11"/>
  <c r="K179" i="11"/>
  <c r="C180" i="11"/>
  <c r="D180" i="11"/>
  <c r="K180" i="11"/>
  <c r="C181" i="11"/>
  <c r="D181" i="11"/>
  <c r="K181" i="11"/>
  <c r="C182" i="11"/>
  <c r="D182" i="11"/>
  <c r="K182" i="11"/>
  <c r="C183" i="11"/>
  <c r="D183" i="11"/>
  <c r="K183" i="11"/>
  <c r="C184" i="11"/>
  <c r="D184" i="11"/>
  <c r="K184" i="11"/>
  <c r="C185" i="11"/>
  <c r="D185" i="11"/>
  <c r="K185" i="11"/>
  <c r="C186" i="11"/>
  <c r="D186" i="11"/>
  <c r="K186" i="11"/>
  <c r="C187" i="11"/>
  <c r="D187" i="11"/>
  <c r="K187" i="11"/>
  <c r="C188" i="11"/>
  <c r="D188" i="11"/>
  <c r="K188" i="11"/>
  <c r="C189" i="11"/>
  <c r="D189" i="11"/>
  <c r="K189" i="11"/>
  <c r="C190" i="11"/>
  <c r="D190" i="11"/>
  <c r="K190" i="11"/>
  <c r="C191" i="11"/>
  <c r="D191" i="11"/>
  <c r="K191" i="11"/>
  <c r="D192" i="11"/>
  <c r="K192" i="11"/>
  <c r="C193" i="11"/>
  <c r="D193" i="11"/>
  <c r="K193" i="11"/>
  <c r="D194" i="11"/>
  <c r="C195" i="11"/>
  <c r="D195" i="11"/>
  <c r="K195" i="11"/>
  <c r="C196" i="11"/>
  <c r="D196" i="11"/>
  <c r="K196" i="11"/>
  <c r="C197" i="11"/>
  <c r="D197" i="11"/>
  <c r="K197" i="11"/>
  <c r="C198" i="11"/>
  <c r="D198" i="11"/>
  <c r="K198" i="11"/>
  <c r="C199" i="11"/>
  <c r="D199" i="11"/>
  <c r="K199" i="11"/>
  <c r="C200" i="11"/>
  <c r="D200" i="11"/>
  <c r="K200" i="11"/>
  <c r="C201" i="11"/>
  <c r="D201" i="11"/>
  <c r="K201" i="11"/>
  <c r="C202" i="11"/>
  <c r="D202" i="11"/>
  <c r="K202" i="11"/>
  <c r="C203" i="11"/>
  <c r="D203" i="11"/>
  <c r="K203" i="11"/>
  <c r="C204" i="11"/>
  <c r="D204" i="11"/>
  <c r="K204" i="11"/>
  <c r="C205" i="11"/>
  <c r="D205" i="11"/>
  <c r="K205" i="11"/>
  <c r="C206" i="11"/>
  <c r="D206" i="11"/>
  <c r="K206" i="11"/>
  <c r="C207" i="11"/>
  <c r="D207" i="11"/>
  <c r="K207" i="11"/>
  <c r="C208" i="11"/>
  <c r="D208" i="11"/>
  <c r="K208" i="11"/>
  <c r="C209" i="11"/>
  <c r="D209" i="11"/>
  <c r="K209" i="11"/>
  <c r="C210" i="11"/>
  <c r="D210" i="11"/>
  <c r="K210" i="11"/>
  <c r="C211" i="11"/>
  <c r="D211" i="11"/>
  <c r="K211" i="11"/>
  <c r="C212" i="11"/>
  <c r="D212" i="11"/>
  <c r="K212" i="11"/>
  <c r="C213" i="11"/>
  <c r="D213" i="11"/>
  <c r="K213" i="11"/>
  <c r="D214" i="11"/>
  <c r="D215" i="11"/>
  <c r="D216" i="11"/>
  <c r="K216" i="11"/>
  <c r="K156" i="11"/>
  <c r="D156" i="11"/>
  <c r="C156" i="11"/>
  <c r="C103" i="11"/>
  <c r="D103" i="11"/>
  <c r="K103" i="11"/>
  <c r="C104" i="11"/>
  <c r="K104" i="11"/>
  <c r="C105" i="11"/>
  <c r="D105" i="11"/>
  <c r="K105" i="11"/>
  <c r="C106" i="11"/>
  <c r="D106" i="11"/>
  <c r="K106" i="11"/>
  <c r="C107" i="11"/>
  <c r="D107" i="11"/>
  <c r="K107" i="11"/>
  <c r="C108" i="11"/>
  <c r="D108" i="11"/>
  <c r="K108" i="11"/>
  <c r="C109" i="11"/>
  <c r="D109" i="11"/>
  <c r="K109" i="11"/>
  <c r="C110" i="11"/>
  <c r="K110" i="11"/>
  <c r="C111" i="11"/>
  <c r="D111" i="11"/>
  <c r="K111" i="11"/>
  <c r="C112" i="11"/>
  <c r="D112" i="11"/>
  <c r="K112" i="11"/>
  <c r="C113" i="11"/>
  <c r="D113" i="11"/>
  <c r="K113" i="11"/>
  <c r="C114" i="11"/>
  <c r="D114" i="11"/>
  <c r="K114" i="11"/>
  <c r="C115" i="11"/>
  <c r="D115" i="11"/>
  <c r="K115" i="11"/>
  <c r="C117" i="11"/>
  <c r="D117" i="11"/>
  <c r="K117" i="11"/>
  <c r="C118" i="11"/>
  <c r="D118" i="11"/>
  <c r="K118" i="11"/>
  <c r="C119" i="11"/>
  <c r="D119" i="11"/>
  <c r="K119" i="11"/>
  <c r="D120" i="11"/>
  <c r="K120" i="11"/>
  <c r="C121" i="11"/>
  <c r="D121" i="11"/>
  <c r="K121" i="11"/>
  <c r="C122" i="11"/>
  <c r="D122" i="11"/>
  <c r="K122" i="11"/>
  <c r="C123" i="11"/>
  <c r="D123" i="11"/>
  <c r="K123" i="11"/>
  <c r="D124" i="11"/>
  <c r="K124" i="11"/>
  <c r="C125" i="11"/>
  <c r="D125" i="11"/>
  <c r="K125" i="11"/>
  <c r="C126" i="11"/>
  <c r="D126" i="11"/>
  <c r="K126" i="11"/>
  <c r="C127" i="11"/>
  <c r="D127" i="11"/>
  <c r="K127" i="11"/>
  <c r="C128" i="11"/>
  <c r="D128" i="11"/>
  <c r="K128" i="11"/>
  <c r="C129" i="11"/>
  <c r="D129" i="11"/>
  <c r="K129" i="11"/>
  <c r="C130" i="11"/>
  <c r="D130" i="11"/>
  <c r="K130" i="11"/>
  <c r="D131" i="11"/>
  <c r="K131" i="11"/>
  <c r="C132" i="11"/>
  <c r="D132" i="11"/>
  <c r="K132" i="11"/>
  <c r="C133" i="11"/>
  <c r="D133" i="11"/>
  <c r="K133" i="11"/>
  <c r="D134" i="11"/>
  <c r="K134" i="11"/>
  <c r="C135" i="11"/>
  <c r="D135" i="11"/>
  <c r="K135" i="11"/>
  <c r="C136" i="11"/>
  <c r="D136" i="11"/>
  <c r="K136" i="11"/>
  <c r="C137" i="11"/>
  <c r="D137" i="11"/>
  <c r="K137" i="11"/>
  <c r="C138" i="11"/>
  <c r="D138" i="11"/>
  <c r="K138" i="11"/>
  <c r="D139" i="11"/>
  <c r="C140" i="11"/>
  <c r="D140" i="11"/>
  <c r="K140" i="11"/>
  <c r="C141" i="11"/>
  <c r="D141" i="11"/>
  <c r="K141" i="11"/>
  <c r="D142" i="11"/>
  <c r="K142" i="11"/>
  <c r="C143" i="11"/>
  <c r="D143" i="11"/>
  <c r="K143" i="11"/>
  <c r="D144" i="11"/>
  <c r="K144" i="11"/>
  <c r="C145" i="11"/>
  <c r="D145" i="11"/>
  <c r="K145" i="11"/>
  <c r="C146" i="11"/>
  <c r="D146" i="11"/>
  <c r="K146" i="11"/>
  <c r="C147" i="11"/>
  <c r="D147" i="11"/>
  <c r="K147" i="11"/>
  <c r="C148" i="11"/>
  <c r="D148" i="11"/>
  <c r="K148" i="11"/>
  <c r="C149" i="11"/>
  <c r="D149" i="11"/>
  <c r="K149" i="11"/>
  <c r="C150" i="11"/>
  <c r="D150" i="11"/>
  <c r="K150" i="11"/>
  <c r="C151" i="11"/>
  <c r="D151" i="11"/>
  <c r="K151" i="11"/>
  <c r="C152" i="11"/>
  <c r="D152" i="11"/>
  <c r="K152" i="11"/>
  <c r="C153" i="11"/>
  <c r="D153" i="11"/>
  <c r="K153" i="11"/>
  <c r="C65" i="11"/>
  <c r="D65" i="11"/>
  <c r="K65" i="11"/>
  <c r="C66" i="11"/>
  <c r="D66" i="11"/>
  <c r="K66" i="11"/>
  <c r="C67" i="11"/>
  <c r="D67" i="11"/>
  <c r="K67" i="11"/>
  <c r="C68" i="11"/>
  <c r="D68" i="11"/>
  <c r="K68" i="11"/>
  <c r="C69" i="11"/>
  <c r="D69" i="11"/>
  <c r="K69" i="11"/>
  <c r="C70" i="11"/>
  <c r="D70" i="11"/>
  <c r="K70" i="11"/>
  <c r="C71" i="11"/>
  <c r="D71" i="11"/>
  <c r="K71" i="11"/>
  <c r="D72" i="11"/>
  <c r="K72" i="11"/>
  <c r="C73" i="11"/>
  <c r="D73" i="11"/>
  <c r="K73" i="11"/>
  <c r="C74" i="11"/>
  <c r="D74" i="11"/>
  <c r="K74" i="11"/>
  <c r="C75" i="11"/>
  <c r="D75" i="11"/>
  <c r="K75" i="11"/>
  <c r="C76" i="11"/>
  <c r="D76" i="11"/>
  <c r="K76" i="11"/>
  <c r="C77" i="11"/>
  <c r="D77" i="11"/>
  <c r="K77" i="11"/>
  <c r="D78" i="11"/>
  <c r="D79" i="11"/>
  <c r="K64" i="11"/>
  <c r="D64" i="11"/>
  <c r="C64" i="11"/>
  <c r="K44" i="11"/>
  <c r="K48" i="11"/>
  <c r="K49" i="11"/>
  <c r="K50" i="11"/>
  <c r="K51" i="11"/>
  <c r="K52" i="11"/>
  <c r="K55" i="11"/>
  <c r="K57" i="11"/>
  <c r="K43" i="11"/>
  <c r="K4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5" i="11"/>
  <c r="K21" i="11"/>
  <c r="K22" i="11"/>
  <c r="K23" i="11"/>
  <c r="K24" i="11"/>
  <c r="K26" i="11"/>
  <c r="K27" i="11"/>
  <c r="K28" i="11"/>
  <c r="K29" i="11"/>
  <c r="K30" i="11"/>
  <c r="K31" i="11"/>
  <c r="K3" i="11"/>
  <c r="C44" i="11"/>
  <c r="D44" i="11"/>
  <c r="D46" i="11"/>
  <c r="C48" i="11"/>
  <c r="D48" i="11"/>
  <c r="C49" i="11"/>
  <c r="D49" i="11"/>
  <c r="D50" i="11"/>
  <c r="C51" i="11"/>
  <c r="D51" i="11"/>
  <c r="D52" i="11"/>
  <c r="C55" i="11"/>
  <c r="D55" i="11"/>
  <c r="D57" i="11"/>
  <c r="D58" i="11"/>
  <c r="D43" i="11"/>
  <c r="D4" i="11"/>
  <c r="D7" i="11"/>
  <c r="D8" i="11"/>
  <c r="D9" i="11"/>
  <c r="D10" i="11"/>
  <c r="D11" i="11"/>
  <c r="D12" i="11"/>
  <c r="D13" i="11"/>
  <c r="D14" i="11"/>
  <c r="D15" i="11"/>
  <c r="D17" i="11"/>
  <c r="D18" i="11"/>
  <c r="D19" i="11"/>
  <c r="D20" i="11"/>
  <c r="D5" i="11"/>
  <c r="D6" i="11"/>
  <c r="D21" i="11"/>
  <c r="D22" i="11"/>
  <c r="D23" i="11"/>
  <c r="D24" i="11"/>
  <c r="D25" i="11"/>
  <c r="D26" i="11"/>
  <c r="D27" i="11"/>
  <c r="D28" i="11"/>
  <c r="D29" i="11"/>
  <c r="D30" i="11"/>
  <c r="D31" i="11"/>
  <c r="C4" i="11"/>
  <c r="C8" i="11"/>
  <c r="C9" i="11"/>
  <c r="C10" i="11"/>
  <c r="C11" i="11"/>
  <c r="C12" i="11"/>
  <c r="C13" i="11"/>
  <c r="C14" i="11"/>
  <c r="C16" i="11"/>
  <c r="C18" i="11"/>
  <c r="C20" i="11"/>
  <c r="C5" i="11"/>
  <c r="C6" i="11"/>
  <c r="C21" i="11"/>
  <c r="C22" i="11"/>
  <c r="C23" i="11"/>
  <c r="C24" i="11"/>
  <c r="C29" i="11"/>
  <c r="D3" i="11"/>
  <c r="C3" i="11"/>
  <c r="L29" i="128" l="1"/>
  <c r="F29" i="2" l="1"/>
  <c r="F28" i="2"/>
  <c r="F27" i="2"/>
  <c r="F26" i="2"/>
  <c r="F25" i="2"/>
  <c r="F24" i="2"/>
  <c r="F23" i="2"/>
  <c r="F22" i="2"/>
  <c r="F21" i="2"/>
  <c r="F20" i="2"/>
  <c r="F19" i="2"/>
  <c r="B2" i="2" l="1"/>
  <c r="E2" i="2"/>
  <c r="C3" i="7" l="1"/>
  <c r="D3" i="7" s="1"/>
  <c r="E32" i="2"/>
  <c r="C30" i="2"/>
  <c r="D29" i="2"/>
  <c r="C29" i="2"/>
  <c r="B29" i="2"/>
  <c r="D28" i="2"/>
  <c r="C28" i="2"/>
  <c r="B28" i="2"/>
  <c r="D27" i="2"/>
  <c r="C27" i="2"/>
  <c r="B27" i="2"/>
  <c r="D26" i="2"/>
  <c r="C26" i="2"/>
  <c r="B26" i="2"/>
  <c r="D25" i="2"/>
  <c r="C25" i="2"/>
  <c r="B25" i="2"/>
  <c r="D24" i="2"/>
  <c r="C24" i="2"/>
  <c r="B24" i="2"/>
  <c r="D23" i="2"/>
  <c r="C23" i="2"/>
  <c r="B23" i="2"/>
  <c r="D22" i="2"/>
  <c r="C22" i="2"/>
  <c r="B22" i="2"/>
  <c r="D21" i="2"/>
  <c r="C21" i="2"/>
  <c r="B21" i="2"/>
  <c r="D20" i="2"/>
  <c r="C20" i="2"/>
  <c r="B20" i="2"/>
  <c r="D19" i="2"/>
  <c r="C19" i="2"/>
  <c r="B19" i="2"/>
  <c r="D18" i="2"/>
  <c r="C18" i="2"/>
  <c r="B18" i="2"/>
  <c r="D17" i="2"/>
  <c r="C17" i="2"/>
  <c r="B17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B10" i="2"/>
  <c r="B9" i="2"/>
  <c r="B8" i="2"/>
  <c r="B7" i="2"/>
  <c r="A1" i="2"/>
  <c r="C7" i="2"/>
  <c r="D7" i="2"/>
  <c r="C8" i="2"/>
  <c r="D8" i="2"/>
  <c r="S265" i="1" l="1"/>
  <c r="C9" i="2"/>
  <c r="C31" i="2" s="1"/>
  <c r="D9" i="2"/>
  <c r="A31" i="2" l="1"/>
  <c r="C32" i="2"/>
  <c r="A32" i="2" l="1"/>
  <c r="B2" i="11" l="1"/>
  <c r="A6" i="2"/>
  <c r="A333" i="1" l="1"/>
  <c r="A287" i="1"/>
  <c r="A5" i="1"/>
  <c r="A314" i="1"/>
  <c r="A353" i="1"/>
  <c r="A389" i="1"/>
  <c r="A358" i="1"/>
  <c r="A383" i="1"/>
  <c r="A236" i="1"/>
  <c r="A246" i="1"/>
  <c r="A263" i="1"/>
  <c r="A355" i="1"/>
  <c r="A397" i="1"/>
  <c r="A347" i="1"/>
  <c r="A399" i="1"/>
  <c r="A241" i="1"/>
  <c r="A264" i="1"/>
  <c r="A288" i="1"/>
  <c r="A302" i="1"/>
  <c r="A316" i="1"/>
  <c r="A334" i="1"/>
  <c r="A380" i="1"/>
  <c r="A379" i="1"/>
  <c r="A233" i="1"/>
  <c r="A237" i="1"/>
  <c r="A274" i="1"/>
  <c r="A294" i="1"/>
  <c r="A313" i="1"/>
  <c r="A346" i="1"/>
  <c r="A393" i="1"/>
  <c r="A228" i="1"/>
  <c r="A223" i="1"/>
  <c r="A265" i="1"/>
  <c r="A283" i="1"/>
  <c r="A322" i="1"/>
  <c r="A388" i="1"/>
  <c r="A361" i="1"/>
  <c r="A272" i="1"/>
  <c r="A310" i="1"/>
  <c r="A371" i="1"/>
  <c r="A261" i="1"/>
  <c r="A319" i="1"/>
  <c r="A359" i="1"/>
  <c r="A351" i="1"/>
  <c r="A384" i="1"/>
  <c r="A335" i="1"/>
  <c r="A381" i="1"/>
  <c r="A369" i="1"/>
  <c r="A225" i="1"/>
  <c r="A249" i="1"/>
  <c r="A269" i="1"/>
  <c r="A375" i="1"/>
  <c r="A344" i="1"/>
  <c r="A391" i="1"/>
  <c r="A230" i="1"/>
  <c r="A224" i="1"/>
  <c r="A247" i="1"/>
  <c r="A268" i="1"/>
  <c r="A284" i="1"/>
  <c r="A298" i="1"/>
  <c r="A312" i="1"/>
  <c r="A390" i="1"/>
  <c r="A363" i="1"/>
  <c r="A394" i="1"/>
  <c r="A255" i="1"/>
  <c r="A279" i="1"/>
  <c r="A299" i="1"/>
  <c r="A307" i="1"/>
  <c r="A330" i="1"/>
  <c r="A338" i="1"/>
  <c r="A242" i="1"/>
  <c r="A267" i="1"/>
  <c r="A290" i="1"/>
  <c r="A317" i="1"/>
  <c r="A376" i="1"/>
  <c r="A282" i="1"/>
  <c r="A345" i="1"/>
  <c r="A356" i="1"/>
  <c r="A270" i="1"/>
  <c r="A309" i="1"/>
  <c r="A349" i="1"/>
  <c r="A372" i="1"/>
  <c r="A374" i="1"/>
  <c r="A340" i="1"/>
  <c r="A342" i="1"/>
  <c r="A229" i="1"/>
  <c r="A243" i="1"/>
  <c r="A253" i="1"/>
  <c r="A398" i="1"/>
  <c r="A395" i="1"/>
  <c r="A373" i="1"/>
  <c r="A337" i="1"/>
  <c r="A234" i="1"/>
  <c r="A248" i="1"/>
  <c r="A275" i="1"/>
  <c r="A280" i="1"/>
  <c r="A324" i="1"/>
  <c r="A308" i="1"/>
  <c r="A378" i="1"/>
  <c r="A367" i="1"/>
  <c r="A226" i="1"/>
  <c r="A266" i="1"/>
  <c r="A285" i="1"/>
  <c r="A323" i="1"/>
  <c r="A382" i="1"/>
  <c r="A370" i="1"/>
  <c r="A336" i="1"/>
  <c r="A252" i="1"/>
  <c r="A273" i="1"/>
  <c r="A293" i="1"/>
  <c r="A311" i="1"/>
  <c r="A354" i="1"/>
  <c r="A251" i="1"/>
  <c r="A301" i="1"/>
  <c r="A396" i="1"/>
  <c r="A232" i="1"/>
  <c r="A245" i="1"/>
  <c r="A281" i="1"/>
  <c r="A368" i="1"/>
  <c r="A348" i="1"/>
  <c r="A239" i="1"/>
  <c r="A360" i="1"/>
  <c r="A320" i="1"/>
  <c r="A244" i="1"/>
  <c r="A331" i="1"/>
  <c r="A278" i="1"/>
  <c r="A262" i="1"/>
  <c r="A300" i="1"/>
  <c r="A240" i="1"/>
  <c r="A289" i="1"/>
  <c r="A364" i="1"/>
  <c r="A341" i="1"/>
  <c r="A286" i="1"/>
  <c r="A303" i="1"/>
  <c r="A357" i="1"/>
  <c r="A387" i="1"/>
  <c r="A256" i="1"/>
  <c r="A377" i="1"/>
  <c r="A258" i="1"/>
  <c r="A304" i="1"/>
  <c r="A260" i="1"/>
  <c r="A366" i="1"/>
  <c r="A297" i="1"/>
  <c r="A321" i="1"/>
  <c r="A332" i="1"/>
  <c r="A235" i="1"/>
  <c r="A259" i="1"/>
  <c r="A296" i="1"/>
  <c r="A329" i="1"/>
  <c r="A238" i="1"/>
  <c r="A295" i="1"/>
  <c r="A362" i="1"/>
  <c r="A350" i="1"/>
  <c r="A271" i="1"/>
  <c r="A328" i="1"/>
  <c r="A231" i="1"/>
  <c r="A291" i="1"/>
  <c r="A365" i="1"/>
  <c r="A306" i="1"/>
  <c r="A339" i="1"/>
  <c r="A386" i="1"/>
  <c r="A277" i="1"/>
  <c r="A315" i="1"/>
  <c r="A392" i="1"/>
  <c r="A227" i="1"/>
  <c r="A257" i="1"/>
  <c r="A325" i="1"/>
  <c r="A305" i="1"/>
  <c r="A343" i="1"/>
  <c r="A254" i="1"/>
  <c r="A250" i="1"/>
  <c r="A326" i="1"/>
  <c r="A385" i="1"/>
  <c r="A292" i="1"/>
  <c r="A318" i="1"/>
  <c r="A327" i="1"/>
  <c r="A352" i="1"/>
  <c r="A276" i="1"/>
  <c r="A6" i="1" l="1"/>
  <c r="A7" i="1" l="1"/>
  <c r="A8" i="1" s="1"/>
  <c r="A9" i="1" s="1"/>
  <c r="A10" i="1" s="1"/>
  <c r="A11" i="1" l="1"/>
  <c r="A12" i="1" l="1"/>
  <c r="A13" i="1" l="1"/>
  <c r="A14" i="1" l="1"/>
  <c r="A15" i="1" s="1"/>
  <c r="A16" i="1" l="1"/>
  <c r="A17" i="1" l="1"/>
  <c r="A18" i="1" s="1"/>
  <c r="A19" i="1" l="1"/>
  <c r="A20" i="1" l="1"/>
  <c r="A21" i="1" l="1"/>
  <c r="A22" i="1" s="1"/>
  <c r="A23" i="1" s="1"/>
  <c r="A24" i="1" s="1"/>
  <c r="A25" i="1" l="1"/>
  <c r="A26" i="1" s="1"/>
  <c r="A27" i="1" s="1"/>
  <c r="A28" i="1" l="1"/>
  <c r="A29" i="1" l="1"/>
  <c r="A30" i="1" s="1"/>
  <c r="A31" i="1" s="1"/>
  <c r="A32" i="1" l="1"/>
  <c r="A33" i="1" l="1"/>
  <c r="A34" i="1" l="1"/>
  <c r="A35" i="1" s="1"/>
  <c r="A36" i="1" l="1"/>
  <c r="A37" i="1" s="1"/>
  <c r="A38" i="1" l="1"/>
  <c r="A39" i="1" s="1"/>
  <c r="A40" i="1" s="1"/>
  <c r="A41" i="1" s="1"/>
  <c r="A42" i="1" s="1"/>
  <c r="A43" i="1" s="1"/>
  <c r="A44" i="1" l="1"/>
  <c r="A45" i="1" s="1"/>
  <c r="A46" i="1" l="1"/>
  <c r="A47" i="1" s="1"/>
  <c r="A48" i="1" s="1"/>
  <c r="A49" i="1" l="1"/>
  <c r="A50" i="1" s="1"/>
  <c r="A51" i="1" s="1"/>
  <c r="A52" i="1" l="1"/>
  <c r="A53" i="1" l="1"/>
  <c r="A54" i="1" s="1"/>
  <c r="A55" i="1" l="1"/>
  <c r="A56" i="1" s="1"/>
  <c r="A57" i="1" s="1"/>
  <c r="A58" i="1" s="1"/>
  <c r="A59" i="1" l="1"/>
  <c r="A60" i="1" s="1"/>
  <c r="A61" i="1" s="1"/>
  <c r="A62" i="1" s="1"/>
  <c r="A63" i="1" s="1"/>
  <c r="A64" i="1" s="1"/>
  <c r="A65" i="1" s="1"/>
  <c r="A66" i="1" l="1"/>
  <c r="A67" i="1" s="1"/>
  <c r="A68" i="1" s="1"/>
  <c r="A69" i="1" s="1"/>
  <c r="A70" i="1" s="1"/>
  <c r="A71" i="1" l="1"/>
  <c r="A72" i="1" s="1"/>
  <c r="A73" i="1" l="1"/>
  <c r="A74" i="1" s="1"/>
  <c r="A75" i="1" l="1"/>
  <c r="A76" i="1" s="1"/>
  <c r="A77" i="1" l="1"/>
  <c r="A78" i="1" s="1"/>
  <c r="A79" i="1" l="1"/>
  <c r="A80" i="1" l="1"/>
  <c r="A81" i="1" l="1"/>
  <c r="A82" i="1" s="1"/>
  <c r="A83" i="1" s="1"/>
  <c r="A84" i="1" l="1"/>
  <c r="A85" i="1" s="1"/>
  <c r="A86" i="1" s="1"/>
  <c r="A87" i="1" s="1"/>
  <c r="A88" i="1" l="1"/>
  <c r="A89" i="1" s="1"/>
  <c r="A90" i="1" l="1"/>
  <c r="A91" i="1" l="1"/>
  <c r="A92" i="1" l="1"/>
  <c r="A93" i="1" l="1"/>
  <c r="A94" i="1" s="1"/>
  <c r="A95" i="1" l="1"/>
  <c r="A96" i="1" s="1"/>
  <c r="A97" i="1" l="1"/>
  <c r="A98" i="1" s="1"/>
  <c r="A99" i="1" l="1"/>
  <c r="A100" i="1" s="1"/>
  <c r="A101" i="1" s="1"/>
  <c r="A102" i="1" l="1"/>
  <c r="A103" i="1" l="1"/>
  <c r="A104" i="1" s="1"/>
  <c r="A105" i="1" l="1"/>
  <c r="A106" i="1" l="1"/>
  <c r="A107" i="1" s="1"/>
  <c r="A108" i="1" l="1"/>
  <c r="A109" i="1" s="1"/>
  <c r="A110" i="1" s="1"/>
  <c r="A111" i="1" l="1"/>
  <c r="A112" i="1" s="1"/>
  <c r="A113" i="1" s="1"/>
  <c r="A114" i="1" s="1"/>
  <c r="A115" i="1" l="1"/>
  <c r="A116" i="1" s="1"/>
  <c r="A117" i="1" s="1"/>
  <c r="A118" i="1" l="1"/>
  <c r="A119" i="1" l="1"/>
  <c r="A120" i="1" s="1"/>
  <c r="A121" i="1" s="1"/>
  <c r="A122" i="1" l="1"/>
  <c r="A123" i="1" s="1"/>
  <c r="A124" i="1" s="1"/>
  <c r="A125" i="1" l="1"/>
  <c r="A126" i="1" s="1"/>
  <c r="A127" i="1" s="1"/>
  <c r="A128" i="1" s="1"/>
  <c r="A129" i="1" s="1"/>
  <c r="A130" i="1" l="1"/>
  <c r="A131" i="1" l="1"/>
  <c r="A132" i="1" l="1"/>
  <c r="A133" i="1" s="1"/>
  <c r="A134" i="1" s="1"/>
  <c r="A135" i="1" s="1"/>
  <c r="A136" i="1" l="1"/>
  <c r="A137" i="1" l="1"/>
  <c r="A138" i="1" l="1"/>
  <c r="A139" i="1" l="1"/>
  <c r="A140" i="1" l="1"/>
  <c r="A141" i="1" l="1"/>
  <c r="A142" i="1" s="1"/>
  <c r="A143" i="1" l="1"/>
  <c r="A144" i="1" l="1"/>
  <c r="A145" i="1" s="1"/>
  <c r="A146" i="1" l="1"/>
  <c r="A147" i="1" l="1"/>
  <c r="A148" i="1" s="1"/>
  <c r="A149" i="1" l="1"/>
  <c r="A150" i="1" s="1"/>
  <c r="A151" i="1" l="1"/>
  <c r="A152" i="1" s="1"/>
  <c r="A153" i="1" s="1"/>
  <c r="A154" i="1" l="1"/>
  <c r="A155" i="1" s="1"/>
  <c r="A156" i="1" s="1"/>
  <c r="A157" i="1" s="1"/>
  <c r="A158" i="1" s="1"/>
  <c r="A159" i="1" s="1"/>
  <c r="A160" i="1" s="1"/>
  <c r="A161" i="1" s="1"/>
  <c r="A162" i="1" s="1"/>
  <c r="A163" i="1" l="1"/>
  <c r="A164" i="1" s="1"/>
  <c r="A165" i="1" s="1"/>
  <c r="A166" i="1" l="1"/>
  <c r="A167" i="1" s="1"/>
  <c r="A168" i="1" s="1"/>
  <c r="A169" i="1" s="1"/>
  <c r="A170" i="1" s="1"/>
  <c r="A171" i="1" s="1"/>
  <c r="A172" i="1" l="1"/>
  <c r="A173" i="1" l="1"/>
  <c r="A174" i="1" l="1"/>
  <c r="A175" i="1" s="1"/>
  <c r="A176" i="1" s="1"/>
  <c r="A177" i="1" l="1"/>
  <c r="A178" i="1" s="1"/>
  <c r="A179" i="1" s="1"/>
  <c r="A180" i="1" s="1"/>
  <c r="A181" i="1" s="1"/>
  <c r="A182" i="1" s="1"/>
  <c r="A183" i="1" l="1"/>
  <c r="A184" i="1" s="1"/>
  <c r="A185" i="1" s="1"/>
  <c r="A186" i="1" s="1"/>
  <c r="A187" i="1" s="1"/>
  <c r="A188" i="1" l="1"/>
  <c r="A189" i="1" l="1"/>
  <c r="A190" i="1" l="1"/>
  <c r="A191" i="1" l="1"/>
  <c r="A192" i="1" s="1"/>
  <c r="A193" i="1" s="1"/>
  <c r="A194" i="1" l="1"/>
  <c r="A195" i="1" l="1"/>
  <c r="A196" i="1" l="1"/>
  <c r="A197" i="1" l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l="1"/>
  <c r="A215" i="1" l="1"/>
  <c r="A216" i="1" l="1"/>
  <c r="A217" i="1" l="1"/>
  <c r="A218" i="1" l="1"/>
  <c r="A219" i="1" l="1"/>
  <c r="A220" i="1"/>
  <c r="A221" i="1" l="1"/>
  <c r="A222" i="1" s="1"/>
  <c r="A400" i="1" s="1"/>
  <c r="A401" i="1" l="1"/>
  <c r="A402" i="1" s="1"/>
  <c r="A403" i="1" l="1"/>
  <c r="K224" i="1" s="1"/>
  <c r="K311" i="1" l="1"/>
  <c r="K260" i="1"/>
  <c r="K385" i="1"/>
  <c r="K226" i="1"/>
  <c r="K391" i="1"/>
  <c r="K364" i="1"/>
  <c r="K339" i="1"/>
  <c r="K289" i="1"/>
  <c r="K337" i="1"/>
  <c r="K356" i="1"/>
  <c r="K286" i="1"/>
  <c r="K238" i="1"/>
  <c r="K399" i="1"/>
  <c r="K306" i="1"/>
  <c r="K307" i="1"/>
  <c r="K35" i="1"/>
  <c r="K294" i="1"/>
  <c r="K257" i="1"/>
  <c r="K340" i="1"/>
  <c r="K227" i="1"/>
  <c r="K380" i="1"/>
  <c r="K331" i="1"/>
  <c r="K255" i="1"/>
  <c r="K344" i="1"/>
  <c r="K245" i="1"/>
  <c r="K373" i="1"/>
  <c r="K300" i="1"/>
  <c r="K244" i="1"/>
  <c r="K392" i="1"/>
  <c r="K381" i="1"/>
  <c r="K265" i="1"/>
  <c r="K230" i="1"/>
  <c r="K66" i="1"/>
  <c r="K64" i="1"/>
  <c r="K348" i="1"/>
  <c r="K262" i="1"/>
  <c r="K250" i="1"/>
  <c r="K342" i="1"/>
  <c r="K336" i="1"/>
  <c r="K349" i="1"/>
  <c r="K273" i="1"/>
  <c r="K343" i="1"/>
  <c r="K312" i="1"/>
  <c r="K375" i="1"/>
  <c r="K383" i="1"/>
  <c r="K295" i="1"/>
  <c r="K335" i="1"/>
  <c r="K298" i="1"/>
  <c r="K284" i="1"/>
  <c r="K379" i="1"/>
  <c r="K323" i="1"/>
  <c r="K73" i="1"/>
  <c r="K39" i="1"/>
  <c r="K357" i="1"/>
  <c r="K283" i="1"/>
  <c r="K272" i="1"/>
  <c r="K333" i="1"/>
  <c r="K293" i="1"/>
  <c r="K388" i="1"/>
  <c r="K263" i="1"/>
  <c r="K296" i="1"/>
  <c r="K350" i="1"/>
  <c r="K369" i="1"/>
  <c r="K316" i="1"/>
  <c r="K303" i="1"/>
  <c r="K281" i="1"/>
  <c r="K279" i="1"/>
  <c r="K237" i="1"/>
  <c r="K347" i="1"/>
  <c r="K253" i="1"/>
  <c r="K329" i="1"/>
  <c r="K53" i="1"/>
  <c r="K80" i="1"/>
  <c r="K213" i="1"/>
  <c r="K181" i="1"/>
  <c r="K94" i="1"/>
  <c r="K185" i="1"/>
  <c r="K217" i="1"/>
  <c r="K157" i="1"/>
  <c r="K89" i="1"/>
  <c r="K154" i="1"/>
  <c r="K166" i="1"/>
  <c r="K118" i="1"/>
  <c r="K111" i="1"/>
  <c r="K144" i="1"/>
  <c r="K358" i="1"/>
  <c r="K31" i="1"/>
  <c r="K112" i="1"/>
  <c r="K99" i="1"/>
  <c r="K110" i="1"/>
  <c r="K214" i="1"/>
  <c r="K141" i="1"/>
  <c r="K158" i="1"/>
  <c r="K19" i="1"/>
  <c r="K124" i="1"/>
  <c r="K85" i="1"/>
  <c r="K45" i="1"/>
  <c r="K192" i="1"/>
  <c r="K122" i="1"/>
  <c r="K170" i="1"/>
  <c r="K82" i="1"/>
  <c r="K167" i="1"/>
  <c r="K109" i="1"/>
  <c r="K22" i="1"/>
  <c r="K133" i="1"/>
  <c r="K42" i="1"/>
  <c r="K40" i="1"/>
  <c r="K165" i="1"/>
  <c r="K187" i="1"/>
  <c r="K7" i="1"/>
  <c r="K210" i="1"/>
  <c r="K151" i="1"/>
  <c r="K103" i="1"/>
  <c r="K47" i="1"/>
  <c r="K153" i="1"/>
  <c r="K18" i="1"/>
  <c r="K11" i="1"/>
  <c r="K121" i="1"/>
  <c r="K195" i="1"/>
  <c r="K63" i="1"/>
  <c r="K41" i="1"/>
  <c r="K136" i="1"/>
  <c r="K8" i="1"/>
  <c r="K176" i="1"/>
  <c r="K225" i="1"/>
  <c r="K123" i="1"/>
  <c r="K205" i="1"/>
  <c r="K24" i="1"/>
  <c r="K96" i="1"/>
  <c r="K148" i="1"/>
  <c r="K145" i="1"/>
  <c r="K58" i="1"/>
  <c r="K193" i="1"/>
  <c r="K32" i="1"/>
  <c r="K81" i="1"/>
  <c r="K155" i="1"/>
  <c r="K54" i="1"/>
  <c r="K218" i="1"/>
  <c r="K100" i="1"/>
  <c r="K61" i="1"/>
  <c r="K50" i="1"/>
  <c r="K156" i="1"/>
  <c r="K48" i="1"/>
  <c r="K221" i="1"/>
  <c r="K152" i="1"/>
  <c r="K56" i="1"/>
  <c r="K78" i="1"/>
  <c r="K168" i="1"/>
  <c r="K60" i="1"/>
  <c r="K161" i="1"/>
  <c r="K74" i="1"/>
  <c r="K95" i="1"/>
  <c r="K116" i="1"/>
  <c r="K13" i="1"/>
  <c r="K182" i="1"/>
  <c r="K140" i="1"/>
  <c r="K10" i="1"/>
  <c r="K160" i="1"/>
  <c r="K173" i="1"/>
  <c r="K20" i="1"/>
  <c r="K62" i="1"/>
  <c r="K209" i="1"/>
  <c r="K93" i="1"/>
  <c r="K37" i="1"/>
  <c r="K90" i="1"/>
  <c r="K25" i="1"/>
  <c r="K29" i="1"/>
  <c r="K120" i="1"/>
  <c r="K14" i="1"/>
  <c r="K65" i="1"/>
  <c r="K33" i="1"/>
  <c r="K147" i="1"/>
  <c r="K212" i="1"/>
  <c r="K79" i="1"/>
  <c r="K12" i="1"/>
  <c r="K86" i="1"/>
  <c r="K149" i="1"/>
  <c r="K243" i="1"/>
  <c r="K301" i="1"/>
  <c r="K228" i="1"/>
  <c r="K92" i="1"/>
  <c r="K113" i="1"/>
  <c r="K177" i="1"/>
  <c r="K139" i="1"/>
  <c r="K135" i="1"/>
  <c r="K189" i="1"/>
  <c r="K17" i="1"/>
  <c r="K30" i="1"/>
  <c r="K138" i="1"/>
  <c r="K219" i="1"/>
  <c r="K26" i="1"/>
  <c r="K104" i="1"/>
  <c r="K204" i="1"/>
  <c r="K137" i="1"/>
  <c r="K169" i="1"/>
  <c r="K208" i="1"/>
  <c r="K115" i="1"/>
  <c r="K183" i="1"/>
  <c r="K190" i="1"/>
  <c r="K70" i="1"/>
  <c r="K150" i="1"/>
  <c r="K175" i="1"/>
  <c r="K171" i="1"/>
  <c r="K174" i="1"/>
  <c r="K206" i="1"/>
  <c r="K72" i="1"/>
  <c r="K44" i="1"/>
  <c r="K36" i="1"/>
  <c r="K83" i="1"/>
  <c r="K49" i="1"/>
  <c r="K38" i="1"/>
  <c r="K198" i="1"/>
  <c r="K142" i="1"/>
  <c r="K143" i="1"/>
  <c r="K211" i="1"/>
  <c r="K27" i="1"/>
  <c r="K75" i="1"/>
  <c r="K46" i="1"/>
  <c r="K129" i="1"/>
  <c r="K216" i="1"/>
  <c r="K114" i="1"/>
  <c r="K87" i="1"/>
  <c r="K132" i="1"/>
  <c r="K201" i="1"/>
  <c r="K101" i="1"/>
  <c r="K5" i="1"/>
  <c r="K57" i="1"/>
  <c r="K199" i="1"/>
  <c r="K179" i="1"/>
  <c r="K28" i="1"/>
  <c r="K102" i="1"/>
  <c r="K163" i="1"/>
  <c r="K43" i="1"/>
  <c r="K184" i="1"/>
  <c r="K370" i="1"/>
  <c r="K51" i="1"/>
  <c r="K117" i="1"/>
  <c r="K106" i="1"/>
  <c r="K134" i="1"/>
  <c r="K180" i="1"/>
  <c r="K52" i="1"/>
  <c r="K105" i="1"/>
  <c r="K220" i="1"/>
  <c r="K126" i="1"/>
  <c r="K202" i="1"/>
  <c r="K162" i="1"/>
  <c r="K131" i="1"/>
  <c r="K186" i="1"/>
  <c r="K172" i="1"/>
  <c r="K203" i="1"/>
  <c r="K127" i="1"/>
  <c r="K97" i="1"/>
  <c r="K15" i="1"/>
  <c r="K55" i="1"/>
  <c r="K178" i="1"/>
  <c r="K23" i="1"/>
  <c r="K197" i="1"/>
  <c r="K146" i="1"/>
  <c r="K77" i="1"/>
  <c r="K98" i="1"/>
  <c r="K108" i="1"/>
  <c r="K128" i="1"/>
  <c r="K84" i="1"/>
  <c r="K196" i="1"/>
  <c r="K159" i="1"/>
  <c r="K88" i="1"/>
  <c r="K59" i="1"/>
  <c r="K68" i="1"/>
  <c r="K67" i="1"/>
  <c r="K164" i="1"/>
  <c r="K119" i="1"/>
  <c r="K34" i="1"/>
  <c r="K125" i="1"/>
  <c r="K194" i="1"/>
  <c r="K207" i="1"/>
  <c r="K130" i="1"/>
  <c r="K9" i="1"/>
  <c r="K21" i="1"/>
  <c r="K200" i="1"/>
  <c r="K16" i="1"/>
  <c r="K6" i="1"/>
  <c r="K107" i="1"/>
  <c r="K191" i="1"/>
  <c r="K69" i="1"/>
  <c r="K76" i="1"/>
  <c r="K215" i="1"/>
  <c r="K222" i="1"/>
  <c r="K188" i="1"/>
  <c r="K71" i="1"/>
  <c r="K91" i="1"/>
  <c r="K223" i="1"/>
  <c r="K361" i="1"/>
  <c r="K240" i="1"/>
  <c r="K322" i="1"/>
  <c r="K288" i="1"/>
  <c r="K241" i="1"/>
  <c r="K246" i="1"/>
  <c r="K314" i="1"/>
  <c r="K299" i="1"/>
  <c r="K259" i="1"/>
  <c r="K270" i="1"/>
  <c r="K251" i="1"/>
  <c r="K233" i="1"/>
  <c r="K315" i="1"/>
  <c r="K239" i="1"/>
  <c r="K352" i="1"/>
  <c r="K248" i="1"/>
  <c r="K368" i="1"/>
  <c r="K269" i="1"/>
  <c r="K387" i="1"/>
  <c r="K365" i="1"/>
  <c r="K292" i="1"/>
  <c r="K252" i="1"/>
  <c r="K398" i="1"/>
  <c r="K267" i="1"/>
  <c r="K338" i="1"/>
  <c r="K247" i="1"/>
  <c r="K258" i="1"/>
  <c r="K271" i="1"/>
  <c r="K390" i="1"/>
  <c r="K359" i="1"/>
  <c r="K328" i="1"/>
  <c r="K353" i="1"/>
  <c r="K332" i="1"/>
  <c r="K242" i="1"/>
  <c r="K372" i="1"/>
  <c r="K389" i="1"/>
  <c r="K280" i="1"/>
  <c r="K321" i="1"/>
  <c r="K234" i="1"/>
  <c r="K276" i="1"/>
  <c r="K229" i="1"/>
  <c r="K395" i="1"/>
  <c r="K325" i="1"/>
  <c r="K366" i="1"/>
  <c r="K264" i="1"/>
  <c r="K396" i="1"/>
  <c r="K304" i="1"/>
  <c r="K309" i="1"/>
  <c r="K268" i="1"/>
  <c r="K377" i="1"/>
  <c r="K302" i="1"/>
  <c r="K351" i="1"/>
  <c r="K297" i="1"/>
  <c r="K282" i="1"/>
  <c r="K305" i="1"/>
  <c r="K363" i="1"/>
  <c r="K310" i="1"/>
  <c r="K287" i="1"/>
  <c r="K313" i="1"/>
  <c r="K327" i="1"/>
  <c r="K318" i="1"/>
  <c r="K324" i="1"/>
  <c r="K376" i="1"/>
  <c r="K374" i="1"/>
  <c r="K291" i="1"/>
  <c r="K362" i="1"/>
  <c r="K236" i="1"/>
  <c r="K256" i="1"/>
  <c r="K345" i="1"/>
  <c r="K266" i="1"/>
  <c r="K386" i="1"/>
  <c r="K290" i="1"/>
  <c r="K308" i="1"/>
  <c r="K341" i="1"/>
  <c r="K274" i="1"/>
  <c r="K384" i="1"/>
  <c r="K334" i="1"/>
  <c r="K320" i="1"/>
  <c r="K330" i="1"/>
  <c r="K231" i="1"/>
  <c r="K397" i="1"/>
  <c r="K232" i="1"/>
  <c r="K249" i="1"/>
  <c r="K360" i="1"/>
  <c r="K378" i="1"/>
  <c r="K235" i="1"/>
  <c r="K317" i="1"/>
  <c r="K319" i="1"/>
  <c r="K285" i="1"/>
  <c r="K277" i="1"/>
  <c r="K278" i="1"/>
  <c r="K371" i="1"/>
  <c r="K393" i="1"/>
  <c r="K275" i="1"/>
  <c r="K326" i="1"/>
  <c r="K355" i="1"/>
  <c r="K382" i="1"/>
  <c r="K394" i="1"/>
  <c r="K254" i="1"/>
  <c r="K346" i="1"/>
  <c r="K261" i="1"/>
  <c r="K367" i="1"/>
  <c r="K354" i="1"/>
  <c r="L5" i="1" l="1"/>
</calcChain>
</file>

<file path=xl/sharedStrings.xml><?xml version="1.0" encoding="utf-8"?>
<sst xmlns="http://schemas.openxmlformats.org/spreadsheetml/2006/main" count="1333" uniqueCount="571">
  <si>
    <t>Inventory List</t>
  </si>
  <si>
    <t>Home</t>
  </si>
  <si>
    <t>chicken</t>
  </si>
  <si>
    <t>Column1</t>
  </si>
  <si>
    <t>Item Description</t>
  </si>
  <si>
    <t>Item #</t>
  </si>
  <si>
    <t>Unit Price</t>
  </si>
  <si>
    <t>Unit</t>
  </si>
  <si>
    <t>Vendor</t>
  </si>
  <si>
    <t>Par</t>
  </si>
  <si>
    <t>h-Par</t>
  </si>
  <si>
    <t>Price oz/ea</t>
  </si>
  <si>
    <t>Appetizer Dim Sum Bun Banh Bao 200 Ea/Cs</t>
  </si>
  <si>
    <t>1070100440</t>
  </si>
  <si>
    <t>Case</t>
  </si>
  <si>
    <t>MamaLa</t>
  </si>
  <si>
    <t>Validation_Unit</t>
  </si>
  <si>
    <t>Appetizer Dim Sum Sticky Rice Steamed 2 Doz/Cs</t>
  </si>
  <si>
    <t>1070100231</t>
  </si>
  <si>
    <t>LBS</t>
  </si>
  <si>
    <t>Appetizer Egg Roll Imperial Pork &amp; Veggie 100 Ea/Cs</t>
  </si>
  <si>
    <t>1070100047</t>
  </si>
  <si>
    <t>Each</t>
  </si>
  <si>
    <t>Appetizer Egg Roll Vietnamese Pork Egg Roll 100 Ea/Cs</t>
  </si>
  <si>
    <t>1070100441</t>
  </si>
  <si>
    <t>Appetizer Potsticker Pork 120 Oz/Cs</t>
  </si>
  <si>
    <t>1070100172</t>
  </si>
  <si>
    <t>Sysco</t>
  </si>
  <si>
    <t>Bottle</t>
  </si>
  <si>
    <t>Appetizer Sesame Seed Ball Banh Cam 50 Ct/Cs</t>
  </si>
  <si>
    <t>1070100424</t>
  </si>
  <si>
    <t>Appetizer Wonton Vietnamese 5 Lb/Cs</t>
  </si>
  <si>
    <t>1070100160</t>
  </si>
  <si>
    <t>Pick A Category</t>
  </si>
  <si>
    <t>Avocado Haas #2 1/60 Ct/Cs</t>
  </si>
  <si>
    <t>1060100150</t>
  </si>
  <si>
    <t>San maria</t>
  </si>
  <si>
    <t>Appetizer</t>
  </si>
  <si>
    <t>Bamboo Shoot Strip 6/#10/Cs</t>
  </si>
  <si>
    <t>1020240045</t>
  </si>
  <si>
    <t>Asia Special</t>
  </si>
  <si>
    <t>Banana Blossom 24 Ea/Cs</t>
  </si>
  <si>
    <t>1060300129</t>
  </si>
  <si>
    <t>Dim Sum</t>
  </si>
  <si>
    <t>Base Soup Ramen 6/1.89 LTR/CS</t>
  </si>
  <si>
    <t>1020090254</t>
  </si>
  <si>
    <t>case</t>
  </si>
  <si>
    <t>Entrée</t>
  </si>
  <si>
    <t>Beef Ball Bo Vien For Pho 10 Lb/Cs</t>
  </si>
  <si>
    <t>1040100333</t>
  </si>
  <si>
    <t>Rolls</t>
  </si>
  <si>
    <t>Beef Brisket Deckle Off Ch Frsh 5/10 Lb Avg/Cs</t>
  </si>
  <si>
    <t>1040100439</t>
  </si>
  <si>
    <t>Lb</t>
  </si>
  <si>
    <t>Sashimi/Nigiri</t>
  </si>
  <si>
    <t>Beef Brisket Nam Bo</t>
  </si>
  <si>
    <t>1040100334</t>
  </si>
  <si>
    <t>Soup</t>
  </si>
  <si>
    <t>Beef Eye Of Round Sliced Thit Tai Pho 15 Lb/Cs</t>
  </si>
  <si>
    <t>1040100557</t>
  </si>
  <si>
    <t>Salad</t>
  </si>
  <si>
    <t>Beef Flank Steak Sliced/Seasoned 3/15 Lb/Cs</t>
  </si>
  <si>
    <t>1040100697</t>
  </si>
  <si>
    <t>Warehouse</t>
  </si>
  <si>
    <t>Noodles</t>
  </si>
  <si>
    <t>Beef Lemon Grass Bo Nuong Xa 15 Lb/Cs</t>
  </si>
  <si>
    <t>1040100174</t>
  </si>
  <si>
    <t>Beef Sate 10 Lb/Cs</t>
  </si>
  <si>
    <t>1040100166</t>
  </si>
  <si>
    <t>Beef Shank Bnls Bap Bo 60 Lb Avg/Cs</t>
  </si>
  <si>
    <t>1040101153</t>
  </si>
  <si>
    <t>Beef Short Rib Korean 35Lb</t>
  </si>
  <si>
    <t>1040101136</t>
  </si>
  <si>
    <t>WINGTAI</t>
  </si>
  <si>
    <t>Beef Shoulder Tndr Teres Major 6/10 Lb Avg/Cs</t>
  </si>
  <si>
    <t>1040100403</t>
  </si>
  <si>
    <t>Beef tenderloin brochette 10 lbs</t>
  </si>
  <si>
    <t>1040101200</t>
  </si>
  <si>
    <t>Freshko</t>
  </si>
  <si>
    <t>Broccoli Florets Iceless 6/3 Lb/Cs</t>
  </si>
  <si>
    <t>1060500029</t>
  </si>
  <si>
    <t>Broth Beef Pho Concentrate 5/1 Gal/Cs</t>
  </si>
  <si>
    <t>1020090140</t>
  </si>
  <si>
    <t>Broth Beef Spicy Concentrate 5/1 Gal/Cs</t>
  </si>
  <si>
    <t>1020090144</t>
  </si>
  <si>
    <t>Broth Chicken Powder 12/2.2 Lb/Cs</t>
  </si>
  <si>
    <t>1020090161</t>
  </si>
  <si>
    <t>Broth Hot &amp; Sour 5/1 Gal/Cs</t>
  </si>
  <si>
    <t>1020090014</t>
  </si>
  <si>
    <t>Broth Chicken Pho Concentrate 5/1 Gal/Cs</t>
  </si>
  <si>
    <t>1020090142</t>
  </si>
  <si>
    <t>Broth Tamarind Canh Chua 5/1 Gal/Cs</t>
  </si>
  <si>
    <t>1020090023</t>
  </si>
  <si>
    <t>Butter Blend Euro Unsltd Ztf 36/1 Lb/Cs</t>
  </si>
  <si>
    <t>1010100085</t>
  </si>
  <si>
    <t>Cabbage Red Shredded 4/5 Lb/Cs</t>
  </si>
  <si>
    <t>1060500136</t>
  </si>
  <si>
    <t>Calamari Breaded 6/2 lb/cs</t>
  </si>
  <si>
    <t>1030600047</t>
  </si>
  <si>
    <t>Carrot Match Stick 4/5 Lb/Cs</t>
  </si>
  <si>
    <t>1060500318</t>
  </si>
  <si>
    <t>Carrot Shredded Pickled Dua Chua 5 Lb/Cs</t>
  </si>
  <si>
    <t>1060500104</t>
  </si>
  <si>
    <t>Carrot Slims Petite 4/5 Lb/Cs</t>
  </si>
  <si>
    <t>1060101020</t>
  </si>
  <si>
    <t>Caviar Masago 6/4.4 Lb/Cs</t>
  </si>
  <si>
    <t>1030550008</t>
  </si>
  <si>
    <t>Caviar Red Topikko 500 Gm/Can</t>
  </si>
  <si>
    <t>1030550006</t>
  </si>
  <si>
    <t>Can</t>
  </si>
  <si>
    <t>Celery Sticks 4/5 lb/Cs</t>
  </si>
  <si>
    <t>1060100184</t>
  </si>
  <si>
    <t>Cheese Cream Philadelphia 6/3 Lb/Cs</t>
  </si>
  <si>
    <t>1010400023</t>
  </si>
  <si>
    <t>Chicken Breast Sliced/Seasoned 3/15 Lb/Cs</t>
  </si>
  <si>
    <t>1050100078</t>
  </si>
  <si>
    <t>Chicken Breast Tenderpress Fzn 28/6 Oz/Cs</t>
  </si>
  <si>
    <t>1050100029</t>
  </si>
  <si>
    <t>Chicken Wing Jumbo 1&amp;2 Joint Iqf 10/4  Lb/Cs</t>
  </si>
  <si>
    <t>1050100179</t>
  </si>
  <si>
    <t>Clam Hen 10/1.6 Lb/Cs</t>
  </si>
  <si>
    <t>1030200017</t>
  </si>
  <si>
    <t>Corn Baby Whole In Brine 6/#10/Cs</t>
  </si>
  <si>
    <t>1020240371</t>
  </si>
  <si>
    <t>Corn Starch 50 Lb/Bag</t>
  </si>
  <si>
    <t>1020390006</t>
  </si>
  <si>
    <t>Bag</t>
  </si>
  <si>
    <t>Cornish Game Hen Marinated 24 Ea/Cs</t>
  </si>
  <si>
    <t>1050100076</t>
  </si>
  <si>
    <t>Crab Meat Immitation Salad Style 15 Lb/Cs</t>
  </si>
  <si>
    <t>1030300083</t>
  </si>
  <si>
    <t>Crab Meat Immitation Shred 30 Lb/Cs</t>
  </si>
  <si>
    <t>1030300234</t>
  </si>
  <si>
    <t>Crab Meat Jumbo Lump Pasteurized 55-75 6/1 Lb/Cs</t>
  </si>
  <si>
    <t>1030300015</t>
  </si>
  <si>
    <t xml:space="preserve">Crab Soft Shell Hotel Indiv </t>
  </si>
  <si>
    <t>1030300269</t>
  </si>
  <si>
    <t>Crab Soft Shell Whale Indiv Wrap 1/Cs</t>
  </si>
  <si>
    <t>1030300246</t>
  </si>
  <si>
    <t>Crab Stick Kanikama 20/1.1 Lb/Cs</t>
  </si>
  <si>
    <t>1030300282</t>
  </si>
  <si>
    <t>Cucumber Select 10/5 Lb/Cs</t>
  </si>
  <si>
    <t>1060100194</t>
  </si>
  <si>
    <t>Dressing Salad Miso 1 Gal/Cs</t>
  </si>
  <si>
    <t>1020540021</t>
  </si>
  <si>
    <t>Duck Liver Foie Gras Grade A 1.5 Lb Avg/Ea</t>
  </si>
  <si>
    <t>1050300007</t>
  </si>
  <si>
    <t>Duck Peking Marinated 10 Ct/Cs</t>
  </si>
  <si>
    <t>1070100056</t>
  </si>
  <si>
    <t>Egg Shell Xlarge Grade Aa 15 Dz/Cs</t>
  </si>
  <si>
    <t>1010300058</t>
  </si>
  <si>
    <t>Entrée Chicken Avenger 15 lb</t>
  </si>
  <si>
    <t>1070101012</t>
  </si>
  <si>
    <t>Entrée Chicken General Tso 15 Lb/Cs</t>
  </si>
  <si>
    <t>1070100044</t>
  </si>
  <si>
    <t>Entrée Chicken Orange 15 Lb/Cs</t>
  </si>
  <si>
    <t>1070100055</t>
  </si>
  <si>
    <t>Entrée Chicken Sweet &amp; Sour 15 Lb/Cs</t>
  </si>
  <si>
    <t>1070100046</t>
  </si>
  <si>
    <t>Fish Catfish Filet Miscut Iqf BUY SYSCO</t>
  </si>
  <si>
    <t>1030400564</t>
  </si>
  <si>
    <t>Fish Catfish Fillet 5-7 Oz Dmstc Iqf 15 Lb/Cs</t>
  </si>
  <si>
    <t>1030400105</t>
  </si>
  <si>
    <t>Fish Crawfish Tail Meat 25 Lb/Cs BUY SYSCO</t>
  </si>
  <si>
    <t>1030400026</t>
  </si>
  <si>
    <t>Fish Eel Fresh Unagi 8 Oz 22 Lb/Cs</t>
  </si>
  <si>
    <t>1030400167</t>
  </si>
  <si>
    <t>Fish Hamachi Loin Onshui 22 Lb/Cs</t>
  </si>
  <si>
    <t>1030400171</t>
  </si>
  <si>
    <t>Fish Maw Dried Bong Bong Ca 16 Oz/Ea</t>
  </si>
  <si>
    <t>1030400109</t>
  </si>
  <si>
    <t>Fish Salmon Atlantic Whole Head</t>
  </si>
  <si>
    <t>1030400587</t>
  </si>
  <si>
    <t>Inland</t>
  </si>
  <si>
    <t>Fish Salmon Atlantic Whole Head On 12-14</t>
  </si>
  <si>
    <t>LB</t>
  </si>
  <si>
    <t>INLAND</t>
  </si>
  <si>
    <t>Fish Salted 50 Ea/Cs</t>
  </si>
  <si>
    <t>1030400274</t>
  </si>
  <si>
    <t>Fish Sea Bass Chilean Whole Fzn 30 Lb Avg/Ea</t>
  </si>
  <si>
    <t>1030400008</t>
  </si>
  <si>
    <t>Fish Smoked Salmon Fillet Sushi Style 5Lb/Avg Ea</t>
  </si>
  <si>
    <t>1030400095</t>
  </si>
  <si>
    <t>Fish Bass Striped Whole Scaled/gutted</t>
  </si>
  <si>
    <t>Fish Tilapia Whole Fresh Scaled 30 Lb Avg/Cs</t>
  </si>
  <si>
    <t>CS</t>
  </si>
  <si>
    <t xml:space="preserve">Fish Tilapia Whole Scaled Fres 15 ea </t>
  </si>
  <si>
    <t>1030400586</t>
  </si>
  <si>
    <t>Fish Tuna #1 Skin On Loin Lb</t>
  </si>
  <si>
    <t>Fish Tuna Escolar Saku Frozen 22 Lb/Cs</t>
  </si>
  <si>
    <t>1030400089</t>
  </si>
  <si>
    <t>Fish Tuna Loin #1 Shin Off 8-1</t>
  </si>
  <si>
    <t>1030400588</t>
  </si>
  <si>
    <t>Fish Tuna Yellow Fin Aaa Fzn 22 Lb/Cs</t>
  </si>
  <si>
    <t>1030400069</t>
  </si>
  <si>
    <t>Fungus Black Strip 5 Lb/Cs</t>
  </si>
  <si>
    <t>1020720002</t>
  </si>
  <si>
    <t>Garlic Whole Peeled 4/5 Lb/Cs</t>
  </si>
  <si>
    <t>1060500044</t>
  </si>
  <si>
    <t>Ginger Pickled 20 Lb/Tub</t>
  </si>
  <si>
    <t>1020720068</t>
  </si>
  <si>
    <t>Tub</t>
  </si>
  <si>
    <t>Ginger Root 30 Lb/Cs</t>
  </si>
  <si>
    <t>1060100210</t>
  </si>
  <si>
    <t>Green Chinese Yu Choy Cai Ngot 30 Lb/Cs</t>
  </si>
  <si>
    <t>1060100278</t>
  </si>
  <si>
    <t>Green Micro Rainbow 8 Oz/Pkg</t>
  </si>
  <si>
    <t>1060101033</t>
  </si>
  <si>
    <t>Pkg</t>
  </si>
  <si>
    <t>Hanh Phi 12/8 Oz/Cs</t>
  </si>
  <si>
    <t>1020240122</t>
  </si>
  <si>
    <t>Herb Basil Thai Raue Que 1 Lb/Cs</t>
  </si>
  <si>
    <t>1060400064</t>
  </si>
  <si>
    <t>Herb Cilantro 30 Ct/Cs</t>
  </si>
  <si>
    <t>1060400077</t>
  </si>
  <si>
    <t>Herb Lemongrass Chopped Fzn 40/14 Oz/Cs</t>
  </si>
  <si>
    <t>1070600101</t>
  </si>
  <si>
    <t>Herb Rice Paddy Rau</t>
  </si>
  <si>
    <t>1060400074</t>
  </si>
  <si>
    <t>Juice Yuzo 24 Oz/Btl</t>
  </si>
  <si>
    <t>1020420287</t>
  </si>
  <si>
    <t>Btl</t>
  </si>
  <si>
    <t>Lamb Rack New Zealand Frnchd 10/14 Oz/Cs</t>
  </si>
  <si>
    <t>1040200005</t>
  </si>
  <si>
    <t>Leek #1 12 Ct/Cs</t>
  </si>
  <si>
    <t>1060100231</t>
  </si>
  <si>
    <t>Lemon Choice 165 Ct/Cs</t>
  </si>
  <si>
    <t>1060300114</t>
  </si>
  <si>
    <t>Lettuce Green Leaf 24 Ct/Cs</t>
  </si>
  <si>
    <t>1060100515</t>
  </si>
  <si>
    <t>Lettuce Iceberg Premium 24 Ct/Cs</t>
  </si>
  <si>
    <t>1060100237</t>
  </si>
  <si>
    <t>Lettuce Mesculin Mix 4/3 Lb/Cs *Spring Mix</t>
  </si>
  <si>
    <t>1060500059</t>
  </si>
  <si>
    <t>Lettuce Salad Mix 4 Way 60/30/5/5 4/5 Lb/Cs</t>
  </si>
  <si>
    <t>1060500057</t>
  </si>
  <si>
    <t>Lime Seedless 200 Ct/Cs</t>
  </si>
  <si>
    <t>1060300117</t>
  </si>
  <si>
    <t>Lobster Tail 4-5 Oz Cold Water Fzn 10 Lb/Cs</t>
  </si>
  <si>
    <t>1030350085</t>
  </si>
  <si>
    <t>Lobster Whole Blanched 1.5 Lb Avg 9 Lb/Cs</t>
  </si>
  <si>
    <t>Mango Ripe 9-12 Ct/Cs</t>
  </si>
  <si>
    <t>1060300121</t>
  </si>
  <si>
    <t>Mayonnaise Extra Heavy 4/1 Gal/Cs</t>
  </si>
  <si>
    <t>1020330243</t>
  </si>
  <si>
    <t>mix batter Tempurako Nisshin 44 Lb/Ea</t>
  </si>
  <si>
    <t>1020390114</t>
  </si>
  <si>
    <t>Mono Sodium Glutamate Msg 50 Lb/Ba</t>
  </si>
  <si>
    <t>1020600016</t>
  </si>
  <si>
    <t>Mushroom Straw 6/#10/Cs</t>
  </si>
  <si>
    <t>1020240022</t>
  </si>
  <si>
    <t>Noodle Canton</t>
  </si>
  <si>
    <t>1020480106</t>
  </si>
  <si>
    <t>Noodle Egg Canada 30 Lb/Cs</t>
  </si>
  <si>
    <t>1020480188</t>
  </si>
  <si>
    <t>Noodle Ramen Frozen 48/5.3 Oz/Cs</t>
  </si>
  <si>
    <t>1070101078</t>
  </si>
  <si>
    <t>Noodle Rice Fresh Banh Pho Tuoi 3/10 Lb/Cs</t>
  </si>
  <si>
    <t>1020480109</t>
  </si>
  <si>
    <t>Noodle Rice Fresh Flat (Hu Tieu Xao) 20/16 Oz/Cs</t>
  </si>
  <si>
    <t>1020480145</t>
  </si>
  <si>
    <t>Nut Peanut 6/25 Lb/Cs</t>
  </si>
  <si>
    <t>1020450040</t>
  </si>
  <si>
    <t>Oil Frying Soybean Clear Liquid Tff 35 Lb/Cs</t>
  </si>
  <si>
    <t>1020570068</t>
  </si>
  <si>
    <t>Oil Garlic Crushed Toi Phi 32 Oz/Bag</t>
  </si>
  <si>
    <t>1020570066</t>
  </si>
  <si>
    <t>Oil Sesame Japanese Kadoya 10/56 Oz/Cs</t>
  </si>
  <si>
    <t>1020570099</t>
  </si>
  <si>
    <t>Okra Whole Frozen 12/2.5 Lb/Cs</t>
  </si>
  <si>
    <t>1070600185</t>
  </si>
  <si>
    <t>Onion Green Med/Sm Iceless 4/2 Lb/Cs</t>
  </si>
  <si>
    <t>1060100280</t>
  </si>
  <si>
    <t>Onion Red Jumbo #1 25 Lb/Cs</t>
  </si>
  <si>
    <t>1060100286</t>
  </si>
  <si>
    <t>Onion Yellow Diced 1/4" 4/5 Lb/Cs</t>
  </si>
  <si>
    <t>1060500149</t>
  </si>
  <si>
    <t>Onion Yellow Jumbo #1 50 Lb/Cs</t>
  </si>
  <si>
    <t>1060100295</t>
  </si>
  <si>
    <t>Orange Choice 88 Ct/Cs</t>
  </si>
  <si>
    <t>1060300126</t>
  </si>
  <si>
    <t>Paper Soybean Goma Pink 1/Bg</t>
  </si>
  <si>
    <t>1060500001</t>
  </si>
  <si>
    <t>Bg</t>
  </si>
  <si>
    <t>Pasta Vermicelli Fine 60/10.58 Gr/Cs</t>
  </si>
  <si>
    <t>1020480142</t>
  </si>
  <si>
    <t>Pasta Vermicelli Xl Bun Giang Tay 60/400 Gr/Cs</t>
  </si>
  <si>
    <t>1020480148</t>
  </si>
  <si>
    <t>Paste Miso Red Or Yellow 44 Lb/Box</t>
  </si>
  <si>
    <t>1020720080</t>
  </si>
  <si>
    <t>Box</t>
  </si>
  <si>
    <t>Pea Green 30 Lb/Cs</t>
  </si>
  <si>
    <t>1070600211</t>
  </si>
  <si>
    <t>Pea Snow Fancy Cleaned 10 Lb/Cs</t>
  </si>
  <si>
    <t>1060500089</t>
  </si>
  <si>
    <t>Pear Asian 16 Ct/Cs</t>
  </si>
  <si>
    <t>1060300370</t>
  </si>
  <si>
    <t>Pepper Bell Green Choice W 20-24 Lb/Cs</t>
  </si>
  <si>
    <t>1060100309</t>
  </si>
  <si>
    <t>Pepper Bell Red Choice W 20-24 L</t>
  </si>
  <si>
    <t>1060101306</t>
  </si>
  <si>
    <t>Pepper Chili Dry Whole Ot Kho 5 Lb/Bx</t>
  </si>
  <si>
    <t>1020600434</t>
  </si>
  <si>
    <t>Pepper Jalapeno 10 Lb/Cs</t>
  </si>
  <si>
    <t>1060100524</t>
  </si>
  <si>
    <t>Pineapple Chunk In Juice Fancy 6/10 Lb/Cs</t>
  </si>
  <si>
    <t>1020210010</t>
  </si>
  <si>
    <t>Pork Bbq Chinese Marinated 20 Lb/Cs</t>
  </si>
  <si>
    <t>1040300298</t>
  </si>
  <si>
    <t>Pork Belly Sous Vide 4/3 lb</t>
  </si>
  <si>
    <t>1040300740</t>
  </si>
  <si>
    <t>Pork Glazed Honey Marinated 15 Lb/Cs</t>
  </si>
  <si>
    <t>1040300268</t>
  </si>
  <si>
    <t>Pork Rib Spicy Marinated 20 Lb/Cs</t>
  </si>
  <si>
    <t>1040300007</t>
  </si>
  <si>
    <t>Pork Sparerib Simmered Suon Ram 27 Lb Avg/Cs</t>
  </si>
  <si>
    <t>1040300232</t>
  </si>
  <si>
    <t>Potato sweet jumbo 40 lb/cs</t>
  </si>
  <si>
    <t>capital</t>
  </si>
  <si>
    <t>Quail Whole Frz 36/4 Oz/Cs</t>
  </si>
  <si>
    <t>1050400003</t>
  </si>
  <si>
    <t>Rice Jasmine Thai 25 Lb/Bag</t>
  </si>
  <si>
    <t>1020480085</t>
  </si>
  <si>
    <t>Rice Long Grain 4% Broken 50 Lb/Cs</t>
  </si>
  <si>
    <t>1020480023</t>
  </si>
  <si>
    <t>Rice Paper Tapioca</t>
  </si>
  <si>
    <t>1020480189</t>
  </si>
  <si>
    <t>Rice Stick Thai Pad 30/14 Oz/Cs</t>
  </si>
  <si>
    <t>1020480190</t>
  </si>
  <si>
    <t>Rice Sushi Nishiki</t>
  </si>
  <si>
    <t>1020480132</t>
  </si>
  <si>
    <t>Salad Carrot &amp; Daicon Seafood 5 Lb/Cs</t>
  </si>
  <si>
    <t>1060500226</t>
  </si>
  <si>
    <t>Salad Seaweed 1/4.4 Lb/Cs</t>
  </si>
  <si>
    <t>1060800005</t>
  </si>
  <si>
    <t>Salt Granulated Iodized 25 Lb/Cs</t>
  </si>
  <si>
    <t>1020600021</t>
  </si>
  <si>
    <t>Salt Kosher Coarse</t>
  </si>
  <si>
    <t>1020600022</t>
  </si>
  <si>
    <t>Sauce Bbq Bullhead 12/26 Oz/Cs</t>
  </si>
  <si>
    <t>1020540242</t>
  </si>
  <si>
    <t>Sauce Black Bean Rtu 1 Gal/Cs</t>
  </si>
  <si>
    <t>1020540343</t>
  </si>
  <si>
    <t>Sauce Black Pepper 1 Gal/Cs</t>
  </si>
  <si>
    <t>1020540331</t>
  </si>
  <si>
    <t>Sauce Brown Hunan Concentrate 2/1 Gal/Cs</t>
  </si>
  <si>
    <t>1020540344</t>
  </si>
  <si>
    <t>Sauce Chili Chinese Hot 1 Gal/Ea</t>
  </si>
  <si>
    <t>1020540345</t>
  </si>
  <si>
    <t>Sauce Chili Ground Fresh Ot Bam 3/1 Gal/Cs</t>
  </si>
  <si>
    <t>1020540071</t>
  </si>
  <si>
    <t>Sauce Chili Thai Sweet Mae Ploy 12/32 Oz/Cs</t>
  </si>
  <si>
    <t>1020540437</t>
  </si>
  <si>
    <t>Sauce Dumpling Rtu 1 Gal/Cs</t>
  </si>
  <si>
    <t>1020540346</t>
  </si>
  <si>
    <t>Sauce Fish Thai Squid 12/25 Oz/Cs</t>
  </si>
  <si>
    <t>1030600021</t>
  </si>
  <si>
    <t>Sauce Fish W/Ginger Asia Nuoc Mam Gung Tub</t>
  </si>
  <si>
    <t>1020540329</t>
  </si>
  <si>
    <t>Sauce General Tso 10/1 Gal/Cs</t>
  </si>
  <si>
    <t>1020540103</t>
  </si>
  <si>
    <t>Sauce Hoisin Koon Chun 6/5 Lb/Cs</t>
  </si>
  <si>
    <t>1020540410</t>
  </si>
  <si>
    <t>Sauce Honey Glaze 1 Gal/Cs</t>
  </si>
  <si>
    <t>1020540347</t>
  </si>
  <si>
    <t>Sauce Lomein 1 Gal/Cs</t>
  </si>
  <si>
    <t>1020540330</t>
  </si>
  <si>
    <t>Sauce Mama La Rtu 1 Gal/Cs</t>
  </si>
  <si>
    <t>1020540348</t>
  </si>
  <si>
    <t>Sauce Nuoc Mau Carmelized Rtu 1 Gal</t>
  </si>
  <si>
    <t>1020540333</t>
  </si>
  <si>
    <t>Sauce Orange Rtu 1 Gal/Cs</t>
  </si>
  <si>
    <t>1020540349</t>
  </si>
  <si>
    <t>Sauce Oyster 6/5 Lb/Cs</t>
  </si>
  <si>
    <t>1020540033</t>
  </si>
  <si>
    <t>Sauce Pad Thai Rtu 1 Gal/Bag</t>
  </si>
  <si>
    <t>1020540350</t>
  </si>
  <si>
    <t>Sauce Peanut 10/1 Gal/Cs</t>
  </si>
  <si>
    <t>1020540209</t>
  </si>
  <si>
    <t>Sauce Plum 6/5 Lb/Cs</t>
  </si>
  <si>
    <t>1020540065</t>
  </si>
  <si>
    <t>Sauce Soy Catfish Rtu 1 Gal/Bag</t>
  </si>
  <si>
    <t>1020540335</t>
  </si>
  <si>
    <t>Sauce Soy Golden Label 6/63 Oz/Cs</t>
  </si>
  <si>
    <t>1020540243</t>
  </si>
  <si>
    <t>Sauce Soy Kikkoman 4/1 Gal/Cs</t>
  </si>
  <si>
    <t>1020540067</t>
  </si>
  <si>
    <t>Sauce Soy Mushroom</t>
  </si>
  <si>
    <t>1020540220</t>
  </si>
  <si>
    <t>Sauce Sriracha 12/28 Oz/Cs</t>
  </si>
  <si>
    <t>1020540449</t>
  </si>
  <si>
    <t>Sauce Sweet &amp; Sour Rtu 1 Gal/Cs</t>
  </si>
  <si>
    <t>1020540358</t>
  </si>
  <si>
    <t>Sauce Sweet &amp; Tangy Rtu 2/.5 Gal/Cs</t>
  </si>
  <si>
    <t>1020540351</t>
  </si>
  <si>
    <t>Sauce Teriyaki 4/1 Gal/Cs</t>
  </si>
  <si>
    <t>1020540080</t>
  </si>
  <si>
    <t>Sauce Unagi 6/1.8 Lb/Cs</t>
  </si>
  <si>
    <t>1020540298</t>
  </si>
  <si>
    <t>Sausage Chinese 30 Lb/Case</t>
  </si>
  <si>
    <t>1040600066</t>
  </si>
  <si>
    <t>Sausage Pork Roll Vietnamese Cha Lua 10 Ea/Cs</t>
  </si>
  <si>
    <t>1040300183</t>
  </si>
  <si>
    <t>Scallop 20/30 Iqf 50 Lb/Cs</t>
  </si>
  <si>
    <t>1030500017</t>
  </si>
  <si>
    <t>Seaweed Dried 1 Lb/Bag</t>
  </si>
  <si>
    <t>1060500124</t>
  </si>
  <si>
    <t>Seaweed Nori 1/2 Cut 80-100 Sheets/Cs</t>
  </si>
  <si>
    <t>1060500083</t>
  </si>
  <si>
    <t>Seaweed Nori Full Cut 40-50 Sheets/Cs</t>
  </si>
  <si>
    <t>1060500098</t>
  </si>
  <si>
    <t>Shrimp 21/25 P&amp;D Tail off</t>
  </si>
  <si>
    <t>1030100149</t>
  </si>
  <si>
    <t>Shrimp 26/30 Nobashi Ebi 25 Lb Avg/Cs</t>
  </si>
  <si>
    <t>1030100109</t>
  </si>
  <si>
    <t>Shrimp 26/30 Wht Raw P&amp;D Tl On</t>
  </si>
  <si>
    <t>1030100134</t>
  </si>
  <si>
    <t>warehouse</t>
  </si>
  <si>
    <t>Shrimp 61/70 White Raw P&amp;D Tail Off 5/2 Lb/Cs</t>
  </si>
  <si>
    <t>1030100208</t>
  </si>
  <si>
    <t>Shrimp Paste Roll Chui Chow 9 Doz/Cs</t>
  </si>
  <si>
    <t>1030100193</t>
  </si>
  <si>
    <t>Soy Sauce Lite Kikkoman 200/.3 Oz/Cs</t>
  </si>
  <si>
    <t>1020540431</t>
  </si>
  <si>
    <t>Soybean Whole Edamame In Pod 20/1 Lb/Cs</t>
  </si>
  <si>
    <t>1060101125</t>
  </si>
  <si>
    <t>Spice Chili Nanami Togarashi Seven 10.58 Oz/Ea</t>
  </si>
  <si>
    <t>1020600458</t>
  </si>
  <si>
    <t>Spice Hondashi Powder 1/2.2 Lb/Bag</t>
  </si>
  <si>
    <t>1020600309</t>
  </si>
  <si>
    <t>Spice Pepper Red Crushed Msb 12/11 Oz/Cs</t>
  </si>
  <si>
    <t>1020600976</t>
  </si>
  <si>
    <t>Spice Sesame Seed Toasted Msb 12/19 Oz/Cs</t>
  </si>
  <si>
    <t>1020600270</t>
  </si>
  <si>
    <t>Spice Sesame Seed White 1/16oz/Cs</t>
  </si>
  <si>
    <t>1020600947</t>
  </si>
  <si>
    <t>Spice Wasabi Powder V-1 10/2.2 Lb/Cs</t>
  </si>
  <si>
    <t>1020600543</t>
  </si>
  <si>
    <t>Spinach Vietnamese 30 Lb/Cs</t>
  </si>
  <si>
    <t>1060100264</t>
  </si>
  <si>
    <t>Sprout Bean 20 Lb/Cs</t>
  </si>
  <si>
    <t>1060100224</t>
  </si>
  <si>
    <t>Squash Zucchini Med 20 lb/cs</t>
  </si>
  <si>
    <t>Sugar Brown Dark 24/1 Lb/Cs</t>
  </si>
  <si>
    <t>1020390077</t>
  </si>
  <si>
    <t>Sugar Granulated Xtra Fine 50 Lb/Bag</t>
  </si>
  <si>
    <t>1020390018</t>
  </si>
  <si>
    <t>Tofu Firm Japanese 12/12.3 Oz/Cs</t>
  </si>
  <si>
    <t>1060500129</t>
  </si>
  <si>
    <t>Tomato 5X6 #1 Bulk Pack 25 Lb/Cs</t>
  </si>
  <si>
    <t>1060100418</t>
  </si>
  <si>
    <t>Tomato Grape 12 Pint/Cs</t>
  </si>
  <si>
    <t>1060101023</t>
  </si>
  <si>
    <t>Turkey Ham Diced 3/8" Iqf 2/5 Lb/Cs</t>
  </si>
  <si>
    <t>1050200008</t>
  </si>
  <si>
    <t>Uni Sea Urchin Roe 120 Gm</t>
  </si>
  <si>
    <t>Vegetable Preserved Szechuen 48/12 Oz/Cs</t>
  </si>
  <si>
    <t>1060500102</t>
  </si>
  <si>
    <t>Vinegar Red 12/20.3 Oz/Cs</t>
  </si>
  <si>
    <t>1020650023</t>
  </si>
  <si>
    <t>Vinegar Sd51 No Msg</t>
  </si>
  <si>
    <t>1020650029</t>
  </si>
  <si>
    <t>Vinegar White Distilled 4%  4/1 Gal/Cs</t>
  </si>
  <si>
    <t>1020650006</t>
  </si>
  <si>
    <t>Wasabi Chopped Fzn 10/3.5 Oz/Cs</t>
  </si>
  <si>
    <t>1070800001</t>
  </si>
  <si>
    <t>Water Pinnacle My Choice Logo 24/12 Oz/Cs</t>
  </si>
  <si>
    <t>1090500001</t>
  </si>
  <si>
    <t>Waterchestnut Sliced 6/10 Lb/Cs</t>
  </si>
  <si>
    <t>1020240043</t>
  </si>
  <si>
    <t>Wine Cooking Mirin Sweet 5 Gal/Tub</t>
  </si>
  <si>
    <t>2030350014</t>
  </si>
  <si>
    <t>Wine Cooking Muichiu 4/101 Oz/Cs</t>
  </si>
  <si>
    <t>2030350037</t>
  </si>
  <si>
    <t>Wrapper Wonton 6/5 Lb/Cs</t>
  </si>
  <si>
    <t>1020720119</t>
  </si>
  <si>
    <t>Cream Cheese Philadelphia 6/3 lb/Cs</t>
  </si>
  <si>
    <t>Cheese Cream Philadelphia 6/3 Lb/Cs(Check Sysco)</t>
  </si>
  <si>
    <t>Sauce Chili Thai Swt Mae Ploy 12/32 oz/Cs</t>
  </si>
  <si>
    <t>Butter Blend Euro Unsltd Ztf 36/1 Lb/Cs (Check INV)</t>
  </si>
  <si>
    <t>Abalone &amp; Gai Lan</t>
  </si>
  <si>
    <t>Item Name</t>
  </si>
  <si>
    <t>Price</t>
  </si>
  <si>
    <t>Ea / Oz</t>
  </si>
  <si>
    <t>Serving  Size               each / oz</t>
  </si>
  <si>
    <t>MUSHROOM BAILING 12/30 OZ/CS</t>
  </si>
  <si>
    <t>BROCCOLI CHINESE 30 LB/CS</t>
  </si>
  <si>
    <t>RECIPE BROWN SAUCE</t>
  </si>
  <si>
    <t>Allergen:</t>
  </si>
  <si>
    <t xml:space="preserve"> </t>
  </si>
  <si>
    <t>Wheat</t>
  </si>
  <si>
    <t>Soy</t>
  </si>
  <si>
    <t>hunan sauce</t>
  </si>
  <si>
    <t>.06 /oz</t>
  </si>
  <si>
    <t>SAUCE BROWN HUNAN CONCENTRATE</t>
  </si>
  <si>
    <t>Brown Sauce</t>
  </si>
  <si>
    <t>OZ</t>
  </si>
  <si>
    <t>SUGAR GRANULATED XTRA FINE 50</t>
  </si>
  <si>
    <t>SAUCE HOISIN KOON CHUN 6/5 LB/</t>
  </si>
  <si>
    <t>VINEGAR WHITE DISTILLED 4%  4/</t>
  </si>
  <si>
    <t>WATER</t>
  </si>
  <si>
    <t>Water</t>
  </si>
  <si>
    <t>SAUCE BBQ BULLHEAD 12/26 OZ/CS</t>
  </si>
  <si>
    <t>BBQ Sauce</t>
  </si>
  <si>
    <t>General sauce</t>
  </si>
  <si>
    <t>.11/oz</t>
  </si>
  <si>
    <t>SAUCE GENERAL TSO 5 GAL/TUB</t>
  </si>
  <si>
    <t>water</t>
  </si>
  <si>
    <t>spicy mayo</t>
  </si>
  <si>
    <t>.05/oz</t>
  </si>
  <si>
    <t>MAYONNAISE EXTRA HEAVY 4/1 GAL</t>
  </si>
  <si>
    <t>SAUCE SRIRACHA 12/28 OZ/CS</t>
  </si>
  <si>
    <t>SAUCE SOY LITE 5 GAL/TUB</t>
  </si>
  <si>
    <t/>
  </si>
  <si>
    <t>rock sauce</t>
  </si>
  <si>
    <t>.06/oz</t>
  </si>
  <si>
    <t>SAUCE CHILI THAI SWEET MAE PLO</t>
  </si>
  <si>
    <t>ponzu</t>
  </si>
  <si>
    <t>VINEGAR RED 12/20.3 OZ/CS</t>
  </si>
  <si>
    <t xml:space="preserve">LEMON CHOICE 165 CT/CS  </t>
  </si>
  <si>
    <t>EA</t>
  </si>
  <si>
    <t>sushi rice</t>
  </si>
  <si>
    <t>RICE TAMAKI 50 LB/BAG</t>
  </si>
  <si>
    <t>VINEGAR SD51 NO MSG</t>
  </si>
  <si>
    <t>wasabi</t>
  </si>
  <si>
    <t>.17/oz</t>
  </si>
  <si>
    <t>SPICE WASABI POWDER V-1 10/2.2</t>
  </si>
  <si>
    <t>tempura batter</t>
  </si>
  <si>
    <t>.04/oz</t>
  </si>
  <si>
    <t>TEMPURAKO NISSHIN 44 LB/EA</t>
  </si>
  <si>
    <t>Tempura shrimp</t>
  </si>
  <si>
    <t>.8/oz</t>
  </si>
  <si>
    <t>RTU TEMPURA BATTER</t>
  </si>
  <si>
    <t>SHRIMP 26/30 NOBASHI EBI 25 LB</t>
  </si>
  <si>
    <t>#</t>
  </si>
  <si>
    <t>Asia 1 Produce</t>
  </si>
  <si>
    <t>unit</t>
  </si>
  <si>
    <t>Sun</t>
  </si>
  <si>
    <t>Tues</t>
  </si>
  <si>
    <t>Thur</t>
  </si>
  <si>
    <t>HPar</t>
  </si>
  <si>
    <t>Mon</t>
  </si>
  <si>
    <t>Asia 1 Mixed Veggie (HOLIDAY ONLY)</t>
  </si>
  <si>
    <t>Fri</t>
  </si>
  <si>
    <t>ONION RED JULIENNE 3/8" 4/5 LB/CS</t>
  </si>
  <si>
    <t>ONION YELLOW JULIENNE 3/8" 4/5 LB/CS</t>
  </si>
  <si>
    <t>PEPPER BELL GREEN JULIENNE 3/8" 4/5 LB/CS</t>
  </si>
  <si>
    <t>PEPPER BELL RED JULIENNE 3/8" 4/5 LB/CS</t>
  </si>
  <si>
    <t>Asia 2 Sysco</t>
  </si>
  <si>
    <t>Thu</t>
  </si>
  <si>
    <t>Fish Crawfish Tail Meat 25 Lb/Cs</t>
  </si>
  <si>
    <t>Fish Catfish Filet Miscut Iqf 15 Lb/Cs</t>
  </si>
  <si>
    <t>Lamb Rack New Zealand Frnchd 16/18-22 Oz Avg/Cs</t>
  </si>
  <si>
    <t>Cream Cheese Philadelphia 18 Lb/Cs</t>
  </si>
  <si>
    <t>Sauce Oyster 6/5 lb/cs</t>
  </si>
  <si>
    <t>Salt Granulated Iodized 25 Lb/Cs (BIN)</t>
  </si>
  <si>
    <t>Asia 3 Warehouse</t>
  </si>
  <si>
    <t>Asia 4 Seafood</t>
  </si>
  <si>
    <t>Inland        Thurs &amp; Sat before 12:00 PM</t>
  </si>
  <si>
    <t>Sun for TU</t>
  </si>
  <si>
    <t>TU for TR</t>
  </si>
  <si>
    <t>TR for Sat</t>
  </si>
  <si>
    <t>50 lb</t>
  </si>
  <si>
    <t>15 lb</t>
  </si>
  <si>
    <t>Lobster Fresh Live 1.5 lb</t>
  </si>
  <si>
    <t>80 ea</t>
  </si>
  <si>
    <t>80 lb</t>
  </si>
  <si>
    <t>Lobster/Striped Bass Tues &amp; Sat Fresh Live*</t>
  </si>
  <si>
    <t>Asia 5 Cooking Wine</t>
  </si>
  <si>
    <t>Asia 6</t>
  </si>
  <si>
    <t>Asia 7 Meat Cooler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</si>
</sst>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per serving&quot;"/>
    <numFmt numFmtId="166" formatCode="0%&quot; Food Cost&quot;"/>
    <numFmt numFmtId="167" formatCode="0.0"/>
  </numFmts>
  <fonts count="24"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orbel"/>
      <family val="2"/>
      <scheme val="major"/>
    </font>
    <font>
      <b/>
      <sz val="14"/>
      <color theme="6"/>
      <name val="Corbel"/>
      <family val="2"/>
      <scheme val="major"/>
    </font>
    <font>
      <b/>
      <sz val="12"/>
      <color theme="6"/>
      <name val="Corbel"/>
      <family val="2"/>
      <scheme val="major"/>
    </font>
    <font>
      <b/>
      <sz val="14"/>
      <color theme="6"/>
      <name val="Times New Roman"/>
      <family val="1"/>
    </font>
    <font>
      <b/>
      <sz val="12"/>
      <color theme="6"/>
      <name val="Times New Roman"/>
      <family val="1"/>
    </font>
    <font>
      <b/>
      <sz val="14"/>
      <color theme="6" tint="-0.2499465926084170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Corbel"/>
      <family val="2"/>
      <scheme val="major"/>
    </font>
    <font>
      <sz val="12"/>
      <color theme="6"/>
      <name val="Corbel"/>
      <family val="2"/>
      <scheme val="major"/>
    </font>
    <font>
      <u/>
      <sz val="14"/>
      <color theme="10"/>
      <name val="Calibri"/>
      <family val="2"/>
      <scheme val="minor"/>
    </font>
    <font>
      <b/>
      <sz val="14"/>
      <color theme="6" tint="-0.24994659260841701"/>
      <name val="Corbel"/>
      <family val="2"/>
      <scheme val="major"/>
    </font>
    <font>
      <sz val="14"/>
      <color theme="1"/>
      <name val="Calibri"/>
      <family val="2"/>
      <scheme val="minor"/>
    </font>
    <font>
      <b/>
      <sz val="18"/>
      <color theme="5" tint="-0.499984740745262"/>
      <name val="Corbel"/>
      <family val="2"/>
      <scheme val="major"/>
    </font>
    <font>
      <u/>
      <sz val="18"/>
      <color theme="5" tint="-0.499984740745262"/>
      <name val="Calibri"/>
      <family val="2"/>
      <scheme val="minor"/>
    </font>
    <font>
      <sz val="18"/>
      <color theme="5" tint="-0.499984740745262"/>
      <name val="Calibri"/>
      <family val="2"/>
      <scheme val="minor"/>
    </font>
    <font>
      <b/>
      <sz val="14"/>
      <color theme="1"/>
      <name val="Corbel"/>
      <family val="2"/>
      <scheme val="major"/>
    </font>
    <font>
      <sz val="1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rbel"/>
      <family val="2"/>
      <scheme val="major"/>
    </font>
    <font>
      <strike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89996032593768116"/>
        <bgColor theme="6" tint="0.79967650379955446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8999603259376811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9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 style="thin">
        <color theme="6"/>
      </left>
      <right style="thick">
        <color theme="0"/>
      </right>
      <top style="thick">
        <color theme="0"/>
      </top>
      <bottom/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theme="0"/>
      </right>
      <top style="thick">
        <color theme="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168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4" fillId="0" borderId="0" xfId="0" applyFont="1" applyAlignment="1">
      <alignment horizontal="left" vertical="top" wrapText="1" indent="1"/>
    </xf>
    <xf numFmtId="0" fontId="0" fillId="3" borderId="1" xfId="0" applyFill="1" applyBorder="1"/>
    <xf numFmtId="0" fontId="0" fillId="3" borderId="1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0" borderId="0" xfId="0" applyAlignment="1">
      <alignment horizontal="left" vertical="center" indent="1"/>
    </xf>
    <xf numFmtId="0" fontId="0" fillId="3" borderId="3" xfId="0" applyFill="1" applyBorder="1"/>
    <xf numFmtId="0" fontId="0" fillId="0" borderId="0" xfId="1" applyNumberFormat="1" applyFont="1" applyFill="1" applyBorder="1" applyAlignment="1">
      <alignment horizontal="right" vertical="center" indent="1"/>
    </xf>
    <xf numFmtId="0" fontId="0" fillId="0" borderId="0" xfId="0" applyAlignment="1">
      <alignment horizontal="right" vertical="center" indent="1"/>
    </xf>
    <xf numFmtId="0" fontId="0" fillId="6" borderId="4" xfId="0" applyFill="1" applyBorder="1" applyAlignment="1">
      <alignment horizontal="left" vertical="center" indent="1"/>
    </xf>
    <xf numFmtId="7" fontId="0" fillId="6" borderId="4" xfId="2" applyNumberFormat="1" applyFont="1" applyFill="1" applyBorder="1" applyAlignment="1">
      <alignment horizontal="right" vertical="center" indent="1"/>
    </xf>
    <xf numFmtId="0" fontId="5" fillId="4" borderId="0" xfId="0" applyFont="1" applyFill="1" applyAlignment="1">
      <alignment horizontal="left" vertical="center" indent="1"/>
    </xf>
    <xf numFmtId="0" fontId="6" fillId="4" borderId="0" xfId="0" applyFont="1" applyFill="1" applyAlignment="1">
      <alignment horizontal="left" vertical="center" indent="1"/>
    </xf>
    <xf numFmtId="166" fontId="9" fillId="8" borderId="0" xfId="0" applyNumberFormat="1" applyFont="1" applyFill="1"/>
    <xf numFmtId="0" fontId="9" fillId="8" borderId="0" xfId="0" applyFont="1" applyFill="1"/>
    <xf numFmtId="164" fontId="9" fillId="8" borderId="0" xfId="0" applyNumberFormat="1" applyFont="1" applyFill="1"/>
    <xf numFmtId="165" fontId="9" fillId="8" borderId="0" xfId="0" applyNumberFormat="1" applyFont="1" applyFill="1"/>
    <xf numFmtId="0" fontId="0" fillId="0" borderId="0" xfId="0" applyAlignment="1">
      <alignment vertical="top"/>
    </xf>
    <xf numFmtId="0" fontId="11" fillId="7" borderId="0" xfId="0" applyFont="1" applyFill="1"/>
    <xf numFmtId="0" fontId="11" fillId="7" borderId="0" xfId="0" applyFont="1" applyFill="1" applyAlignment="1">
      <alignment horizontal="right"/>
    </xf>
    <xf numFmtId="0" fontId="11" fillId="3" borderId="3" xfId="0" applyFont="1" applyFill="1" applyBorder="1"/>
    <xf numFmtId="0" fontId="11" fillId="3" borderId="1" xfId="0" applyFont="1" applyFill="1" applyBorder="1"/>
    <xf numFmtId="0" fontId="11" fillId="3" borderId="1" xfId="0" applyFont="1" applyFill="1" applyBorder="1" applyAlignment="1">
      <alignment horizontal="right"/>
    </xf>
    <xf numFmtId="0" fontId="12" fillId="4" borderId="0" xfId="0" applyFont="1" applyFill="1" applyAlignment="1">
      <alignment horizontal="left" vertical="center" indent="1"/>
    </xf>
    <xf numFmtId="0" fontId="6" fillId="4" borderId="0" xfId="0" applyFont="1" applyFill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4" fillId="0" borderId="0" xfId="0" applyNumberFormat="1" applyFont="1" applyAlignment="1">
      <alignment horizontal="left" vertical="top" wrapText="1" indent="1"/>
    </xf>
    <xf numFmtId="164" fontId="0" fillId="0" borderId="0" xfId="0" applyNumberFormat="1" applyAlignment="1">
      <alignment horizontal="right" vertical="center" indent="1"/>
    </xf>
    <xf numFmtId="4" fontId="0" fillId="0" borderId="0" xfId="0" applyNumberFormat="1"/>
    <xf numFmtId="4" fontId="0" fillId="3" borderId="2" xfId="0" applyNumberFormat="1" applyFill="1" applyBorder="1"/>
    <xf numFmtId="4" fontId="4" fillId="0" borderId="0" xfId="0" applyNumberFormat="1" applyFont="1" applyAlignment="1">
      <alignment horizontal="left" vertical="top" wrapText="1" indent="1"/>
    </xf>
    <xf numFmtId="44" fontId="0" fillId="0" borderId="0" xfId="2" applyFont="1" applyAlignment="1">
      <alignment horizontal="left" vertical="center" indent="1"/>
    </xf>
    <xf numFmtId="44" fontId="0" fillId="0" borderId="0" xfId="2" applyFont="1" applyFill="1" applyBorder="1" applyAlignment="1">
      <alignment horizontal="left" vertical="center" indent="1"/>
    </xf>
    <xf numFmtId="164" fontId="0" fillId="3" borderId="2" xfId="0" applyNumberFormat="1" applyFill="1" applyBorder="1" applyAlignment="1">
      <alignment horizontal="center"/>
    </xf>
    <xf numFmtId="7" fontId="0" fillId="6" borderId="5" xfId="2" applyNumberFormat="1" applyFont="1" applyFill="1" applyBorder="1" applyAlignment="1">
      <alignment horizontal="right" vertical="center" indent="1"/>
    </xf>
    <xf numFmtId="167" fontId="0" fillId="6" borderId="4" xfId="2" applyNumberFormat="1" applyFont="1" applyFill="1" applyBorder="1" applyAlignment="1">
      <alignment horizontal="right" vertical="center" indent="1"/>
    </xf>
    <xf numFmtId="166" fontId="7" fillId="5" borderId="0" xfId="0" applyNumberFormat="1" applyFont="1" applyFill="1" applyAlignment="1">
      <alignment horizontal="left" vertical="center" indent="1"/>
    </xf>
    <xf numFmtId="0" fontId="5" fillId="5" borderId="0" xfId="0" applyFont="1" applyFill="1" applyAlignment="1">
      <alignment horizontal="center" vertical="center" wrapText="1"/>
    </xf>
    <xf numFmtId="164" fontId="8" fillId="5" borderId="0" xfId="0" applyNumberFormat="1" applyFont="1" applyFill="1" applyAlignment="1">
      <alignment horizontal="right" vertical="center" indent="1"/>
    </xf>
    <xf numFmtId="165" fontId="8" fillId="5" borderId="0" xfId="0" applyNumberFormat="1" applyFont="1" applyFill="1" applyAlignment="1">
      <alignment horizontal="left" vertical="center" wrapText="1"/>
    </xf>
    <xf numFmtId="0" fontId="13" fillId="4" borderId="0" xfId="3" applyFont="1" applyFill="1" applyAlignment="1">
      <alignment horizontal="left" vertical="center" indent="1"/>
    </xf>
    <xf numFmtId="0" fontId="15" fillId="0" borderId="0" xfId="0" applyFont="1"/>
    <xf numFmtId="0" fontId="14" fillId="4" borderId="0" xfId="0" applyFont="1" applyFill="1" applyAlignment="1">
      <alignment horizontal="center" vertical="center"/>
    </xf>
    <xf numFmtId="164" fontId="5" fillId="4" borderId="0" xfId="0" applyNumberFormat="1" applyFont="1" applyFill="1" applyAlignment="1">
      <alignment horizontal="center" vertical="center" wrapText="1"/>
    </xf>
    <xf numFmtId="0" fontId="16" fillId="0" borderId="0" xfId="0" applyFont="1" applyAlignment="1">
      <alignment horizontal="center" vertical="top"/>
    </xf>
    <xf numFmtId="0" fontId="16" fillId="4" borderId="0" xfId="0" applyFont="1" applyFill="1" applyAlignment="1">
      <alignment horizontal="center" vertical="center"/>
    </xf>
    <xf numFmtId="0" fontId="16" fillId="4" borderId="0" xfId="0" applyFont="1" applyFill="1" applyAlignment="1">
      <alignment horizontal="center" vertical="top"/>
    </xf>
    <xf numFmtId="0" fontId="17" fillId="4" borderId="0" xfId="3" applyFont="1" applyFill="1" applyAlignment="1">
      <alignment horizontal="center" vertical="top"/>
    </xf>
    <xf numFmtId="0" fontId="18" fillId="4" borderId="0" xfId="0" applyFont="1" applyFill="1" applyAlignment="1">
      <alignment horizontal="center"/>
    </xf>
    <xf numFmtId="164" fontId="18" fillId="4" borderId="0" xfId="0" applyNumberFormat="1" applyFont="1" applyFill="1" applyAlignment="1">
      <alignment horizontal="center"/>
    </xf>
    <xf numFmtId="4" fontId="18" fillId="4" borderId="0" xfId="0" applyNumberFormat="1" applyFont="1" applyFill="1" applyAlignment="1">
      <alignment horizontal="center"/>
    </xf>
    <xf numFmtId="0" fontId="18" fillId="5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19" fillId="4" borderId="0" xfId="0" applyFont="1" applyFill="1" applyAlignment="1">
      <alignment horizontal="left" vertical="center" indent="1"/>
    </xf>
    <xf numFmtId="0" fontId="4" fillId="4" borderId="0" xfId="0" applyFont="1" applyFill="1" applyAlignment="1">
      <alignment horizontal="left" vertical="center" indent="1"/>
    </xf>
    <xf numFmtId="44" fontId="20" fillId="0" borderId="0" xfId="2" applyFont="1" applyAlignment="1">
      <alignment horizontal="left" vertical="center" indent="1"/>
    </xf>
    <xf numFmtId="164" fontId="0" fillId="0" borderId="0" xfId="0" applyNumberFormat="1"/>
    <xf numFmtId="0" fontId="21" fillId="0" borderId="6" xfId="0" applyFont="1" applyBorder="1" applyAlignment="1" applyProtection="1">
      <alignment horizontal="center" vertical="center"/>
      <protection locked="0"/>
    </xf>
    <xf numFmtId="0" fontId="2" fillId="0" borderId="0" xfId="0" applyFont="1"/>
    <xf numFmtId="0" fontId="21" fillId="0" borderId="6" xfId="0" applyFont="1" applyBorder="1"/>
    <xf numFmtId="0" fontId="21" fillId="0" borderId="9" xfId="0" applyFont="1" applyBorder="1" applyAlignment="1" applyProtection="1">
      <alignment horizontal="center" vertical="center"/>
      <protection locked="0"/>
    </xf>
    <xf numFmtId="0" fontId="22" fillId="3" borderId="11" xfId="0" applyFont="1" applyFill="1" applyBorder="1"/>
    <xf numFmtId="0" fontId="21" fillId="0" borderId="9" xfId="0" applyFont="1" applyBorder="1" applyAlignment="1" applyProtection="1">
      <alignment horizontal="left" vertical="center"/>
      <protection locked="0"/>
    </xf>
    <xf numFmtId="0" fontId="21" fillId="0" borderId="7" xfId="0" applyFont="1" applyBorder="1" applyAlignment="1" applyProtection="1">
      <alignment horizontal="center" vertical="center"/>
      <protection locked="0"/>
    </xf>
    <xf numFmtId="44" fontId="0" fillId="0" borderId="0" xfId="2" applyFont="1" applyBorder="1" applyAlignment="1">
      <alignment horizontal="left" vertical="center" indent="1"/>
    </xf>
    <xf numFmtId="0" fontId="23" fillId="0" borderId="8" xfId="0" applyFont="1" applyBorder="1" applyAlignment="1" applyProtection="1">
      <alignment horizontal="center" vertical="center"/>
      <protection locked="0"/>
    </xf>
    <xf numFmtId="0" fontId="23" fillId="0" borderId="9" xfId="0" applyFont="1" applyBorder="1" applyAlignment="1" applyProtection="1">
      <alignment horizontal="center" vertical="center"/>
      <protection locked="0"/>
    </xf>
    <xf numFmtId="0" fontId="23" fillId="0" borderId="6" xfId="0" applyFont="1" applyBorder="1" applyAlignment="1" applyProtection="1">
      <alignment horizontal="center" vertical="center"/>
      <protection locked="0"/>
    </xf>
    <xf numFmtId="0" fontId="21" fillId="0" borderId="8" xfId="0" applyFont="1" applyBorder="1" applyAlignment="1" applyProtection="1">
      <alignment horizontal="center" vertical="center"/>
      <protection locked="0"/>
    </xf>
    <xf numFmtId="0" fontId="21" fillId="0" borderId="6" xfId="0" applyFont="1" applyBorder="1" applyAlignment="1">
      <alignment horizontal="right"/>
    </xf>
    <xf numFmtId="0" fontId="21" fillId="0" borderId="12" xfId="0" applyFont="1" applyBorder="1" applyAlignment="1" applyProtection="1">
      <alignment horizontal="center" vertical="center"/>
      <protection locked="0"/>
    </xf>
    <xf numFmtId="0" fontId="23" fillId="9" borderId="6" xfId="0" applyFont="1" applyFill="1" applyBorder="1"/>
    <xf numFmtId="0" fontId="23" fillId="9" borderId="9" xfId="0" applyFont="1" applyFill="1" applyBorder="1" applyAlignment="1">
      <alignment horizontal="right" vertical="center"/>
    </xf>
    <xf numFmtId="0" fontId="23" fillId="9" borderId="7" xfId="0" applyFont="1" applyFill="1" applyBorder="1" applyAlignment="1">
      <alignment horizontal="right" vertical="center"/>
    </xf>
    <xf numFmtId="0" fontId="23" fillId="0" borderId="12" xfId="0" applyFont="1" applyBorder="1" applyAlignment="1" applyProtection="1">
      <alignment horizontal="center" vertical="center"/>
      <protection locked="0"/>
    </xf>
    <xf numFmtId="0" fontId="23" fillId="9" borderId="6" xfId="0" applyFont="1" applyFill="1" applyBorder="1" applyAlignment="1" applyProtection="1">
      <alignment horizontal="center" vertical="center"/>
      <protection locked="0"/>
    </xf>
    <xf numFmtId="0" fontId="23" fillId="9" borderId="9" xfId="0" applyFont="1" applyFill="1" applyBorder="1" applyAlignment="1" applyProtection="1">
      <alignment horizontal="center" vertical="center"/>
      <protection locked="0"/>
    </xf>
    <xf numFmtId="0" fontId="23" fillId="9" borderId="7" xfId="0" applyFont="1" applyFill="1" applyBorder="1" applyAlignment="1" applyProtection="1">
      <alignment horizontal="center" vertical="center"/>
      <protection locked="0"/>
    </xf>
    <xf numFmtId="0" fontId="23" fillId="9" borderId="8" xfId="0" applyFont="1" applyFill="1" applyBorder="1" applyAlignment="1" applyProtection="1">
      <alignment horizontal="center" vertical="center"/>
      <protection locked="0"/>
    </xf>
    <xf numFmtId="0" fontId="21" fillId="0" borderId="17" xfId="0" applyFont="1" applyBorder="1" applyAlignment="1" applyProtection="1">
      <alignment horizontal="center" vertical="center"/>
      <protection locked="0"/>
    </xf>
    <xf numFmtId="0" fontId="21" fillId="0" borderId="17" xfId="0" applyFont="1" applyBorder="1" applyAlignment="1">
      <alignment horizontal="center" vertical="center"/>
    </xf>
    <xf numFmtId="0" fontId="21" fillId="0" borderId="8" xfId="0" applyFont="1" applyBorder="1" applyAlignment="1">
      <alignment horizontal="right"/>
    </xf>
    <xf numFmtId="0" fontId="21" fillId="0" borderId="9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21" fillId="0" borderId="16" xfId="0" applyFont="1" applyBorder="1" applyAlignment="1">
      <alignment horizontal="right"/>
    </xf>
    <xf numFmtId="0" fontId="23" fillId="0" borderId="6" xfId="0" applyFont="1" applyBorder="1"/>
    <xf numFmtId="0" fontId="23" fillId="0" borderId="9" xfId="0" applyFont="1" applyBorder="1" applyAlignment="1">
      <alignment horizontal="right" vertical="center"/>
    </xf>
    <xf numFmtId="0" fontId="23" fillId="0" borderId="7" xfId="0" applyFont="1" applyBorder="1" applyAlignment="1">
      <alignment horizontal="right" vertical="center"/>
    </xf>
    <xf numFmtId="0" fontId="23" fillId="0" borderId="17" xfId="0" applyFont="1" applyBorder="1"/>
    <xf numFmtId="0" fontId="23" fillId="10" borderId="6" xfId="0" applyFont="1" applyFill="1" applyBorder="1"/>
    <xf numFmtId="0" fontId="23" fillId="10" borderId="9" xfId="0" applyFont="1" applyFill="1" applyBorder="1" applyAlignment="1">
      <alignment horizontal="right" vertical="center"/>
    </xf>
    <xf numFmtId="0" fontId="23" fillId="10" borderId="7" xfId="0" applyFont="1" applyFill="1" applyBorder="1" applyAlignment="1">
      <alignment horizontal="right" vertical="center"/>
    </xf>
    <xf numFmtId="0" fontId="23" fillId="10" borderId="17" xfId="0" applyFont="1" applyFill="1" applyBorder="1"/>
    <xf numFmtId="0" fontId="23" fillId="0" borderId="9" xfId="0" applyFont="1" applyBorder="1"/>
    <xf numFmtId="0" fontId="23" fillId="0" borderId="7" xfId="0" applyFont="1" applyBorder="1"/>
    <xf numFmtId="0" fontId="23" fillId="10" borderId="9" xfId="0" applyFont="1" applyFill="1" applyBorder="1"/>
    <xf numFmtId="0" fontId="23" fillId="10" borderId="7" xfId="0" applyFont="1" applyFill="1" applyBorder="1"/>
    <xf numFmtId="0" fontId="23" fillId="0" borderId="0" xfId="0" applyFont="1"/>
    <xf numFmtId="0" fontId="1" fillId="2" borderId="6" xfId="0" applyFont="1" applyFill="1" applyBorder="1"/>
    <xf numFmtId="0" fontId="1" fillId="2" borderId="9" xfId="0" applyFont="1" applyFill="1" applyBorder="1" applyAlignment="1">
      <alignment horizontal="right" vertical="center"/>
    </xf>
    <xf numFmtId="0" fontId="1" fillId="2" borderId="7" xfId="0" applyFont="1" applyFill="1" applyBorder="1" applyAlignment="1">
      <alignment horizontal="right" vertical="center"/>
    </xf>
    <xf numFmtId="0" fontId="1" fillId="2" borderId="9" xfId="0" applyFont="1" applyFill="1" applyBorder="1"/>
    <xf numFmtId="0" fontId="1" fillId="2" borderId="17" xfId="0" applyFont="1" applyFill="1" applyBorder="1"/>
    <xf numFmtId="0" fontId="1" fillId="2" borderId="7" xfId="0" applyFont="1" applyFill="1" applyBorder="1"/>
    <xf numFmtId="0" fontId="1" fillId="0" borderId="0" xfId="0" applyFont="1"/>
    <xf numFmtId="0" fontId="21" fillId="2" borderId="6" xfId="0" applyFont="1" applyFill="1" applyBorder="1" applyAlignment="1">
      <alignment horizontal="right"/>
    </xf>
    <xf numFmtId="0" fontId="21" fillId="2" borderId="6" xfId="0" applyFont="1" applyFill="1" applyBorder="1"/>
    <xf numFmtId="0" fontId="21" fillId="2" borderId="9" xfId="0" applyFont="1" applyFill="1" applyBorder="1" applyAlignment="1" applyProtection="1">
      <alignment horizontal="center" vertical="center"/>
      <protection locked="0"/>
    </xf>
    <xf numFmtId="0" fontId="21" fillId="2" borderId="7" xfId="0" applyFont="1" applyFill="1" applyBorder="1" applyAlignment="1" applyProtection="1">
      <alignment horizontal="center" vertical="center"/>
      <protection locked="0"/>
    </xf>
    <xf numFmtId="0" fontId="21" fillId="2" borderId="8" xfId="0" applyFont="1" applyFill="1" applyBorder="1" applyAlignment="1" applyProtection="1">
      <alignment horizontal="center" vertical="center"/>
      <protection locked="0"/>
    </xf>
    <xf numFmtId="0" fontId="21" fillId="2" borderId="6" xfId="0" applyFont="1" applyFill="1" applyBorder="1" applyAlignment="1" applyProtection="1">
      <alignment horizontal="center" vertical="center"/>
      <protection locked="0"/>
    </xf>
    <xf numFmtId="0" fontId="21" fillId="2" borderId="17" xfId="0" applyFont="1" applyFill="1" applyBorder="1" applyAlignment="1" applyProtection="1">
      <alignment horizontal="center" vertical="center"/>
      <protection locked="0"/>
    </xf>
    <xf numFmtId="0" fontId="2" fillId="2" borderId="0" xfId="0" applyFont="1" applyFill="1"/>
    <xf numFmtId="0" fontId="21" fillId="0" borderId="6" xfId="0" applyFont="1" applyBorder="1" applyAlignment="1">
      <alignment horizontal="left"/>
    </xf>
    <xf numFmtId="0" fontId="21" fillId="0" borderId="8" xfId="0" applyFont="1" applyBorder="1" applyAlignment="1">
      <alignment horizontal="left"/>
    </xf>
    <xf numFmtId="0" fontId="21" fillId="0" borderId="7" xfId="0" applyFont="1" applyBorder="1" applyAlignment="1">
      <alignment horizontal="left"/>
    </xf>
    <xf numFmtId="0" fontId="21" fillId="0" borderId="6" xfId="0" applyFont="1" applyBorder="1" applyAlignment="1" applyProtection="1">
      <alignment horizontal="center" vertical="center"/>
      <protection locked="0"/>
    </xf>
    <xf numFmtId="0" fontId="21" fillId="0" borderId="7" xfId="0" applyFont="1" applyBorder="1" applyAlignment="1" applyProtection="1">
      <alignment horizontal="center" vertical="center"/>
      <protection locked="0"/>
    </xf>
    <xf numFmtId="0" fontId="21" fillId="0" borderId="8" xfId="0" applyFont="1" applyBorder="1" applyAlignment="1" applyProtection="1">
      <alignment horizontal="center" vertical="center"/>
      <protection locked="0"/>
    </xf>
    <xf numFmtId="0" fontId="23" fillId="9" borderId="6" xfId="0" applyFont="1" applyFill="1" applyBorder="1" applyAlignment="1" applyProtection="1">
      <alignment horizontal="center" vertical="center"/>
      <protection locked="0"/>
    </xf>
    <xf numFmtId="0" fontId="23" fillId="9" borderId="7" xfId="0" applyFont="1" applyFill="1" applyBorder="1" applyAlignment="1" applyProtection="1">
      <alignment horizontal="center" vertical="center"/>
      <protection locked="0"/>
    </xf>
    <xf numFmtId="0" fontId="21" fillId="0" borderId="14" xfId="0" applyFont="1" applyBorder="1" applyAlignment="1" applyProtection="1">
      <alignment horizontal="center" vertical="center"/>
      <protection locked="0"/>
    </xf>
    <xf numFmtId="0" fontId="21" fillId="0" borderId="16" xfId="0" applyFont="1" applyBorder="1" applyAlignment="1" applyProtection="1">
      <alignment horizontal="center" vertical="center"/>
      <protection locked="0"/>
    </xf>
    <xf numFmtId="0" fontId="21" fillId="0" borderId="15" xfId="0" applyFont="1" applyBorder="1" applyAlignment="1" applyProtection="1">
      <alignment horizontal="center" vertical="center"/>
      <protection locked="0"/>
    </xf>
    <xf numFmtId="0" fontId="1" fillId="0" borderId="6" xfId="0" applyFont="1" applyBorder="1"/>
    <xf numFmtId="0" fontId="1" fillId="0" borderId="14" xfId="0" applyFont="1" applyBorder="1" applyAlignment="1">
      <alignment horizontal="left" vertical="center" indent="1"/>
    </xf>
    <xf numFmtId="0" fontId="1" fillId="0" borderId="13" xfId="0" applyFont="1" applyBorder="1"/>
    <xf numFmtId="0" fontId="1" fillId="0" borderId="18" xfId="0" applyFont="1" applyBorder="1"/>
    <xf numFmtId="0" fontId="1" fillId="0" borderId="9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1" fillId="0" borderId="9" xfId="0" applyFont="1" applyBorder="1"/>
    <xf numFmtId="0" fontId="1" fillId="0" borderId="17" xfId="0" applyFont="1" applyBorder="1"/>
    <xf numFmtId="0" fontId="1" fillId="0" borderId="7" xfId="0" applyFont="1" applyBorder="1"/>
    <xf numFmtId="0" fontId="1" fillId="0" borderId="9" xfId="0" quotePrefix="1" applyFont="1" applyBorder="1"/>
    <xf numFmtId="0" fontId="1" fillId="0" borderId="17" xfId="0" quotePrefix="1" applyFont="1" applyBorder="1"/>
    <xf numFmtId="0" fontId="1" fillId="0" borderId="7" xfId="0" quotePrefix="1" applyFont="1" applyBorder="1"/>
    <xf numFmtId="0" fontId="1" fillId="0" borderId="8" xfId="0" applyFont="1" applyBorder="1"/>
    <xf numFmtId="0" fontId="1" fillId="0" borderId="8" xfId="0" applyFont="1" applyBorder="1" applyAlignment="1">
      <alignment horizontal="right" vertical="center"/>
    </xf>
    <xf numFmtId="0" fontId="1" fillId="2" borderId="8" xfId="0" applyFont="1" applyFill="1" applyBorder="1"/>
    <xf numFmtId="0" fontId="1" fillId="0" borderId="9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14" xfId="0" applyFont="1" applyBorder="1"/>
    <xf numFmtId="0" fontId="1" fillId="0" borderId="10" xfId="0" applyFont="1" applyBorder="1"/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left" vertical="center"/>
      <protection locked="0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 applyProtection="1">
      <alignment horizontal="left" vertical="center"/>
      <protection locked="0"/>
    </xf>
    <xf numFmtId="0" fontId="1" fillId="0" borderId="7" xfId="0" applyFont="1" applyBorder="1" applyAlignment="1" applyProtection="1">
      <alignment horizontal="left" vertical="center"/>
      <protection locked="0"/>
    </xf>
    <xf numFmtId="0" fontId="1" fillId="0" borderId="9" xfId="0" applyFont="1" applyBorder="1" applyAlignment="1" applyProtection="1">
      <alignment horizontal="left" vertical="center"/>
      <protection locked="0"/>
    </xf>
    <xf numFmtId="0" fontId="1" fillId="0" borderId="7" xfId="0" applyFont="1" applyBorder="1" applyAlignment="1" applyProtection="1">
      <alignment horizontal="left" vertical="center"/>
      <protection locked="0"/>
    </xf>
    <xf numFmtId="0" fontId="1" fillId="0" borderId="8" xfId="0" applyFont="1" applyBorder="1" applyAlignment="1">
      <alignment horizontal="center"/>
    </xf>
    <xf numFmtId="0" fontId="1" fillId="0" borderId="8" xfId="0" applyFont="1" applyBorder="1" applyAlignment="1" applyProtection="1">
      <alignment horizontal="left" vertical="center"/>
      <protection locked="0"/>
    </xf>
    <xf numFmtId="0" fontId="1" fillId="0" borderId="6" xfId="0" applyFont="1" applyBorder="1" applyAlignment="1">
      <alignment horizontal="right" vertical="center"/>
    </xf>
    <xf numFmtId="0" fontId="1" fillId="0" borderId="17" xfId="0" applyFont="1" applyBorder="1" applyAlignment="1">
      <alignment horizontal="right" vertical="center"/>
    </xf>
    <xf numFmtId="0" fontId="1" fillId="0" borderId="16" xfId="0" applyFont="1" applyBorder="1"/>
    <xf numFmtId="0" fontId="1" fillId="0" borderId="12" xfId="0" applyFont="1" applyBorder="1"/>
    <xf numFmtId="9" fontId="1" fillId="9" borderId="9" xfId="0" applyNumberFormat="1" applyFont="1" applyFill="1" applyBorder="1"/>
    <xf numFmtId="9" fontId="1" fillId="9" borderId="17" xfId="0" applyNumberFormat="1" applyFont="1" applyFill="1" applyBorder="1"/>
    <xf numFmtId="9" fontId="1" fillId="9" borderId="7" xfId="0" applyNumberFormat="1" applyFont="1" applyFill="1" applyBorder="1"/>
    <xf numFmtId="0" fontId="1" fillId="0" borderId="17" xfId="0" applyFont="1" applyBorder="1" applyAlignment="1">
      <alignment horizontal="right"/>
    </xf>
    <xf numFmtId="0" fontId="1" fillId="0" borderId="15" xfId="0" applyFont="1" applyBorder="1"/>
    <xf numFmtId="0" fontId="1" fillId="0" borderId="6" xfId="0" applyFont="1" applyBorder="1" applyAlignment="1">
      <alignment horizontal="center"/>
    </xf>
  </cellXfs>
  <cellStyles count="4">
    <cellStyle name="Comma" xfId="1" builtinId="3"/>
    <cellStyle name="Currency" xfId="2" builtinId="4"/>
    <cellStyle name="Hyperlink" xfId="3" builtinId="8"/>
    <cellStyle name="Normal" xfId="0" builtinId="0" customBuiltin="1"/>
  </cellStyles>
  <dxfs count="178">
    <dxf>
      <fill>
        <patternFill>
          <bgColor theme="0" tint="-4.9989318521683403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9" tint="0.79998168889431442"/>
        </patternFill>
      </fill>
    </dxf>
    <dxf>
      <numFmt numFmtId="164" formatCode="&quot;$&quot;#,##0.00"/>
      <alignment horizontal="right" vertical="center" textRotation="0" wrapText="0" indent="1" justifyLastLine="0" shrinkToFit="0" readingOrder="0"/>
    </dxf>
    <dxf>
      <numFmt numFmtId="0" formatCode="General"/>
      <alignment horizontal="right" vertical="center" textRotation="0" wrapText="0" indent="1" justifyLastLine="0" shrinkToFit="0" readingOrder="0"/>
    </dxf>
    <dxf>
      <numFmt numFmtId="0" formatCode="General"/>
      <alignment horizontal="right" vertical="center" textRotation="0" wrapText="0" indent="1" justifyLastLine="0" shrinkToFit="0" readingOrder="0"/>
    </dxf>
    <dxf>
      <numFmt numFmtId="0" formatCode="General"/>
      <alignment horizontal="right" vertical="center" textRotation="0" wrapText="0" indent="1" justifyLastLine="0" shrinkToFit="0" readingOrder="0"/>
    </dxf>
    <dxf>
      <numFmt numFmtId="0" formatCode="General"/>
      <alignment horizontal="righ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numFmt numFmtId="0" formatCode="General"/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numFmt numFmtId="0" formatCode="General"/>
    </dxf>
    <dxf>
      <fill>
        <patternFill>
          <bgColor theme="0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749961851863155"/>
        </patternFill>
      </fill>
    </dxf>
    <dxf>
      <fill>
        <patternFill>
          <bgColor theme="4" tint="0.749961851863155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749961851863155"/>
        </patternFill>
      </fill>
    </dxf>
    <dxf>
      <fill>
        <patternFill>
          <bgColor theme="4" tint="0.749961851863155"/>
        </patternFill>
      </fill>
    </dxf>
    <dxf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6"/>
        </patternFill>
      </fill>
      <border>
        <top/>
        <bottom style="thick">
          <color theme="0"/>
        </bottom>
        <vertical style="thick">
          <color theme="0"/>
        </vertical>
      </border>
    </dxf>
    <dxf>
      <font>
        <color theme="1"/>
      </font>
      <fill>
        <patternFill patternType="solid">
          <fgColor theme="6" tint="0.79967650379955446"/>
          <bgColor theme="4" tint="0.89996032593768116"/>
        </patternFill>
      </fill>
      <border>
        <vertical/>
        <horizontal style="thick">
          <color theme="0"/>
        </horizontal>
      </border>
    </dxf>
  </dxfs>
  <tableStyles count="1" defaultTableStyle="Inventory List" defaultPivotStyle="PivotStyleLight16">
    <tableStyle name="Inventory List" pivot="0" count="3" xr9:uid="{00000000-0011-0000-FFFF-FFFF00000000}">
      <tableStyleElement type="wholeTable" dxfId="177"/>
      <tableStyleElement type="headerRow" dxfId="176"/>
      <tableStyleElement type="firstColumn" dxfId="175"/>
    </tableStyle>
  </tableStyles>
  <colors>
    <mruColors>
      <color rgb="FF5B9EA4"/>
      <color rgb="FFE5E7E9"/>
      <color rgb="FFEAEAEA"/>
      <color rgb="FFCACFD3"/>
      <color rgb="FFCCCCFF"/>
      <color rgb="FFCFCFD3"/>
      <color rgb="FFCCECFF"/>
      <color rgb="FF324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198708</xdr:colOff>
      <xdr:row>1</xdr:row>
      <xdr:rowOff>1865</xdr:rowOff>
    </xdr:from>
    <xdr:to>
      <xdr:col>9</xdr:col>
      <xdr:colOff>10113</xdr:colOff>
      <xdr:row>1</xdr:row>
      <xdr:rowOff>95250</xdr:rowOff>
    </xdr:to>
    <xdr:grpSp>
      <xdr:nvGrpSpPr>
        <xdr:cNvPr id="2" name="Title Border" descr="&quot;&quot;&quot;" title="Title Border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0" y="392390"/>
          <a:ext cx="9439275" cy="64810"/>
          <a:chOff x="313008" y="630515"/>
          <a:chExt cx="11155680" cy="93385"/>
        </a:xfrm>
      </xdr:grpSpPr>
      <xdr:sp macro="" textlink="">
        <xdr:nvSpPr>
          <xdr:cNvPr id="16" name="Title border shape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SpPr/>
        </xdr:nvSpPr>
        <xdr:spPr>
          <a:xfrm>
            <a:off x="313008" y="630517"/>
            <a:ext cx="11155680" cy="89169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Title border shape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SpPr/>
        </xdr:nvSpPr>
        <xdr:spPr>
          <a:xfrm>
            <a:off x="313008" y="630515"/>
            <a:ext cx="121469" cy="93385"/>
          </a:xfrm>
          <a:prstGeom prst="rtTriangl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</xdr:colOff>
      <xdr:row>1</xdr:row>
      <xdr:rowOff>38100</xdr:rowOff>
    </xdr:from>
    <xdr:to>
      <xdr:col>10</xdr:col>
      <xdr:colOff>438150</xdr:colOff>
      <xdr:row>15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0725" y="38100"/>
          <a:ext cx="2962275" cy="2752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rder%20guide%20september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a 1 Veg cooler &amp; Asia 2 pro "/>
      <sheetName val="Orderguide"/>
      <sheetName val="Asia 2 Produce"/>
      <sheetName val="Asia 3 meat cooler &amp; asia 4 sys"/>
      <sheetName val="Asia 4 warehouse"/>
      <sheetName val="Asia 5 sysco"/>
      <sheetName val="EOM"/>
      <sheetName val="Holiday Concert"/>
      <sheetName val="Vegetable"/>
      <sheetName val="Inventory"/>
      <sheetName val="Validation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InventoryList" displayName="tblInventoryList" ref="A4:I403" totalsRowShown="0">
  <autoFilter ref="A4:I403" xr:uid="{00000000-0009-0000-0100-000001000000}"/>
  <sortState xmlns:xlrd2="http://schemas.microsoft.com/office/spreadsheetml/2017/richdata2" ref="A5:I399">
    <sortCondition ref="B4:B399"/>
  </sortState>
  <tableColumns count="9">
    <tableColumn id="10" xr3:uid="{00000000-0010-0000-0000-00000A000000}" name="Column1" dataDxfId="160">
      <calculatedColumnFormula>IF(ISNUMBER(SEARCH('Abalone &amp; Gai Lan'!$A$6,B5)),MAX($A$4:A4)+1,"")</calculatedColumnFormula>
    </tableColumn>
    <tableColumn id="1" xr3:uid="{00000000-0010-0000-0000-000001000000}" name="Item Description" dataDxfId="159"/>
    <tableColumn id="2" xr3:uid="{00000000-0010-0000-0000-000002000000}" name="Item #" dataDxfId="158"/>
    <tableColumn id="3" xr3:uid="{00000000-0010-0000-0000-000003000000}" name="Unit Price" dataDxfId="157" dataCellStyle="Currency"/>
    <tableColumn id="5" xr3:uid="{00000000-0010-0000-0000-000005000000}" name="Unit" dataDxfId="156"/>
    <tableColumn id="6" xr3:uid="{00000000-0010-0000-0000-000006000000}" name="Vendor" dataDxfId="155"/>
    <tableColumn id="7" xr3:uid="{00000000-0010-0000-0000-000007000000}" name="Par" dataDxfId="154"/>
    <tableColumn id="12" xr3:uid="{00000000-0010-0000-0000-00000C000000}" name="h-Par" dataDxfId="153"/>
    <tableColumn id="8" xr3:uid="{00000000-0010-0000-0000-000008000000}" name="Price oz/ea" dataDxfId="152"/>
  </tableColumns>
  <tableStyleInfo name="Inventory List" showFirstColumn="1" showLastColumn="0" showRowStripes="1" showColumnStripes="0"/>
  <extLst>
    <ext xmlns:x14="http://schemas.microsoft.com/office/spreadsheetml/2009/9/main" uri="{504A1905-F514-4f6f-8877-14C23A59335A}">
      <x14:table altText="Inventory Items" altTextSummary="Enter inventory details such as, Inventory ID, Name, Description, Unit Price, Quantity in Stock, Inventory Value (calculated field), Reorder Level, Reorder Time in Days, Quantity in Reorder, and Discontinued. "/>
    </ext>
  </extLst>
</table>
</file>

<file path=xl/theme/theme1.xml><?xml version="1.0" encoding="utf-8"?>
<a:theme xmlns:a="http://schemas.openxmlformats.org/drawingml/2006/main" name="Office Theme">
  <a:themeElements>
    <a:clrScheme name="Inventory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191C1F"/>
      </a:accent1>
      <a:accent2>
        <a:srgbClr val="456185"/>
      </a:accent2>
      <a:accent3>
        <a:srgbClr val="5B9EA4"/>
      </a:accent3>
      <a:accent4>
        <a:srgbClr val="F79646"/>
      </a:accent4>
      <a:accent5>
        <a:srgbClr val="CC3300"/>
      </a:accent5>
      <a:accent6>
        <a:srgbClr val="FFCC00"/>
      </a:accent6>
      <a:hlink>
        <a:srgbClr val="859EBF"/>
      </a:hlink>
      <a:folHlink>
        <a:srgbClr val="5B9EA4"/>
      </a:folHlink>
    </a:clrScheme>
    <a:fontScheme name="44 Inventory Lis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L21:L29"/>
  <sheetViews>
    <sheetView workbookViewId="0">
      <selection activeCell="H30" sqref="H30"/>
    </sheetView>
  </sheetViews>
  <sheetFormatPr defaultRowHeight="12.75"/>
  <sheetData>
    <row r="21" spans="12:12">
      <c r="L21">
        <v>85.92</v>
      </c>
    </row>
    <row r="22" spans="12:12">
      <c r="L22">
        <v>431.64</v>
      </c>
    </row>
    <row r="23" spans="12:12">
      <c r="L23">
        <v>432.4</v>
      </c>
    </row>
    <row r="24" spans="12:12">
      <c r="L24">
        <v>92.88</v>
      </c>
    </row>
    <row r="25" spans="12:12">
      <c r="L25">
        <v>107.84</v>
      </c>
    </row>
    <row r="26" spans="12:12">
      <c r="L26">
        <v>98.5</v>
      </c>
    </row>
    <row r="27" spans="12:12">
      <c r="L27">
        <v>210.95</v>
      </c>
    </row>
    <row r="28" spans="12:12">
      <c r="L28">
        <v>208.56</v>
      </c>
    </row>
    <row r="29" spans="12:12">
      <c r="L29">
        <f>SUM(L21:L28)</f>
        <v>1668.6899999999998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59999389629810485"/>
    <pageSetUpPr fitToPage="1"/>
  </sheetPr>
  <dimension ref="A1:S403"/>
  <sheetViews>
    <sheetView showGridLines="0" tabSelected="1" topLeftCell="B24" zoomScaleNormal="100" workbookViewId="0">
      <selection activeCell="P4" sqref="P4"/>
    </sheetView>
  </sheetViews>
  <sheetFormatPr defaultRowHeight="17.25" customHeight="1"/>
  <cols>
    <col min="1" max="1" width="9.7109375" hidden="1" customWidth="1"/>
    <col min="2" max="2" width="53.28515625" customWidth="1"/>
    <col min="3" max="3" width="12.28515625" bestFit="1" customWidth="1"/>
    <col min="4" max="4" width="16" style="1" customWidth="1"/>
    <col min="5" max="5" width="9.85546875" style="1" customWidth="1"/>
    <col min="6" max="6" width="16" style="1" customWidth="1"/>
    <col min="7" max="7" width="7" style="27" customWidth="1"/>
    <col min="8" max="8" width="11.140625" style="27" customWidth="1"/>
    <col min="9" max="9" width="16" style="31" customWidth="1"/>
    <col min="10" max="10" width="8" hidden="1" customWidth="1"/>
    <col min="11" max="11" width="29.28515625" hidden="1" customWidth="1"/>
    <col min="12" max="13" width="9.140625" hidden="1" customWidth="1"/>
    <col min="14" max="15" width="0" hidden="1" customWidth="1"/>
  </cols>
  <sheetData>
    <row r="1" spans="1:13" s="55" customFormat="1" ht="30.75" customHeight="1">
      <c r="A1" s="47"/>
      <c r="B1" s="48" t="s">
        <v>0</v>
      </c>
      <c r="C1" s="49"/>
      <c r="D1" s="49"/>
      <c r="E1" s="50" t="s">
        <v>1</v>
      </c>
      <c r="F1" s="51"/>
      <c r="G1" s="52"/>
      <c r="H1" s="52"/>
      <c r="I1" s="53"/>
      <c r="J1" s="54" t="s">
        <v>2</v>
      </c>
    </row>
    <row r="2" spans="1:13" ht="5.25" customHeight="1"/>
    <row r="3" spans="1:13" ht="60" hidden="1" customHeight="1" thickTop="1">
      <c r="B3" s="8"/>
      <c r="C3" s="4"/>
      <c r="D3" s="5"/>
      <c r="E3" s="5"/>
      <c r="F3" s="6"/>
      <c r="G3" s="28"/>
      <c r="H3" s="36"/>
      <c r="I3" s="32"/>
    </row>
    <row r="4" spans="1:13" ht="37.5" customHeight="1">
      <c r="A4" s="2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29" t="s">
        <v>9</v>
      </c>
      <c r="H4" s="29" t="s">
        <v>10</v>
      </c>
      <c r="I4" s="33" t="s">
        <v>11</v>
      </c>
    </row>
    <row r="5" spans="1:13" ht="17.25" customHeight="1">
      <c r="A5">
        <f ca="1">IF(ISNUMBER(SEARCH('Abalone &amp; Gai Lan'!$A$6,B5)),MAX($A$4:A4)+1,"")</f>
        <v>1</v>
      </c>
      <c r="B5" s="7" t="s">
        <v>12</v>
      </c>
      <c r="C5" s="7" t="s">
        <v>13</v>
      </c>
      <c r="D5" s="34">
        <v>47.95</v>
      </c>
      <c r="E5" s="10" t="s">
        <v>14</v>
      </c>
      <c r="F5" s="10" t="s">
        <v>15</v>
      </c>
      <c r="G5" s="10">
        <v>2</v>
      </c>
      <c r="H5" s="10">
        <v>2</v>
      </c>
      <c r="I5" s="30"/>
      <c r="K5" t="str">
        <f ca="1">IFERROR(VLOOKUP(ROWS($K$5:K5),tblInventoryList[[Column1]:[Item Description]],2,0),"")</f>
        <v>Appetizer Dim Sum Bun Banh Bao 200 Ea/Cs</v>
      </c>
      <c r="L5" t="str">
        <f ca="1">OFFSET($K$5,,,COUNTIF($K$5:K399,"?*"))</f>
        <v>Appetizer Dim Sum Bun Banh Bao 200 Ea/Cs</v>
      </c>
      <c r="M5" t="s">
        <v>16</v>
      </c>
    </row>
    <row r="6" spans="1:13" ht="17.25" customHeight="1">
      <c r="A6" t="str">
        <f ca="1">IF(ISNUMBER(SEARCH('Abalone &amp; Gai Lan'!$A$6,B6)),MAX($A$4:A5)+1,"")</f>
        <v/>
      </c>
      <c r="B6" s="7" t="s">
        <v>17</v>
      </c>
      <c r="C6" s="7" t="s">
        <v>18</v>
      </c>
      <c r="D6" s="34">
        <v>35.5</v>
      </c>
      <c r="E6" s="10" t="s">
        <v>14</v>
      </c>
      <c r="F6" s="10" t="s">
        <v>15</v>
      </c>
      <c r="G6" s="10">
        <v>4</v>
      </c>
      <c r="H6" s="10">
        <v>8</v>
      </c>
      <c r="I6" s="30"/>
      <c r="K6" t="str">
        <f ca="1">IFERROR(VLOOKUP(ROWS($K$5:K6),tblInventoryList[[Column1]:[Item Description]],2,0),"")</f>
        <v>Appetizer Egg Roll Imperial Pork &amp; Veggie 100 Ea/Cs</v>
      </c>
      <c r="M6" t="s">
        <v>19</v>
      </c>
    </row>
    <row r="7" spans="1:13" ht="17.25" customHeight="1">
      <c r="A7">
        <f ca="1">IF(ISNUMBER(SEARCH('Abalone &amp; Gai Lan'!$A$6,B7)),MAX($A$4:A6)+1,"")</f>
        <v>2</v>
      </c>
      <c r="B7" s="7" t="s">
        <v>20</v>
      </c>
      <c r="C7" s="7" t="s">
        <v>21</v>
      </c>
      <c r="D7" s="34">
        <v>49</v>
      </c>
      <c r="E7" s="10" t="s">
        <v>14</v>
      </c>
      <c r="F7" s="10" t="s">
        <v>15</v>
      </c>
      <c r="G7" s="10">
        <v>9</v>
      </c>
      <c r="H7" s="10">
        <v>10</v>
      </c>
      <c r="I7" s="30"/>
      <c r="K7" t="str">
        <f ca="1">IFERROR(VLOOKUP(ROWS($K$5:K7),tblInventoryList[[Column1]:[Item Description]],2,0),"")</f>
        <v>Appetizer Egg Roll Vietnamese Pork Egg Roll 100 Ea/Cs</v>
      </c>
      <c r="M7" t="s">
        <v>22</v>
      </c>
    </row>
    <row r="8" spans="1:13" ht="17.25" customHeight="1">
      <c r="A8">
        <f ca="1">IF(ISNUMBER(SEARCH('Abalone &amp; Gai Lan'!$A$6,B8)),MAX($A$4:A7)+1,"")</f>
        <v>3</v>
      </c>
      <c r="B8" s="7" t="s">
        <v>23</v>
      </c>
      <c r="C8" s="7" t="s">
        <v>24</v>
      </c>
      <c r="D8" s="34">
        <v>52</v>
      </c>
      <c r="E8" s="10" t="s">
        <v>14</v>
      </c>
      <c r="F8" s="10" t="s">
        <v>15</v>
      </c>
      <c r="G8" s="10">
        <v>9</v>
      </c>
      <c r="H8" s="10">
        <v>10</v>
      </c>
      <c r="I8" s="30"/>
      <c r="K8" t="str">
        <f ca="1">IFERROR(VLOOKUP(ROWS($K$5:K8),tblInventoryList[[Column1]:[Item Description]],2,0),"")</f>
        <v>Appetizer Potsticker Pork 120 Oz/Cs</v>
      </c>
      <c r="M8" t="s">
        <v>14</v>
      </c>
    </row>
    <row r="9" spans="1:13" ht="17.25" customHeight="1">
      <c r="A9">
        <f ca="1">IF(ISNUMBER(SEARCH('Abalone &amp; Gai Lan'!$A$6,B9)),MAX($A$4:A8)+1,"")</f>
        <v>4</v>
      </c>
      <c r="B9" s="7" t="s">
        <v>25</v>
      </c>
      <c r="C9" s="7" t="s">
        <v>26</v>
      </c>
      <c r="D9" s="34">
        <v>59.68</v>
      </c>
      <c r="E9" s="10" t="s">
        <v>14</v>
      </c>
      <c r="F9" s="10" t="s">
        <v>27</v>
      </c>
      <c r="G9" s="10">
        <v>4</v>
      </c>
      <c r="H9" s="10">
        <v>4</v>
      </c>
      <c r="I9" s="30"/>
      <c r="K9" t="str">
        <f ca="1">IFERROR(VLOOKUP(ROWS($K$5:K9),tblInventoryList[[Column1]:[Item Description]],2,0),"")</f>
        <v>Appetizer Sesame Seed Ball Banh Cam 50 Ct/Cs</v>
      </c>
      <c r="M9" t="s">
        <v>28</v>
      </c>
    </row>
    <row r="10" spans="1:13" ht="17.25" customHeight="1">
      <c r="A10">
        <f ca="1">IF(ISNUMBER(SEARCH('Abalone &amp; Gai Lan'!$A$6,B10)),MAX($A$4:A9)+1,"")</f>
        <v>5</v>
      </c>
      <c r="B10" s="7" t="s">
        <v>29</v>
      </c>
      <c r="C10" s="7" t="s">
        <v>30</v>
      </c>
      <c r="D10" s="34">
        <v>46</v>
      </c>
      <c r="E10" s="10" t="s">
        <v>14</v>
      </c>
      <c r="F10" s="10" t="s">
        <v>15</v>
      </c>
      <c r="G10" s="10">
        <v>0</v>
      </c>
      <c r="H10" s="10">
        <v>0</v>
      </c>
      <c r="I10" s="30"/>
      <c r="K10" t="str">
        <f ca="1">IFERROR(VLOOKUP(ROWS($K$5:K10),tblInventoryList[[Column1]:[Item Description]],2,0),"")</f>
        <v>Avocado Haas #2 1/60 Ct/Cs</v>
      </c>
    </row>
    <row r="11" spans="1:13" ht="17.25" customHeight="1">
      <c r="A11" t="str">
        <f ca="1">IF(ISNUMBER(SEARCH('Abalone &amp; Gai Lan'!$A$6,B11)),MAX($A$4:A10)+1,"")</f>
        <v/>
      </c>
      <c r="B11" s="7" t="s">
        <v>31</v>
      </c>
      <c r="C11" s="7" t="s">
        <v>32</v>
      </c>
      <c r="D11" s="34">
        <v>53</v>
      </c>
      <c r="E11" s="10" t="s">
        <v>14</v>
      </c>
      <c r="F11" s="10" t="s">
        <v>15</v>
      </c>
      <c r="G11" s="10">
        <v>8</v>
      </c>
      <c r="H11" s="10">
        <v>12</v>
      </c>
      <c r="I11" s="30"/>
      <c r="K11" t="str">
        <f ca="1">IFERROR(VLOOKUP(ROWS($K$5:K11),tblInventoryList[[Column1]:[Item Description]],2,0),"")</f>
        <v>Bamboo Shoot Strip 6/#10/Cs</v>
      </c>
      <c r="M11" t="s">
        <v>33</v>
      </c>
    </row>
    <row r="12" spans="1:13" ht="17.25" customHeight="1">
      <c r="A12">
        <f ca="1">IF(ISNUMBER(SEARCH('Abalone &amp; Gai Lan'!$A$6,B12)),MAX($A$4:A11)+1,"")</f>
        <v>6</v>
      </c>
      <c r="B12" s="7" t="s">
        <v>34</v>
      </c>
      <c r="C12" s="7" t="s">
        <v>35</v>
      </c>
      <c r="D12" s="34">
        <v>44.65</v>
      </c>
      <c r="E12" s="10" t="s">
        <v>14</v>
      </c>
      <c r="F12" s="10" t="s">
        <v>36</v>
      </c>
      <c r="G12" s="10">
        <v>3</v>
      </c>
      <c r="H12" s="10">
        <v>3</v>
      </c>
      <c r="I12" s="30"/>
      <c r="K12" t="str">
        <f ca="1">IFERROR(VLOOKUP(ROWS($K$5:K12),tblInventoryList[[Column1]:[Item Description]],2,0),"")</f>
        <v>Beef Ball Bo Vien For Pho 10 Lb/Cs</v>
      </c>
      <c r="M12" t="s">
        <v>37</v>
      </c>
    </row>
    <row r="13" spans="1:13" ht="17.25" customHeight="1">
      <c r="A13">
        <f ca="1">IF(ISNUMBER(SEARCH('Abalone &amp; Gai Lan'!$A$6,B13)),MAX($A$4:A12)+1,"")</f>
        <v>7</v>
      </c>
      <c r="B13" s="7" t="s">
        <v>38</v>
      </c>
      <c r="C13" s="7" t="s">
        <v>39</v>
      </c>
      <c r="D13" s="34">
        <v>25.5</v>
      </c>
      <c r="E13" s="10" t="s">
        <v>14</v>
      </c>
      <c r="F13" s="10" t="s">
        <v>15</v>
      </c>
      <c r="G13" s="10">
        <v>2</v>
      </c>
      <c r="H13" s="10">
        <v>2</v>
      </c>
      <c r="I13" s="30"/>
      <c r="K13" t="str">
        <f ca="1">IFERROR(VLOOKUP(ROWS($K$5:K13),tblInventoryList[[Column1]:[Item Description]],2,0),"")</f>
        <v>Beef Brisket Deckle Off Ch Frsh 5/10 Lb Avg/Cs</v>
      </c>
      <c r="M13" t="s">
        <v>40</v>
      </c>
    </row>
    <row r="14" spans="1:13" ht="17.25" customHeight="1">
      <c r="A14" t="str">
        <f ca="1">IF(ISNUMBER(SEARCH('Abalone &amp; Gai Lan'!$A$6,B14)),MAX($A$4:A13)+1,"")</f>
        <v/>
      </c>
      <c r="B14" s="7" t="s">
        <v>41</v>
      </c>
      <c r="C14" s="7" t="s">
        <v>42</v>
      </c>
      <c r="D14" s="34">
        <v>32.950000000000003</v>
      </c>
      <c r="E14" s="10" t="s">
        <v>14</v>
      </c>
      <c r="F14" s="10" t="s">
        <v>15</v>
      </c>
      <c r="G14" s="10">
        <v>1</v>
      </c>
      <c r="H14" s="10">
        <v>1</v>
      </c>
      <c r="I14" s="30"/>
      <c r="K14" t="str">
        <f ca="1">IFERROR(VLOOKUP(ROWS($K$5:K14),tblInventoryList[[Column1]:[Item Description]],2,0),"")</f>
        <v>Beef Sate 10 Lb/Cs</v>
      </c>
      <c r="M14" t="s">
        <v>43</v>
      </c>
    </row>
    <row r="15" spans="1:13" ht="17.25" customHeight="1">
      <c r="A15" t="str">
        <f ca="1">IF(ISNUMBER(SEARCH('Abalone &amp; Gai Lan'!$A$6,B15)),MAX($A$4:A14)+1,"")</f>
        <v/>
      </c>
      <c r="B15" s="7" t="s">
        <v>44</v>
      </c>
      <c r="C15" s="7" t="s">
        <v>45</v>
      </c>
      <c r="D15" s="34"/>
      <c r="E15" s="10" t="s">
        <v>46</v>
      </c>
      <c r="F15" s="10" t="s">
        <v>15</v>
      </c>
      <c r="G15" s="10">
        <v>1</v>
      </c>
      <c r="H15" s="10">
        <v>1</v>
      </c>
      <c r="I15" s="30"/>
      <c r="K15" t="str">
        <f ca="1">IFERROR(VLOOKUP(ROWS($K$5:K15),tblInventoryList[[Column1]:[Item Description]],2,0),"")</f>
        <v>Beef Shank Bnls Bap Bo 60 Lb Avg/Cs</v>
      </c>
      <c r="M15" t="s">
        <v>47</v>
      </c>
    </row>
    <row r="16" spans="1:13" ht="17.25" customHeight="1">
      <c r="A16">
        <f ca="1">IF(ISNUMBER(SEARCH('Abalone &amp; Gai Lan'!$A$6,B16)),MAX($A$4:A15)+1,"")</f>
        <v>8</v>
      </c>
      <c r="B16" s="7" t="s">
        <v>48</v>
      </c>
      <c r="C16" s="7" t="s">
        <v>49</v>
      </c>
      <c r="D16" s="34">
        <v>68</v>
      </c>
      <c r="E16" s="10" t="s">
        <v>14</v>
      </c>
      <c r="F16" s="10" t="s">
        <v>15</v>
      </c>
      <c r="G16" s="10">
        <v>3</v>
      </c>
      <c r="H16" s="10">
        <v>4</v>
      </c>
      <c r="I16" s="30"/>
      <c r="K16" t="str">
        <f ca="1">IFERROR(VLOOKUP(ROWS($K$5:K16),tblInventoryList[[Column1]:[Item Description]],2,0),"")</f>
        <v>Beef Shoulder Tndr Teres Major 6/10 Lb Avg/Cs</v>
      </c>
      <c r="M16" t="s">
        <v>50</v>
      </c>
    </row>
    <row r="17" spans="1:13" ht="17.25" customHeight="1">
      <c r="A17">
        <f ca="1">IF(ISNUMBER(SEARCH('Abalone &amp; Gai Lan'!$A$6,B17)),MAX($A$4:A16)+1,"")</f>
        <v>9</v>
      </c>
      <c r="B17" s="7" t="s">
        <v>51</v>
      </c>
      <c r="C17" s="7" t="s">
        <v>52</v>
      </c>
      <c r="D17" s="34">
        <v>2.3559999999999999</v>
      </c>
      <c r="E17" s="10" t="s">
        <v>53</v>
      </c>
      <c r="F17" s="10" t="s">
        <v>27</v>
      </c>
      <c r="G17" s="10">
        <v>0</v>
      </c>
      <c r="H17" s="10">
        <v>0</v>
      </c>
      <c r="I17" s="30"/>
      <c r="K17" t="str">
        <f ca="1">IFERROR(VLOOKUP(ROWS($K$5:K17),tblInventoryList[[Column1]:[Item Description]],2,0),"")</f>
        <v>Beef tenderloin brochette 10 lbs</v>
      </c>
      <c r="M17" t="s">
        <v>54</v>
      </c>
    </row>
    <row r="18" spans="1:13" ht="17.25" customHeight="1">
      <c r="A18" t="str">
        <f ca="1">IF(ISNUMBER(SEARCH('Abalone &amp; Gai Lan'!$A$6,B18)),MAX($A$4:A17)+1,"")</f>
        <v/>
      </c>
      <c r="B18" s="7" t="s">
        <v>55</v>
      </c>
      <c r="C18" s="7" t="s">
        <v>56</v>
      </c>
      <c r="D18" s="34"/>
      <c r="E18" s="10" t="s">
        <v>46</v>
      </c>
      <c r="F18" s="10" t="s">
        <v>15</v>
      </c>
      <c r="G18" s="10">
        <v>4</v>
      </c>
      <c r="H18" s="10">
        <v>4</v>
      </c>
      <c r="I18" s="30"/>
      <c r="K18" t="str">
        <f ca="1">IFERROR(VLOOKUP(ROWS($K$5:K18),tblInventoryList[[Column1]:[Item Description]],2,0),"")</f>
        <v>Caviar Red Topikko 500 Gm/Can</v>
      </c>
      <c r="M18" t="s">
        <v>57</v>
      </c>
    </row>
    <row r="19" spans="1:13" ht="17.25" customHeight="1">
      <c r="A19" t="str">
        <f ca="1">IF(ISNUMBER(SEARCH('Abalone &amp; Gai Lan'!$A$6,B19)),MAX($A$4:A18)+1,"")</f>
        <v/>
      </c>
      <c r="B19" s="7" t="s">
        <v>58</v>
      </c>
      <c r="C19" s="7" t="s">
        <v>59</v>
      </c>
      <c r="D19" s="34">
        <v>101.25</v>
      </c>
      <c r="E19" s="10" t="s">
        <v>14</v>
      </c>
      <c r="F19" s="10" t="s">
        <v>15</v>
      </c>
      <c r="G19" s="10">
        <v>2</v>
      </c>
      <c r="H19" s="10">
        <v>3</v>
      </c>
      <c r="I19" s="30"/>
      <c r="K19" t="str">
        <f ca="1">IFERROR(VLOOKUP(ROWS($K$5:K19),tblInventoryList[[Column1]:[Item Description]],2,0),"")</f>
        <v>Chicken Wing Jumbo 1&amp;2 Joint Iqf 10/4  Lb/Cs</v>
      </c>
      <c r="M19" t="s">
        <v>60</v>
      </c>
    </row>
    <row r="20" spans="1:13" ht="17.25" customHeight="1">
      <c r="A20" t="str">
        <f ca="1">IF(ISNUMBER(SEARCH('Abalone &amp; Gai Lan'!$A$6,B20)),MAX($A$4:A19)+1,"")</f>
        <v/>
      </c>
      <c r="B20" s="7" t="s">
        <v>61</v>
      </c>
      <c r="C20" s="7" t="s">
        <v>62</v>
      </c>
      <c r="D20" s="34">
        <v>138</v>
      </c>
      <c r="E20" s="10" t="s">
        <v>14</v>
      </c>
      <c r="F20" s="10" t="s">
        <v>63</v>
      </c>
      <c r="G20" s="10">
        <v>12</v>
      </c>
      <c r="H20" s="10">
        <v>15</v>
      </c>
      <c r="I20" s="30"/>
      <c r="K20" t="str">
        <f ca="1">IFERROR(VLOOKUP(ROWS($K$5:K20),tblInventoryList[[Column1]:[Item Description]],2,0),"")</f>
        <v>Clam Hen 10/1.6 Lb/Cs</v>
      </c>
      <c r="M20" t="s">
        <v>64</v>
      </c>
    </row>
    <row r="21" spans="1:13" ht="17.25" customHeight="1">
      <c r="A21" t="str">
        <f ca="1">IF(ISNUMBER(SEARCH('Abalone &amp; Gai Lan'!$A$6,B21)),MAX($A$4:A20)+1,"")</f>
        <v/>
      </c>
      <c r="B21" s="7" t="s">
        <v>65</v>
      </c>
      <c r="C21" s="7" t="s">
        <v>66</v>
      </c>
      <c r="D21" s="34">
        <v>138.75</v>
      </c>
      <c r="E21" s="10" t="s">
        <v>14</v>
      </c>
      <c r="F21" s="10" t="s">
        <v>15</v>
      </c>
      <c r="G21" s="10">
        <v>3</v>
      </c>
      <c r="H21" s="10">
        <v>3</v>
      </c>
      <c r="I21" s="30"/>
      <c r="K21" t="str">
        <f ca="1">IFERROR(VLOOKUP(ROWS($K$5:K21),tblInventoryList[[Column1]:[Item Description]],2,0),"")</f>
        <v>Corn Baby Whole In Brine 6/#10/Cs</v>
      </c>
    </row>
    <row r="22" spans="1:13" ht="17.25" customHeight="1">
      <c r="A22">
        <f ca="1">IF(ISNUMBER(SEARCH('Abalone &amp; Gai Lan'!$A$6,B22)),MAX($A$4:A21)+1,"")</f>
        <v>10</v>
      </c>
      <c r="B22" s="7" t="s">
        <v>67</v>
      </c>
      <c r="C22" s="7" t="s">
        <v>68</v>
      </c>
      <c r="D22" s="34">
        <v>95.5</v>
      </c>
      <c r="E22" s="10" t="s">
        <v>14</v>
      </c>
      <c r="F22" s="10" t="s">
        <v>15</v>
      </c>
      <c r="G22" s="10">
        <v>4</v>
      </c>
      <c r="H22" s="10">
        <v>5</v>
      </c>
      <c r="I22" s="30"/>
      <c r="K22" t="str">
        <f ca="1">IFERROR(VLOOKUP(ROWS($K$5:K22),tblInventoryList[[Column1]:[Item Description]],2,0),"")</f>
        <v>Corn Starch 50 Lb/Bag</v>
      </c>
    </row>
    <row r="23" spans="1:13" ht="17.25" customHeight="1">
      <c r="A23">
        <f ca="1">IF(ISNUMBER(SEARCH('Abalone &amp; Gai Lan'!$A$6,B23)),MAX($A$4:A22)+1,"")</f>
        <v>11</v>
      </c>
      <c r="B23" s="7" t="s">
        <v>69</v>
      </c>
      <c r="C23" s="7" t="s">
        <v>70</v>
      </c>
      <c r="D23" s="34">
        <v>3.22</v>
      </c>
      <c r="E23" s="10" t="s">
        <v>53</v>
      </c>
      <c r="F23" s="10" t="s">
        <v>15</v>
      </c>
      <c r="G23" s="10">
        <v>1</v>
      </c>
      <c r="H23" s="10">
        <v>1</v>
      </c>
      <c r="I23" s="30"/>
      <c r="K23" t="str">
        <f ca="1">IFERROR(VLOOKUP(ROWS($K$5:K23),tblInventoryList[[Column1]:[Item Description]],2,0),"")</f>
        <v>Crab Meat Immitation Shred 30 Lb/Cs</v>
      </c>
    </row>
    <row r="24" spans="1:13" ht="17.25" customHeight="1">
      <c r="A24" t="str">
        <f ca="1">IF(ISNUMBER(SEARCH('Abalone &amp; Gai Lan'!$A$6,B24)),MAX($A$4:A23)+1,"")</f>
        <v/>
      </c>
      <c r="B24" s="7" t="s">
        <v>71</v>
      </c>
      <c r="C24" s="7" t="s">
        <v>72</v>
      </c>
      <c r="D24" s="58">
        <v>220</v>
      </c>
      <c r="E24" s="10" t="s">
        <v>14</v>
      </c>
      <c r="F24" s="10" t="s">
        <v>73</v>
      </c>
      <c r="G24" s="10">
        <v>0</v>
      </c>
      <c r="H24" s="10">
        <v>0</v>
      </c>
      <c r="I24" s="30"/>
      <c r="K24" t="str">
        <f ca="1">IFERROR(VLOOKUP(ROWS($K$5:K24),tblInventoryList[[Column1]:[Item Description]],2,0),"")</f>
        <v>Crab Stick Kanikama 20/1.1 Lb/Cs</v>
      </c>
    </row>
    <row r="25" spans="1:13" ht="17.25" customHeight="1">
      <c r="A25">
        <f ca="1">IF(ISNUMBER(SEARCH('Abalone &amp; Gai Lan'!$A$6,B25)),MAX($A$4:A24)+1,"")</f>
        <v>12</v>
      </c>
      <c r="B25" s="7" t="s">
        <v>74</v>
      </c>
      <c r="C25" s="7" t="s">
        <v>75</v>
      </c>
      <c r="D25" s="34">
        <v>5.7469999999999999</v>
      </c>
      <c r="E25" s="10" t="s">
        <v>53</v>
      </c>
      <c r="F25" s="10" t="s">
        <v>15</v>
      </c>
      <c r="G25" s="10">
        <v>0.5</v>
      </c>
      <c r="H25" s="10">
        <v>1</v>
      </c>
      <c r="I25" s="30"/>
      <c r="K25" t="str">
        <f ca="1">IFERROR(VLOOKUP(ROWS($K$5:K25),tblInventoryList[[Column1]:[Item Description]],2,0),"")</f>
        <v>Cucumber Select 10/5 Lb/Cs</v>
      </c>
    </row>
    <row r="26" spans="1:13" ht="17.25" customHeight="1">
      <c r="A26">
        <f ca="1">IF(ISNUMBER(SEARCH('Abalone &amp; Gai Lan'!$A$6,B26)),MAX($A$4:A25)+1,"")</f>
        <v>13</v>
      </c>
      <c r="B26" s="7" t="s">
        <v>76</v>
      </c>
      <c r="C26" s="7" t="s">
        <v>77</v>
      </c>
      <c r="D26" s="34"/>
      <c r="E26" s="10" t="s">
        <v>46</v>
      </c>
      <c r="F26" s="10" t="s">
        <v>78</v>
      </c>
      <c r="G26" s="10">
        <v>6</v>
      </c>
      <c r="H26" s="10">
        <v>6</v>
      </c>
      <c r="I26" s="30"/>
      <c r="K26" t="str">
        <f ca="1">IFERROR(VLOOKUP(ROWS($K$5:K26),tblInventoryList[[Column1]:[Item Description]],2,0),"")</f>
        <v>Duck Peking Marinated 10 Ct/Cs</v>
      </c>
    </row>
    <row r="27" spans="1:13" ht="17.25" customHeight="1">
      <c r="A27" t="str">
        <f ca="1">IF(ISNUMBER(SEARCH('Abalone &amp; Gai Lan'!$A$6,B27)),MAX($A$4:A26)+1,"")</f>
        <v/>
      </c>
      <c r="B27" s="7" t="s">
        <v>79</v>
      </c>
      <c r="C27" s="7" t="s">
        <v>80</v>
      </c>
      <c r="D27" s="34">
        <v>30.34</v>
      </c>
      <c r="E27" s="10" t="s">
        <v>14</v>
      </c>
      <c r="F27" s="10" t="s">
        <v>36</v>
      </c>
      <c r="G27" s="10">
        <v>3</v>
      </c>
      <c r="H27" s="10">
        <v>4</v>
      </c>
      <c r="I27" s="30"/>
      <c r="K27" t="str">
        <f ca="1">IFERROR(VLOOKUP(ROWS($K$5:K27),tblInventoryList[[Column1]:[Item Description]],2,0),"")</f>
        <v>Fish Salted 50 Ea/Cs</v>
      </c>
    </row>
    <row r="28" spans="1:13" ht="17.25" customHeight="1">
      <c r="A28" t="str">
        <f ca="1">IF(ISNUMBER(SEARCH('Abalone &amp; Gai Lan'!$A$6,B28)),MAX($A$4:A27)+1,"")</f>
        <v/>
      </c>
      <c r="B28" s="7" t="s">
        <v>81</v>
      </c>
      <c r="C28" s="7" t="s">
        <v>82</v>
      </c>
      <c r="D28" s="34">
        <v>120</v>
      </c>
      <c r="E28" s="10" t="s">
        <v>14</v>
      </c>
      <c r="F28" s="10" t="s">
        <v>15</v>
      </c>
      <c r="G28" s="10">
        <v>6</v>
      </c>
      <c r="H28" s="10">
        <v>8</v>
      </c>
      <c r="I28" s="30"/>
      <c r="K28" t="str">
        <f ca="1">IFERROR(VLOOKUP(ROWS($K$5:K28),tblInventoryList[[Column1]:[Item Description]],2,0),"")</f>
        <v>Fish Sea Bass Chilean Whole Fzn 30 Lb Avg/Ea</v>
      </c>
    </row>
    <row r="29" spans="1:13" ht="17.25" customHeight="1">
      <c r="A29" t="str">
        <f ca="1">IF(ISNUMBER(SEARCH('Abalone &amp; Gai Lan'!$A$6,B29)),MAX($A$4:A28)+1,"")</f>
        <v/>
      </c>
      <c r="B29" s="7" t="s">
        <v>83</v>
      </c>
      <c r="C29" s="7" t="s">
        <v>84</v>
      </c>
      <c r="D29" s="34">
        <v>125</v>
      </c>
      <c r="E29" s="10" t="s">
        <v>14</v>
      </c>
      <c r="F29" s="10" t="s">
        <v>15</v>
      </c>
      <c r="G29" s="10">
        <v>3</v>
      </c>
      <c r="H29" s="10">
        <v>4</v>
      </c>
      <c r="I29" s="30"/>
      <c r="K29" t="str">
        <f ca="1">IFERROR(VLOOKUP(ROWS($K$5:K29),tblInventoryList[[Column1]:[Item Description]],2,0),"")</f>
        <v>Fish Tilapia Whole Fresh Scaled 30 Lb Avg/Cs</v>
      </c>
    </row>
    <row r="30" spans="1:13" ht="17.25" customHeight="1">
      <c r="A30" t="str">
        <f ca="1">IF(ISNUMBER(SEARCH('Abalone &amp; Gai Lan'!$A$6,B30)),MAX($A$4:A29)+1,"")</f>
        <v/>
      </c>
      <c r="B30" s="7" t="s">
        <v>85</v>
      </c>
      <c r="C30" s="7" t="s">
        <v>86</v>
      </c>
      <c r="D30" s="34">
        <v>130</v>
      </c>
      <c r="E30" s="10" t="s">
        <v>14</v>
      </c>
      <c r="F30" s="10" t="s">
        <v>15</v>
      </c>
      <c r="G30" s="10">
        <v>1</v>
      </c>
      <c r="H30" s="10">
        <v>1</v>
      </c>
      <c r="I30" s="30"/>
      <c r="K30" t="str">
        <f ca="1">IFERROR(VLOOKUP(ROWS($K$5:K30),tblInventoryList[[Column1]:[Item Description]],2,0),"")</f>
        <v>Ginger Pickled 20 Lb/Tub</v>
      </c>
    </row>
    <row r="31" spans="1:13" ht="17.25" customHeight="1">
      <c r="A31" t="str">
        <f ca="1">IF(ISNUMBER(SEARCH('Abalone &amp; Gai Lan'!$A$6,B31)),MAX($A$4:A30)+1,"")</f>
        <v/>
      </c>
      <c r="B31" s="7" t="s">
        <v>87</v>
      </c>
      <c r="C31" s="7" t="s">
        <v>88</v>
      </c>
      <c r="D31" s="35">
        <v>70</v>
      </c>
      <c r="E31" s="9" t="s">
        <v>14</v>
      </c>
      <c r="F31" s="10" t="s">
        <v>15</v>
      </c>
      <c r="G31" s="10">
        <v>2</v>
      </c>
      <c r="H31" s="10">
        <v>2</v>
      </c>
      <c r="I31" s="30"/>
      <c r="K31" t="str">
        <f ca="1">IFERROR(VLOOKUP(ROWS($K$5:K31),tblInventoryList[[Column1]:[Item Description]],2,0),"")</f>
        <v>Ginger Root 30 Lb/Cs</v>
      </c>
    </row>
    <row r="32" spans="1:13" ht="17.25" customHeight="1">
      <c r="A32" t="str">
        <f ca="1">IF(ISNUMBER(SEARCH('Abalone &amp; Gai Lan'!$A$6,B32)),MAX($A$4:A31)+1,"")</f>
        <v/>
      </c>
      <c r="B32" s="7" t="s">
        <v>89</v>
      </c>
      <c r="C32" s="7" t="s">
        <v>90</v>
      </c>
      <c r="D32" s="35">
        <v>80</v>
      </c>
      <c r="E32" s="9" t="s">
        <v>14</v>
      </c>
      <c r="F32" s="10" t="s">
        <v>15</v>
      </c>
      <c r="G32" s="10">
        <v>6</v>
      </c>
      <c r="H32" s="10">
        <v>8</v>
      </c>
      <c r="I32" s="30"/>
      <c r="K32" t="str">
        <f ca="1">IFERROR(VLOOKUP(ROWS($K$5:K32),tblInventoryList[[Column1]:[Item Description]],2,0),"")</f>
        <v>Green Chinese Yu Choy Cai Ngot 30 Lb/Cs</v>
      </c>
    </row>
    <row r="33" spans="1:11" ht="17.25" customHeight="1">
      <c r="A33" t="str">
        <f ca="1">IF(ISNUMBER(SEARCH('Abalone &amp; Gai Lan'!$A$6,B33)),MAX($A$4:A32)+1,"")</f>
        <v/>
      </c>
      <c r="B33" s="7" t="s">
        <v>91</v>
      </c>
      <c r="C33" s="7" t="s">
        <v>92</v>
      </c>
      <c r="D33" s="35">
        <v>42</v>
      </c>
      <c r="E33" s="9" t="s">
        <v>14</v>
      </c>
      <c r="F33" s="10" t="s">
        <v>15</v>
      </c>
      <c r="G33" s="10">
        <v>4</v>
      </c>
      <c r="H33" s="10">
        <v>6</v>
      </c>
      <c r="I33" s="30"/>
      <c r="K33" t="str">
        <f ca="1">IFERROR(VLOOKUP(ROWS($K$5:K33),tblInventoryList[[Column1]:[Item Description]],2,0),"")</f>
        <v>Herb Cilantro 30 Ct/Cs</v>
      </c>
    </row>
    <row r="34" spans="1:11" ht="17.25" customHeight="1">
      <c r="A34" t="str">
        <f ca="1">IF(ISNUMBER(SEARCH('Abalone &amp; Gai Lan'!$A$6,B34)),MAX($A$4:A33)+1,"")</f>
        <v/>
      </c>
      <c r="B34" s="7" t="s">
        <v>93</v>
      </c>
      <c r="C34" s="7" t="s">
        <v>94</v>
      </c>
      <c r="D34" s="35">
        <v>44.23</v>
      </c>
      <c r="E34" s="9" t="s">
        <v>14</v>
      </c>
      <c r="F34" s="10" t="s">
        <v>63</v>
      </c>
      <c r="G34" s="10">
        <v>1</v>
      </c>
      <c r="H34" s="10">
        <v>2</v>
      </c>
      <c r="I34" s="30"/>
      <c r="K34" t="str">
        <f ca="1">IFERROR(VLOOKUP(ROWS($K$5:K34),tblInventoryList[[Column1]:[Item Description]],2,0),"")</f>
        <v>Herb Lemongrass Chopped Fzn 40/14 Oz/Cs</v>
      </c>
    </row>
    <row r="35" spans="1:11" ht="17.25" customHeight="1">
      <c r="A35" t="str">
        <f ca="1">IF(ISNUMBER(SEARCH('Abalone &amp; Gai Lan'!$A$6,B35)),MAX($A$4:A34)+1,"")</f>
        <v/>
      </c>
      <c r="B35" s="7" t="s">
        <v>95</v>
      </c>
      <c r="C35" s="7" t="s">
        <v>96</v>
      </c>
      <c r="D35" s="35">
        <v>14.75</v>
      </c>
      <c r="E35" s="9" t="s">
        <v>14</v>
      </c>
      <c r="F35" s="10" t="s">
        <v>36</v>
      </c>
      <c r="G35" s="10">
        <v>1</v>
      </c>
      <c r="H35" s="10">
        <v>1</v>
      </c>
      <c r="I35" s="30"/>
      <c r="K35" t="str">
        <f ca="1">IFERROR(VLOOKUP(ROWS($K$5:K35),tblInventoryList[[Column1]:[Item Description]],2,0),"")</f>
        <v>Lamb Rack New Zealand Frnchd 10/14 Oz/Cs</v>
      </c>
    </row>
    <row r="36" spans="1:11" ht="17.25" customHeight="1">
      <c r="A36" t="str">
        <f ca="1">IF(ISNUMBER(SEARCH('Abalone &amp; Gai Lan'!$A$6,B36)),MAX($A$4:A35)+1,"")</f>
        <v/>
      </c>
      <c r="B36" s="7" t="s">
        <v>97</v>
      </c>
      <c r="C36" s="7" t="s">
        <v>98</v>
      </c>
      <c r="D36" s="34"/>
      <c r="E36" s="10" t="s">
        <v>46</v>
      </c>
      <c r="F36" s="10" t="s">
        <v>27</v>
      </c>
      <c r="G36" s="10">
        <v>4</v>
      </c>
      <c r="H36" s="10">
        <v>4</v>
      </c>
      <c r="I36" s="30"/>
      <c r="K36" t="str">
        <f ca="1">IFERROR(VLOOKUP(ROWS($K$5:K36),tblInventoryList[[Column1]:[Item Description]],2,0),"")</f>
        <v>Lettuce Salad Mix 4 Way 60/30/5/5 4/5 Lb/Cs</v>
      </c>
    </row>
    <row r="37" spans="1:11" ht="17.25" customHeight="1">
      <c r="A37" t="str">
        <f ca="1">IF(ISNUMBER(SEARCH('Abalone &amp; Gai Lan'!$A$6,B37)),MAX($A$4:A36)+1,"")</f>
        <v/>
      </c>
      <c r="B37" s="7" t="s">
        <v>99</v>
      </c>
      <c r="C37" s="7" t="s">
        <v>100</v>
      </c>
      <c r="D37" s="34">
        <v>13.4</v>
      </c>
      <c r="E37" s="10" t="s">
        <v>14</v>
      </c>
      <c r="F37" s="10" t="s">
        <v>36</v>
      </c>
      <c r="G37" s="10">
        <v>1</v>
      </c>
      <c r="H37" s="10">
        <v>1</v>
      </c>
      <c r="I37" s="30"/>
      <c r="K37" t="str">
        <f ca="1">IFERROR(VLOOKUP(ROWS($K$5:K37),tblInventoryList[[Column1]:[Item Description]],2,0),"")</f>
        <v>Lime Seedless 200 Ct/Cs</v>
      </c>
    </row>
    <row r="38" spans="1:11" ht="17.25" customHeight="1">
      <c r="A38" t="str">
        <f ca="1">IF(ISNUMBER(SEARCH('Abalone &amp; Gai Lan'!$A$6,B38)),MAX($A$4:A37)+1,"")</f>
        <v/>
      </c>
      <c r="B38" s="7" t="s">
        <v>101</v>
      </c>
      <c r="C38" s="7" t="s">
        <v>102</v>
      </c>
      <c r="D38" s="34">
        <v>12.5</v>
      </c>
      <c r="E38" s="10" t="s">
        <v>14</v>
      </c>
      <c r="F38" s="10" t="s">
        <v>15</v>
      </c>
      <c r="G38" s="10">
        <v>2</v>
      </c>
      <c r="H38" s="10">
        <v>2</v>
      </c>
      <c r="I38" s="30"/>
      <c r="K38" t="str">
        <f ca="1">IFERROR(VLOOKUP(ROWS($K$5:K38),tblInventoryList[[Column1]:[Item Description]],2,0),"")</f>
        <v>Lobster Tail 4-5 Oz Cold Water Fzn 10 Lb/Cs</v>
      </c>
    </row>
    <row r="39" spans="1:11" ht="17.25" customHeight="1">
      <c r="A39" t="str">
        <f ca="1">IF(ISNUMBER(SEARCH('Abalone &amp; Gai Lan'!$A$6,B39)),MAX($A$4:A38)+1,"")</f>
        <v/>
      </c>
      <c r="B39" s="7" t="s">
        <v>103</v>
      </c>
      <c r="C39" s="7" t="s">
        <v>104</v>
      </c>
      <c r="D39" s="34">
        <v>16.91</v>
      </c>
      <c r="E39" s="10" t="s">
        <v>14</v>
      </c>
      <c r="F39" s="10" t="s">
        <v>36</v>
      </c>
      <c r="G39" s="10">
        <v>2</v>
      </c>
      <c r="H39" s="10">
        <v>2</v>
      </c>
      <c r="I39" s="30"/>
      <c r="K39" t="str">
        <f ca="1">IFERROR(VLOOKUP(ROWS($K$5:K39),tblInventoryList[[Column1]:[Item Description]],2,0),"")</f>
        <v>Mono Sodium Glutamate Msg 50 Lb/Ba</v>
      </c>
    </row>
    <row r="40" spans="1:11" ht="17.25" customHeight="1">
      <c r="A40" t="str">
        <f ca="1">IF(ISNUMBER(SEARCH('Abalone &amp; Gai Lan'!$A$6,B40)),MAX($A$4:A39)+1,"")</f>
        <v/>
      </c>
      <c r="B40" s="7" t="s">
        <v>105</v>
      </c>
      <c r="C40" s="7" t="s">
        <v>106</v>
      </c>
      <c r="D40" s="34">
        <v>125</v>
      </c>
      <c r="E40" s="10" t="s">
        <v>14</v>
      </c>
      <c r="F40" s="10" t="s">
        <v>15</v>
      </c>
      <c r="G40" s="10">
        <v>2</v>
      </c>
      <c r="H40" s="10">
        <v>2</v>
      </c>
      <c r="I40" s="30"/>
      <c r="K40" t="str">
        <f ca="1">IFERROR(VLOOKUP(ROWS($K$5:K40),tblInventoryList[[Column1]:[Item Description]],2,0),"")</f>
        <v>Mushroom Straw 6/#10/Cs</v>
      </c>
    </row>
    <row r="41" spans="1:11" ht="17.25" customHeight="1">
      <c r="A41">
        <f ca="1">IF(ISNUMBER(SEARCH('Abalone &amp; Gai Lan'!$A$6,B41)),MAX($A$4:A40)+1,"")</f>
        <v>14</v>
      </c>
      <c r="B41" s="7" t="s">
        <v>107</v>
      </c>
      <c r="C41" s="7" t="s">
        <v>108</v>
      </c>
      <c r="D41" s="34">
        <v>25.8</v>
      </c>
      <c r="E41" s="10" t="s">
        <v>109</v>
      </c>
      <c r="F41" s="10" t="s">
        <v>15</v>
      </c>
      <c r="G41" s="10">
        <v>2</v>
      </c>
      <c r="H41" s="10">
        <v>2</v>
      </c>
      <c r="I41" s="30"/>
      <c r="K41" t="str">
        <f ca="1">IFERROR(VLOOKUP(ROWS($K$5:K41),tblInventoryList[[Column1]:[Item Description]],2,0),"")</f>
        <v>Noodle Egg Canada 30 Lb/Cs</v>
      </c>
    </row>
    <row r="42" spans="1:11" ht="17.25" customHeight="1">
      <c r="A42" t="str">
        <f ca="1">IF(ISNUMBER(SEARCH('Abalone &amp; Gai Lan'!$A$6,B42)),MAX($A$4:A41)+1,"")</f>
        <v/>
      </c>
      <c r="B42" s="7" t="s">
        <v>110</v>
      </c>
      <c r="C42" s="7" t="s">
        <v>111</v>
      </c>
      <c r="D42" s="34">
        <v>28.55</v>
      </c>
      <c r="E42" s="10" t="s">
        <v>14</v>
      </c>
      <c r="F42" s="10" t="s">
        <v>36</v>
      </c>
      <c r="G42" s="10">
        <v>1</v>
      </c>
      <c r="H42" s="10">
        <v>1</v>
      </c>
      <c r="I42" s="30"/>
      <c r="K42" t="str">
        <f ca="1">IFERROR(VLOOKUP(ROWS($K$5:K42),tblInventoryList[[Column1]:[Item Description]],2,0),"")</f>
        <v>Noodle Rice Fresh Banh Pho Tuoi 3/10 Lb/Cs</v>
      </c>
    </row>
    <row r="43" spans="1:11" ht="17.25" customHeight="1">
      <c r="A43" t="str">
        <f ca="1">IF(ISNUMBER(SEARCH('Abalone &amp; Gai Lan'!$A$6,B43)),MAX($A$4:A42)+1,"")</f>
        <v/>
      </c>
      <c r="B43" s="7" t="s">
        <v>112</v>
      </c>
      <c r="C43" s="7" t="s">
        <v>113</v>
      </c>
      <c r="D43" s="34">
        <v>41.3</v>
      </c>
      <c r="E43" s="10" t="s">
        <v>14</v>
      </c>
      <c r="F43" s="10" t="s">
        <v>63</v>
      </c>
      <c r="G43" s="10">
        <v>3</v>
      </c>
      <c r="H43" s="10">
        <v>3</v>
      </c>
      <c r="I43" s="30"/>
      <c r="K43" t="str">
        <f ca="1">IFERROR(VLOOKUP(ROWS($K$5:K43),tblInventoryList[[Column1]:[Item Description]],2,0),"")</f>
        <v>Noodle Rice Fresh Flat (Hu Tieu Xao) 20/16 Oz/Cs</v>
      </c>
    </row>
    <row r="44" spans="1:11" ht="17.25" customHeight="1">
      <c r="A44" t="str">
        <f ca="1">IF(ISNUMBER(SEARCH('Abalone &amp; Gai Lan'!$A$6,B44)),MAX($A$4:A43)+1,"")</f>
        <v/>
      </c>
      <c r="B44" s="7" t="s">
        <v>114</v>
      </c>
      <c r="C44" s="7" t="s">
        <v>115</v>
      </c>
      <c r="D44" s="34">
        <v>51</v>
      </c>
      <c r="E44" s="10" t="s">
        <v>14</v>
      </c>
      <c r="F44" s="10" t="s">
        <v>63</v>
      </c>
      <c r="G44" s="10">
        <v>12</v>
      </c>
      <c r="H44" s="10">
        <v>15</v>
      </c>
      <c r="I44" s="30"/>
      <c r="K44" t="str">
        <f ca="1">IFERROR(VLOOKUP(ROWS($K$5:K44),tblInventoryList[[Column1]:[Item Description]],2,0),"")</f>
        <v>Oil Sesame Japanese Kadoya 10/56 Oz/Cs</v>
      </c>
    </row>
    <row r="45" spans="1:11" ht="17.25" customHeight="1">
      <c r="A45" t="str">
        <f ca="1">IF(ISNUMBER(SEARCH('Abalone &amp; Gai Lan'!$A$6,B45)),MAX($A$4:A44)+1,"")</f>
        <v/>
      </c>
      <c r="B45" s="7" t="s">
        <v>116</v>
      </c>
      <c r="C45" s="7" t="s">
        <v>117</v>
      </c>
      <c r="D45" s="34">
        <v>35.6</v>
      </c>
      <c r="E45" s="10" t="s">
        <v>14</v>
      </c>
      <c r="F45" s="10" t="s">
        <v>63</v>
      </c>
      <c r="G45" s="10">
        <v>4</v>
      </c>
      <c r="H45" s="10">
        <v>4</v>
      </c>
      <c r="I45" s="30"/>
      <c r="K45" t="str">
        <f ca="1">IFERROR(VLOOKUP(ROWS($K$5:K45),tblInventoryList[[Column1]:[Item Description]],2,0),"")</f>
        <v>Onion Yellow Jumbo #1 50 Lb/Cs</v>
      </c>
    </row>
    <row r="46" spans="1:11" ht="17.25" customHeight="1">
      <c r="A46">
        <f ca="1">IF(ISNUMBER(SEARCH('Abalone &amp; Gai Lan'!$A$6,B46)),MAX($A$4:A45)+1,"")</f>
        <v>15</v>
      </c>
      <c r="B46" s="7" t="s">
        <v>118</v>
      </c>
      <c r="C46" s="7" t="s">
        <v>119</v>
      </c>
      <c r="D46" s="34">
        <v>107.25</v>
      </c>
      <c r="E46" s="10" t="s">
        <v>14</v>
      </c>
      <c r="F46" s="10" t="s">
        <v>27</v>
      </c>
      <c r="G46" s="10">
        <v>4</v>
      </c>
      <c r="H46" s="10">
        <v>4</v>
      </c>
      <c r="I46" s="30"/>
      <c r="K46" t="str">
        <f ca="1">IFERROR(VLOOKUP(ROWS($K$5:K46),tblInventoryList[[Column1]:[Item Description]],2,0),"")</f>
        <v>Pasta Vermicelli Fine 60/10.58 Gr/Cs</v>
      </c>
    </row>
    <row r="47" spans="1:11" ht="17.25" customHeight="1">
      <c r="A47">
        <f ca="1">IF(ISNUMBER(SEARCH('Abalone &amp; Gai Lan'!$A$6,B47)),MAX($A$4:A46)+1,"")</f>
        <v>16</v>
      </c>
      <c r="B47" s="7" t="s">
        <v>120</v>
      </c>
      <c r="C47" s="7" t="s">
        <v>121</v>
      </c>
      <c r="D47" s="34">
        <v>36.67</v>
      </c>
      <c r="E47" s="10" t="s">
        <v>14</v>
      </c>
      <c r="F47" s="10" t="s">
        <v>15</v>
      </c>
      <c r="G47" s="10">
        <v>4</v>
      </c>
      <c r="H47" s="10">
        <v>5</v>
      </c>
      <c r="I47" s="30"/>
      <c r="K47" t="str">
        <f ca="1">IFERROR(VLOOKUP(ROWS($K$5:K47),tblInventoryList[[Column1]:[Item Description]],2,0),"")</f>
        <v>Pasta Vermicelli Xl Bun Giang Tay 60/400 Gr/Cs</v>
      </c>
    </row>
    <row r="48" spans="1:11" ht="17.25" customHeight="1">
      <c r="A48">
        <f ca="1">IF(ISNUMBER(SEARCH('Abalone &amp; Gai Lan'!$A$6,B48)),MAX($A$4:A47)+1,"")</f>
        <v>17</v>
      </c>
      <c r="B48" s="7" t="s">
        <v>122</v>
      </c>
      <c r="C48" s="7" t="s">
        <v>123</v>
      </c>
      <c r="D48" s="34">
        <v>38.75</v>
      </c>
      <c r="E48" s="10" t="s">
        <v>14</v>
      </c>
      <c r="F48" s="10" t="s">
        <v>27</v>
      </c>
      <c r="G48" s="10">
        <v>3</v>
      </c>
      <c r="H48" s="10">
        <v>3</v>
      </c>
      <c r="I48" s="30"/>
      <c r="K48" t="str">
        <f ca="1">IFERROR(VLOOKUP(ROWS($K$5:K48),tblInventoryList[[Column1]:[Item Description]],2,0),"")</f>
        <v>Pea Green 30 Lb/Cs</v>
      </c>
    </row>
    <row r="49" spans="1:11" ht="17.25" customHeight="1">
      <c r="A49">
        <f ca="1">IF(ISNUMBER(SEARCH('Abalone &amp; Gai Lan'!$A$6,B49)),MAX($A$4:A48)+1,"")</f>
        <v>18</v>
      </c>
      <c r="B49" s="7" t="s">
        <v>124</v>
      </c>
      <c r="C49" s="7" t="s">
        <v>125</v>
      </c>
      <c r="D49" s="34">
        <v>34.5</v>
      </c>
      <c r="E49" s="10" t="s">
        <v>126</v>
      </c>
      <c r="F49" s="10" t="s">
        <v>15</v>
      </c>
      <c r="G49" s="10">
        <v>2</v>
      </c>
      <c r="H49" s="10">
        <v>3</v>
      </c>
      <c r="I49" s="30"/>
      <c r="K49" t="str">
        <f ca="1">IFERROR(VLOOKUP(ROWS($K$5:K49),tblInventoryList[[Column1]:[Item Description]],2,0),"")</f>
        <v>Pea Snow Fancy Cleaned 10 Lb/Cs</v>
      </c>
    </row>
    <row r="50" spans="1:11" ht="17.25" customHeight="1">
      <c r="A50" t="str">
        <f ca="1">IF(ISNUMBER(SEARCH('Abalone &amp; Gai Lan'!$A$6,B50)),MAX($A$4:A49)+1,"")</f>
        <v/>
      </c>
      <c r="B50" s="7" t="s">
        <v>127</v>
      </c>
      <c r="C50" s="7" t="s">
        <v>128</v>
      </c>
      <c r="D50" s="34">
        <v>140.4</v>
      </c>
      <c r="E50" s="10" t="s">
        <v>14</v>
      </c>
      <c r="F50" s="10" t="s">
        <v>15</v>
      </c>
      <c r="G50" s="10">
        <v>1</v>
      </c>
      <c r="H50" s="10">
        <v>1</v>
      </c>
      <c r="I50" s="30"/>
      <c r="K50" t="str">
        <f ca="1">IFERROR(VLOOKUP(ROWS($K$5:K50),tblInventoryList[[Column1]:[Item Description]],2,0),"")</f>
        <v>Pepper Bell Green Choice W 20-24 Lb/Cs</v>
      </c>
    </row>
    <row r="51" spans="1:11" ht="17.25" customHeight="1">
      <c r="A51" t="str">
        <f ca="1">IF(ISNUMBER(SEARCH('Abalone &amp; Gai Lan'!$A$6,B51)),MAX($A$4:A50)+1,"")</f>
        <v/>
      </c>
      <c r="B51" s="7" t="s">
        <v>129</v>
      </c>
      <c r="C51" s="7" t="s">
        <v>130</v>
      </c>
      <c r="D51" s="34">
        <v>40.04</v>
      </c>
      <c r="E51" s="10" t="s">
        <v>14</v>
      </c>
      <c r="F51" s="10" t="s">
        <v>27</v>
      </c>
      <c r="G51" s="10">
        <v>3</v>
      </c>
      <c r="H51" s="10">
        <v>3</v>
      </c>
      <c r="I51" s="30"/>
      <c r="K51" t="str">
        <f ca="1">IFERROR(VLOOKUP(ROWS($K$5:K51),tblInventoryList[[Column1]:[Item Description]],2,0),"")</f>
        <v>Pepper Bell Red Choice W 20-24 L</v>
      </c>
    </row>
    <row r="52" spans="1:11" ht="17.25" customHeight="1">
      <c r="A52">
        <f ca="1">IF(ISNUMBER(SEARCH('Abalone &amp; Gai Lan'!$A$6,B52)),MAX($A$4:A51)+1,"")</f>
        <v>19</v>
      </c>
      <c r="B52" s="7" t="s">
        <v>131</v>
      </c>
      <c r="C52" s="7" t="s">
        <v>132</v>
      </c>
      <c r="D52" s="34">
        <v>79.8</v>
      </c>
      <c r="E52" s="10" t="s">
        <v>14</v>
      </c>
      <c r="F52" s="10" t="s">
        <v>15</v>
      </c>
      <c r="G52" s="10">
        <v>6</v>
      </c>
      <c r="H52" s="10">
        <v>6</v>
      </c>
      <c r="I52" s="30"/>
      <c r="K52" t="str">
        <f ca="1">IFERROR(VLOOKUP(ROWS($K$5:K52),tblInventoryList[[Column1]:[Item Description]],2,0),"")</f>
        <v>Pepper Jalapeno 10 Lb/Cs</v>
      </c>
    </row>
    <row r="53" spans="1:11" ht="17.25" customHeight="1">
      <c r="A53" t="str">
        <f ca="1">IF(ISNUMBER(SEARCH('Abalone &amp; Gai Lan'!$A$6,B53)),MAX($A$4:A52)+1,"")</f>
        <v/>
      </c>
      <c r="B53" s="7" t="s">
        <v>133</v>
      </c>
      <c r="C53" s="7" t="s">
        <v>134</v>
      </c>
      <c r="D53" s="34">
        <v>155.88999999999999</v>
      </c>
      <c r="E53" s="10" t="s">
        <v>14</v>
      </c>
      <c r="F53" s="10" t="s">
        <v>27</v>
      </c>
      <c r="G53" s="10">
        <v>3</v>
      </c>
      <c r="H53" s="10">
        <v>3</v>
      </c>
      <c r="I53" s="30"/>
      <c r="K53" t="str">
        <f ca="1">IFERROR(VLOOKUP(ROWS($K$5:K53),tblInventoryList[[Column1]:[Item Description]],2,0),"")</f>
        <v>Pineapple Chunk In Juice Fancy 6/10 Lb/Cs</v>
      </c>
    </row>
    <row r="54" spans="1:11" ht="17.25" customHeight="1">
      <c r="A54" t="str">
        <f ca="1">IF(ISNUMBER(SEARCH('Abalone &amp; Gai Lan'!$A$6,B54)),MAX($A$4:A53)+1,"")</f>
        <v/>
      </c>
      <c r="B54" s="7" t="s">
        <v>135</v>
      </c>
      <c r="C54" s="7" t="s">
        <v>136</v>
      </c>
      <c r="D54" s="34">
        <v>108</v>
      </c>
      <c r="E54" s="10" t="s">
        <v>46</v>
      </c>
      <c r="F54" s="10" t="s">
        <v>27</v>
      </c>
      <c r="G54" s="10">
        <v>0</v>
      </c>
      <c r="H54" s="10">
        <v>0</v>
      </c>
      <c r="I54" s="30"/>
      <c r="K54" t="str">
        <f ca="1">IFERROR(VLOOKUP(ROWS($K$5:K54),tblInventoryList[[Column1]:[Item Description]],2,0),"")</f>
        <v>Pork Bbq Chinese Marinated 20 Lb/Cs</v>
      </c>
    </row>
    <row r="55" spans="1:11" ht="17.25" customHeight="1">
      <c r="A55" t="str">
        <f ca="1">IF(ISNUMBER(SEARCH('Abalone &amp; Gai Lan'!$A$6,B55)),MAX($A$4:A54)+1,"")</f>
        <v/>
      </c>
      <c r="B55" s="7" t="s">
        <v>137</v>
      </c>
      <c r="C55" s="7" t="s">
        <v>138</v>
      </c>
      <c r="D55" s="34">
        <v>101.46</v>
      </c>
      <c r="E55" s="10" t="s">
        <v>14</v>
      </c>
      <c r="F55" s="10" t="s">
        <v>27</v>
      </c>
      <c r="G55" s="10">
        <v>4</v>
      </c>
      <c r="H55" s="10">
        <v>4</v>
      </c>
      <c r="I55" s="30"/>
      <c r="K55" t="str">
        <f ca="1">IFERROR(VLOOKUP(ROWS($K$5:K55),tblInventoryList[[Column1]:[Item Description]],2,0),"")</f>
        <v>Pork Rib Spicy Marinated 20 Lb/Cs</v>
      </c>
    </row>
    <row r="56" spans="1:11" ht="17.25" customHeight="1">
      <c r="A56">
        <f ca="1">IF(ISNUMBER(SEARCH('Abalone &amp; Gai Lan'!$A$6,B56)),MAX($A$4:A55)+1,"")</f>
        <v>20</v>
      </c>
      <c r="B56" s="7" t="s">
        <v>139</v>
      </c>
      <c r="C56" s="7" t="s">
        <v>140</v>
      </c>
      <c r="D56" s="35">
        <v>158.19999999999999</v>
      </c>
      <c r="E56" s="9" t="s">
        <v>14</v>
      </c>
      <c r="F56" s="10" t="s">
        <v>15</v>
      </c>
      <c r="G56" s="10">
        <v>3</v>
      </c>
      <c r="H56" s="10">
        <v>3</v>
      </c>
      <c r="I56" s="30"/>
      <c r="K56" t="str">
        <f ca="1">IFERROR(VLOOKUP(ROWS($K$5:K56),tblInventoryList[[Column1]:[Item Description]],2,0),"")</f>
        <v>Potato sweet jumbo 40 lb/cs</v>
      </c>
    </row>
    <row r="57" spans="1:11" ht="17.25" customHeight="1">
      <c r="A57">
        <f ca="1">IF(ISNUMBER(SEARCH('Abalone &amp; Gai Lan'!$A$6,B57)),MAX($A$4:A56)+1,"")</f>
        <v>21</v>
      </c>
      <c r="B57" s="7" t="s">
        <v>141</v>
      </c>
      <c r="C57" s="7" t="s">
        <v>142</v>
      </c>
      <c r="D57" s="34">
        <v>21.85</v>
      </c>
      <c r="E57" s="10" t="s">
        <v>14</v>
      </c>
      <c r="F57" s="10" t="s">
        <v>36</v>
      </c>
      <c r="G57" s="10">
        <v>2</v>
      </c>
      <c r="H57" s="10">
        <v>4</v>
      </c>
      <c r="I57" s="30"/>
      <c r="K57" t="str">
        <f ca="1">IFERROR(VLOOKUP(ROWS($K$5:K57),tblInventoryList[[Column1]:[Item Description]],2,0),"")</f>
        <v>Rice Long Grain 4% Broken 50 Lb/Cs</v>
      </c>
    </row>
    <row r="58" spans="1:11" ht="17.25" customHeight="1">
      <c r="A58" t="str">
        <f ca="1">IF(ISNUMBER(SEARCH('Abalone &amp; Gai Lan'!$A$6,B58)),MAX($A$4:A57)+1,"")</f>
        <v/>
      </c>
      <c r="B58" s="7" t="s">
        <v>143</v>
      </c>
      <c r="C58" s="7" t="s">
        <v>144</v>
      </c>
      <c r="D58" s="34">
        <v>13.95</v>
      </c>
      <c r="E58" s="10" t="s">
        <v>14</v>
      </c>
      <c r="F58" s="10" t="s">
        <v>15</v>
      </c>
      <c r="G58" s="10">
        <v>3</v>
      </c>
      <c r="H58" s="10">
        <v>4</v>
      </c>
      <c r="I58" s="30"/>
      <c r="K58" t="str">
        <f ca="1">IFERROR(VLOOKUP(ROWS($K$5:K58),tblInventoryList[[Column1]:[Item Description]],2,0),"")</f>
        <v>Rice Stick Thai Pad 30/14 Oz/Cs</v>
      </c>
    </row>
    <row r="59" spans="1:11" ht="17.25" customHeight="1">
      <c r="A59" t="str">
        <f ca="1">IF(ISNUMBER(SEARCH('Abalone &amp; Gai Lan'!$A$6,B59)),MAX($A$4:A58)+1,"")</f>
        <v/>
      </c>
      <c r="B59" s="7" t="s">
        <v>145</v>
      </c>
      <c r="C59" s="7" t="s">
        <v>146</v>
      </c>
      <c r="D59" s="34">
        <v>42</v>
      </c>
      <c r="E59" s="10" t="s">
        <v>53</v>
      </c>
      <c r="F59" s="10" t="s">
        <v>78</v>
      </c>
      <c r="G59" s="10">
        <v>1</v>
      </c>
      <c r="H59" s="10">
        <v>1</v>
      </c>
      <c r="I59" s="30"/>
      <c r="K59" t="str">
        <f ca="1">IFERROR(VLOOKUP(ROWS($K$5:K59),tblInventoryList[[Column1]:[Item Description]],2,0),"")</f>
        <v>Sauce General Tso 10/1 Gal/Cs</v>
      </c>
    </row>
    <row r="60" spans="1:11" ht="17.25" customHeight="1">
      <c r="A60">
        <f ca="1">IF(ISNUMBER(SEARCH('Abalone &amp; Gai Lan'!$A$6,B60)),MAX($A$4:A59)+1,"")</f>
        <v>22</v>
      </c>
      <c r="B60" s="7" t="s">
        <v>147</v>
      </c>
      <c r="C60" s="7" t="s">
        <v>148</v>
      </c>
      <c r="D60" s="34">
        <v>189.5</v>
      </c>
      <c r="E60" s="10" t="s">
        <v>14</v>
      </c>
      <c r="F60" s="10" t="s">
        <v>15</v>
      </c>
      <c r="G60" s="10">
        <v>4</v>
      </c>
      <c r="H60" s="10">
        <v>6</v>
      </c>
      <c r="I60" s="30"/>
      <c r="K60" t="str">
        <f ca="1">IFERROR(VLOOKUP(ROWS($K$5:K60),tblInventoryList[[Column1]:[Item Description]],2,0),"")</f>
        <v>Sauce Peanut 10/1 Gal/Cs</v>
      </c>
    </row>
    <row r="61" spans="1:11" ht="17.25" customHeight="1">
      <c r="A61" t="str">
        <f ca="1">IF(ISNUMBER(SEARCH('Abalone &amp; Gai Lan'!$A$6,B61)),MAX($A$4:A60)+1,"")</f>
        <v/>
      </c>
      <c r="B61" s="7" t="s">
        <v>149</v>
      </c>
      <c r="C61" s="7" t="s">
        <v>150</v>
      </c>
      <c r="D61" s="34">
        <v>11.88</v>
      </c>
      <c r="E61" s="10" t="s">
        <v>14</v>
      </c>
      <c r="F61" s="10" t="s">
        <v>63</v>
      </c>
      <c r="G61" s="10">
        <v>6</v>
      </c>
      <c r="H61" s="10">
        <v>8</v>
      </c>
      <c r="I61" s="30"/>
      <c r="K61" t="str">
        <f ca="1">IFERROR(VLOOKUP(ROWS($K$5:K61),tblInventoryList[[Column1]:[Item Description]],2,0),"")</f>
        <v>Sausage Chinese 30 Lb/Case</v>
      </c>
    </row>
    <row r="62" spans="1:11" ht="17.25" customHeight="1">
      <c r="A62" t="str">
        <f ca="1">IF(ISNUMBER(SEARCH('Abalone &amp; Gai Lan'!$A$6,B62)),MAX($A$4:A61)+1,"")</f>
        <v/>
      </c>
      <c r="B62" s="7" t="s">
        <v>151</v>
      </c>
      <c r="C62" s="7" t="s">
        <v>152</v>
      </c>
      <c r="D62" s="34">
        <v>65</v>
      </c>
      <c r="E62" s="10" t="s">
        <v>14</v>
      </c>
      <c r="F62" s="10" t="s">
        <v>15</v>
      </c>
      <c r="G62" s="10">
        <v>6</v>
      </c>
      <c r="H62" s="10">
        <v>8</v>
      </c>
      <c r="I62" s="30"/>
      <c r="K62" t="str">
        <f ca="1">IFERROR(VLOOKUP(ROWS($K$5:K62),tblInventoryList[[Column1]:[Item Description]],2,0),"")</f>
        <v>Sausage Pork Roll Vietnamese Cha Lua 10 Ea/Cs</v>
      </c>
    </row>
    <row r="63" spans="1:11" ht="17.25" customHeight="1">
      <c r="A63" t="str">
        <f ca="1">IF(ISNUMBER(SEARCH('Abalone &amp; Gai Lan'!$A$6,B63)),MAX($A$4:A62)+1,"")</f>
        <v/>
      </c>
      <c r="B63" s="7" t="s">
        <v>153</v>
      </c>
      <c r="C63" s="7" t="s">
        <v>154</v>
      </c>
      <c r="D63" s="58">
        <v>76.5</v>
      </c>
      <c r="E63" s="10" t="s">
        <v>14</v>
      </c>
      <c r="F63" s="10" t="s">
        <v>15</v>
      </c>
      <c r="G63" s="10">
        <v>4</v>
      </c>
      <c r="H63" s="10">
        <v>5</v>
      </c>
      <c r="I63" s="30"/>
      <c r="K63" t="str">
        <f ca="1">IFERROR(VLOOKUP(ROWS($K$5:K63),tblInventoryList[[Column1]:[Item Description]],2,0),"")</f>
        <v>Scallop 20/30 Iqf 50 Lb/Cs</v>
      </c>
    </row>
    <row r="64" spans="1:11" ht="17.25" customHeight="1">
      <c r="A64" t="str">
        <f ca="1">IF(ISNUMBER(SEARCH('Abalone &amp; Gai Lan'!$A$6,B64)),MAX($A$4:A63)+1,"")</f>
        <v/>
      </c>
      <c r="B64" s="7" t="s">
        <v>155</v>
      </c>
      <c r="C64" s="7" t="s">
        <v>156</v>
      </c>
      <c r="D64" s="34">
        <v>76.5</v>
      </c>
      <c r="E64" s="10" t="s">
        <v>14</v>
      </c>
      <c r="F64" s="10" t="s">
        <v>15</v>
      </c>
      <c r="G64" s="10">
        <v>0</v>
      </c>
      <c r="H64" s="10">
        <v>0</v>
      </c>
      <c r="I64" s="30"/>
      <c r="K64" t="str">
        <f ca="1">IFERROR(VLOOKUP(ROWS($K$5:K64),tblInventoryList[[Column1]:[Item Description]],2,0),"")</f>
        <v>Seaweed Nori 1/2 Cut 80-100 Sheets/Cs</v>
      </c>
    </row>
    <row r="65" spans="1:11" ht="18.75" customHeight="1">
      <c r="A65" t="str">
        <f ca="1">IF(ISNUMBER(SEARCH('Abalone &amp; Gai Lan'!$A$6,B65)),MAX($A$4:A64)+1,"")</f>
        <v/>
      </c>
      <c r="B65" s="7" t="s">
        <v>157</v>
      </c>
      <c r="C65" s="7" t="s">
        <v>158</v>
      </c>
      <c r="D65" s="34">
        <v>63</v>
      </c>
      <c r="E65" s="10" t="s">
        <v>14</v>
      </c>
      <c r="F65" s="10" t="s">
        <v>15</v>
      </c>
      <c r="G65" s="10">
        <v>3</v>
      </c>
      <c r="H65" s="10">
        <v>4</v>
      </c>
      <c r="I65" s="30"/>
      <c r="K65" t="str">
        <f ca="1">IFERROR(VLOOKUP(ROWS($K$5:K65),tblInventoryList[[Column1]:[Item Description]],2,0),"")</f>
        <v>Seaweed Nori Full Cut 40-50 Sheets/Cs</v>
      </c>
    </row>
    <row r="66" spans="1:11" ht="17.25" customHeight="1">
      <c r="A66" t="str">
        <f ca="1">IF(ISNUMBER(SEARCH('Abalone &amp; Gai Lan'!$A$6,B66)),MAX($A$4:A65)+1,"")</f>
        <v/>
      </c>
      <c r="B66" s="128" t="s">
        <v>159</v>
      </c>
      <c r="C66" s="7" t="s">
        <v>160</v>
      </c>
      <c r="D66" s="34">
        <v>33.75</v>
      </c>
      <c r="E66" s="10" t="s">
        <v>14</v>
      </c>
      <c r="F66" s="10" t="s">
        <v>63</v>
      </c>
      <c r="G66" s="10">
        <v>4</v>
      </c>
      <c r="H66" s="10">
        <v>4</v>
      </c>
      <c r="I66" s="30"/>
      <c r="K66" t="str">
        <f ca="1">IFERROR(VLOOKUP(ROWS($K$5:K66),tblInventoryList[[Column1]:[Item Description]],2,0),"")</f>
        <v>Shrimp 26/30 Nobashi Ebi 25 Lb Avg/Cs</v>
      </c>
    </row>
    <row r="67" spans="1:11" ht="17.25" customHeight="1">
      <c r="A67" t="str">
        <f ca="1">IF(ISNUMBER(SEARCH('Abalone &amp; Gai Lan'!$A$6,B67)),MAX($A$4:A66)+1,"")</f>
        <v/>
      </c>
      <c r="B67" s="7" t="s">
        <v>161</v>
      </c>
      <c r="C67" s="7" t="s">
        <v>162</v>
      </c>
      <c r="D67" s="34">
        <v>66.680000000000007</v>
      </c>
      <c r="E67" s="10" t="s">
        <v>14</v>
      </c>
      <c r="F67" s="10" t="s">
        <v>63</v>
      </c>
      <c r="G67" s="10">
        <v>3</v>
      </c>
      <c r="H67" s="10">
        <v>3</v>
      </c>
      <c r="I67" s="30"/>
      <c r="K67" t="str">
        <f ca="1">IFERROR(VLOOKUP(ROWS($K$5:K67),tblInventoryList[[Column1]:[Item Description]],2,0),"")</f>
        <v>Shrimp 26/30 Wht Raw P&amp;D Tl On</v>
      </c>
    </row>
    <row r="68" spans="1:11" ht="17.25" customHeight="1">
      <c r="A68" t="str">
        <f ca="1">IF(ISNUMBER(SEARCH('Abalone &amp; Gai Lan'!$A$6,B68)),MAX($A$4:A67)+1,"")</f>
        <v/>
      </c>
      <c r="B68" s="128" t="s">
        <v>163</v>
      </c>
      <c r="C68" s="7" t="s">
        <v>164</v>
      </c>
      <c r="D68" s="34">
        <v>264.97000000000003</v>
      </c>
      <c r="E68" s="10" t="s">
        <v>14</v>
      </c>
      <c r="F68" s="10" t="s">
        <v>63</v>
      </c>
      <c r="G68" s="10">
        <v>1</v>
      </c>
      <c r="H68" s="10">
        <v>2</v>
      </c>
      <c r="I68" s="30"/>
      <c r="K68" t="str">
        <f ca="1">IFERROR(VLOOKUP(ROWS($K$5:K68),tblInventoryList[[Column1]:[Item Description]],2,0),"")</f>
        <v>Shrimp 61/70 White Raw P&amp;D Tail Off 5/2 Lb/Cs</v>
      </c>
    </row>
    <row r="69" spans="1:11" ht="17.25" customHeight="1">
      <c r="A69" t="str">
        <f ca="1">IF(ISNUMBER(SEARCH('Abalone &amp; Gai Lan'!$A$6,B69)),MAX($A$4:A68)+1,"")</f>
        <v/>
      </c>
      <c r="B69" s="7" t="s">
        <v>165</v>
      </c>
      <c r="C69" s="7" t="s">
        <v>166</v>
      </c>
      <c r="D69" s="34">
        <v>395</v>
      </c>
      <c r="E69" s="10" t="s">
        <v>14</v>
      </c>
      <c r="F69" s="10" t="s">
        <v>15</v>
      </c>
      <c r="G69" s="10">
        <v>8</v>
      </c>
      <c r="H69" s="10">
        <v>8</v>
      </c>
      <c r="I69" s="30"/>
      <c r="K69" t="str">
        <f ca="1">IFERROR(VLOOKUP(ROWS($K$5:K69),tblInventoryList[[Column1]:[Item Description]],2,0),"")</f>
        <v>Soy Sauce Lite Kikkoman 200/.3 Oz/Cs</v>
      </c>
    </row>
    <row r="70" spans="1:11" ht="17.25" customHeight="1">
      <c r="A70" t="str">
        <f ca="1">IF(ISNUMBER(SEARCH('Abalone &amp; Gai Lan'!$A$6,B70)),MAX($A$4:A69)+1,"")</f>
        <v/>
      </c>
      <c r="B70" s="7" t="s">
        <v>167</v>
      </c>
      <c r="C70" s="7" t="s">
        <v>168</v>
      </c>
      <c r="D70" s="34">
        <v>365</v>
      </c>
      <c r="E70" s="10" t="s">
        <v>14</v>
      </c>
      <c r="F70" s="10" t="s">
        <v>15</v>
      </c>
      <c r="G70" s="10">
        <v>2</v>
      </c>
      <c r="H70" s="10">
        <v>2</v>
      </c>
      <c r="I70" s="30"/>
      <c r="K70" t="str">
        <f ca="1">IFERROR(VLOOKUP(ROWS($K$5:K70),tblInventoryList[[Column1]:[Item Description]],2,0),"")</f>
        <v>Soybean Whole Edamame In Pod 20/1 Lb/Cs</v>
      </c>
    </row>
    <row r="71" spans="1:11" ht="17.25" customHeight="1">
      <c r="A71" t="str">
        <f ca="1">IF(ISNUMBER(SEARCH('Abalone &amp; Gai Lan'!$A$6,B71)),MAX($A$4:A70)+1,"")</f>
        <v/>
      </c>
      <c r="B71" s="7" t="s">
        <v>169</v>
      </c>
      <c r="C71" s="7" t="s">
        <v>170</v>
      </c>
      <c r="D71" s="34">
        <v>48</v>
      </c>
      <c r="E71" s="10" t="s">
        <v>22</v>
      </c>
      <c r="F71" s="10" t="s">
        <v>15</v>
      </c>
      <c r="G71" s="10">
        <v>1</v>
      </c>
      <c r="H71" s="10">
        <v>1</v>
      </c>
      <c r="I71" s="30"/>
      <c r="K71" t="str">
        <f ca="1">IFERROR(VLOOKUP(ROWS($K$5:K71),tblInventoryList[[Column1]:[Item Description]],2,0),"")</f>
        <v>Spice Chili Nanami Togarashi Seven 10.58 Oz/Ea</v>
      </c>
    </row>
    <row r="72" spans="1:11" ht="17.25" customHeight="1">
      <c r="A72" t="str">
        <f ca="1">IF(ISNUMBER(SEARCH('Abalone &amp; Gai Lan'!$A$6,B72)),MAX($A$4:A71)+1,"")</f>
        <v/>
      </c>
      <c r="B72" s="7" t="s">
        <v>171</v>
      </c>
      <c r="C72" s="7" t="s">
        <v>172</v>
      </c>
      <c r="D72" s="34">
        <v>79.66</v>
      </c>
      <c r="E72" s="10" t="s">
        <v>22</v>
      </c>
      <c r="F72" s="10" t="s">
        <v>173</v>
      </c>
      <c r="G72" s="10">
        <v>3</v>
      </c>
      <c r="H72" s="10">
        <v>3</v>
      </c>
      <c r="I72" s="30"/>
      <c r="K72" t="str">
        <f ca="1">IFERROR(VLOOKUP(ROWS($K$5:K72),tblInventoryList[[Column1]:[Item Description]],2,0),"")</f>
        <v>Spice Wasabi Powder V-1 10/2.2 Lb/Cs</v>
      </c>
    </row>
    <row r="73" spans="1:11" ht="17.25" customHeight="1">
      <c r="A73" t="str">
        <f ca="1">IF(ISNUMBER(SEARCH('Abalone &amp; Gai Lan'!$A$6,B73)),MAX($A$4:A72)+1,"")</f>
        <v/>
      </c>
      <c r="B73" s="7" t="s">
        <v>174</v>
      </c>
      <c r="C73" s="7"/>
      <c r="D73" s="34">
        <v>5.99</v>
      </c>
      <c r="E73" s="10" t="s">
        <v>175</v>
      </c>
      <c r="F73" s="10" t="s">
        <v>176</v>
      </c>
      <c r="G73" s="10">
        <v>50</v>
      </c>
      <c r="H73" s="10">
        <v>50</v>
      </c>
      <c r="I73" s="30"/>
      <c r="K73" t="str">
        <f ca="1">IFERROR(VLOOKUP(ROWS($K$5:K73),tblInventoryList[[Column1]:[Item Description]],2,0),"")</f>
        <v>Spinach Vietnamese 30 Lb/Cs</v>
      </c>
    </row>
    <row r="74" spans="1:11" ht="17.25" customHeight="1">
      <c r="A74">
        <f ca="1">IF(ISNUMBER(SEARCH('Abalone &amp; Gai Lan'!$A$6,B74)),MAX($A$4:A73)+1,"")</f>
        <v>23</v>
      </c>
      <c r="B74" s="7" t="s">
        <v>177</v>
      </c>
      <c r="C74" s="7" t="s">
        <v>178</v>
      </c>
      <c r="D74" s="34">
        <v>175</v>
      </c>
      <c r="E74" s="10" t="s">
        <v>14</v>
      </c>
      <c r="F74" s="10" t="s">
        <v>15</v>
      </c>
      <c r="G74" s="10">
        <v>2</v>
      </c>
      <c r="H74" s="10">
        <v>2</v>
      </c>
      <c r="I74" s="30"/>
      <c r="K74" t="str">
        <f ca="1">IFERROR(VLOOKUP(ROWS($K$5:K74),tblInventoryList[[Column1]:[Item Description]],2,0),"")</f>
        <v>Sprout Bean 20 Lb/Cs</v>
      </c>
    </row>
    <row r="75" spans="1:11" ht="17.25" customHeight="1">
      <c r="A75">
        <f ca="1">IF(ISNUMBER(SEARCH('Abalone &amp; Gai Lan'!$A$6,B75)),MAX($A$4:A74)+1,"")</f>
        <v>24</v>
      </c>
      <c r="B75" s="7" t="s">
        <v>179</v>
      </c>
      <c r="C75" s="7" t="s">
        <v>180</v>
      </c>
      <c r="D75" s="34">
        <v>19.5</v>
      </c>
      <c r="E75" s="10" t="s">
        <v>22</v>
      </c>
      <c r="F75" s="10" t="s">
        <v>78</v>
      </c>
      <c r="G75" s="10">
        <v>2</v>
      </c>
      <c r="H75" s="10">
        <v>2</v>
      </c>
      <c r="I75" s="30"/>
      <c r="K75" t="str">
        <f ca="1">IFERROR(VLOOKUP(ROWS($K$5:K75),tblInventoryList[[Column1]:[Item Description]],2,0),"")</f>
        <v>Squash Zucchini Med 20 lb/cs</v>
      </c>
    </row>
    <row r="76" spans="1:11" ht="17.25" customHeight="1">
      <c r="A76" t="str">
        <f ca="1">IF(ISNUMBER(SEARCH('Abalone &amp; Gai Lan'!$A$6,B76)),MAX($A$4:A75)+1,"")</f>
        <v/>
      </c>
      <c r="B76" s="7" t="s">
        <v>181</v>
      </c>
      <c r="C76" s="7" t="s">
        <v>182</v>
      </c>
      <c r="D76" s="35">
        <v>9.9499999999999993</v>
      </c>
      <c r="E76" s="9" t="s">
        <v>53</v>
      </c>
      <c r="F76" s="10" t="s">
        <v>15</v>
      </c>
      <c r="G76" s="10">
        <v>2</v>
      </c>
      <c r="H76" s="10">
        <v>2</v>
      </c>
      <c r="I76" s="30"/>
      <c r="K76" t="str">
        <f ca="1">IFERROR(VLOOKUP(ROWS($K$5:K76),tblInventoryList[[Column1]:[Item Description]],2,0),"")</f>
        <v>Sugar Granulated Xtra Fine 50 Lb/Bag</v>
      </c>
    </row>
    <row r="77" spans="1:11" ht="17.25" customHeight="1">
      <c r="A77" t="str">
        <f ca="1">IF(ISNUMBER(SEARCH('Abalone &amp; Gai Lan'!$A$6,B77)),MAX($A$4:A76)+1,"")</f>
        <v/>
      </c>
      <c r="B77" s="7" t="s">
        <v>183</v>
      </c>
      <c r="C77" s="7"/>
      <c r="D77" s="34">
        <v>6.99</v>
      </c>
      <c r="E77" s="10" t="s">
        <v>175</v>
      </c>
      <c r="F77" s="10" t="s">
        <v>176</v>
      </c>
      <c r="G77" s="10">
        <v>25</v>
      </c>
      <c r="H77" s="10">
        <v>25</v>
      </c>
      <c r="I77" s="30"/>
      <c r="K77" t="str">
        <f ca="1">IFERROR(VLOOKUP(ROWS($K$5:K77),tblInventoryList[[Column1]:[Item Description]],2,0),"")</f>
        <v>Uni Sea Urchin Roe 120 Gm</v>
      </c>
    </row>
    <row r="78" spans="1:11" ht="17.25" customHeight="1">
      <c r="A78">
        <f ca="1">IF(ISNUMBER(SEARCH('Abalone &amp; Gai Lan'!$A$6,B78)),MAX($A$4:A77)+1,"")</f>
        <v>25</v>
      </c>
      <c r="B78" s="7" t="s">
        <v>184</v>
      </c>
      <c r="C78" s="7"/>
      <c r="D78" s="34">
        <v>89.7</v>
      </c>
      <c r="E78" s="10" t="s">
        <v>185</v>
      </c>
      <c r="F78" s="10" t="s">
        <v>78</v>
      </c>
      <c r="G78" s="10">
        <v>0</v>
      </c>
      <c r="H78" s="10">
        <v>6</v>
      </c>
      <c r="I78" s="30"/>
      <c r="K78" t="str">
        <f ca="1">IFERROR(VLOOKUP(ROWS($K$5:K78),tblInventoryList[[Column1]:[Item Description]],2,0),"")</f>
        <v>Vinegar Red 12/20.3 Oz/Cs</v>
      </c>
    </row>
    <row r="79" spans="1:11" ht="17.25" customHeight="1">
      <c r="A79" t="str">
        <f ca="1">IF(ISNUMBER(SEARCH('Abalone &amp; Gai Lan'!$A$6,B79)),MAX($A$4:A78)+1,"")</f>
        <v/>
      </c>
      <c r="B79" s="7" t="s">
        <v>186</v>
      </c>
      <c r="C79" s="7" t="s">
        <v>187</v>
      </c>
      <c r="D79" s="34">
        <v>47.3</v>
      </c>
      <c r="E79" s="10" t="s">
        <v>14</v>
      </c>
      <c r="F79" s="10" t="s">
        <v>173</v>
      </c>
      <c r="G79" s="10">
        <v>4</v>
      </c>
      <c r="H79" s="10">
        <v>4</v>
      </c>
      <c r="I79" s="30"/>
      <c r="K79" t="str">
        <f ca="1">IFERROR(VLOOKUP(ROWS($K$5:K79),tblInventoryList[[Column1]:[Item Description]],2,0),"")</f>
        <v>Wasabi Chopped Fzn 10/3.5 Oz/Cs</v>
      </c>
    </row>
    <row r="80" spans="1:11" ht="17.25" customHeight="1">
      <c r="A80" t="str">
        <f ca="1">IF(ISNUMBER(SEARCH('Abalone &amp; Gai Lan'!$A$6,B80)),MAX($A$4:A79)+1,"")</f>
        <v/>
      </c>
      <c r="B80" s="7" t="s">
        <v>188</v>
      </c>
      <c r="C80" s="7">
        <v>1030400256</v>
      </c>
      <c r="D80" s="34">
        <v>18.95</v>
      </c>
      <c r="E80" s="10" t="s">
        <v>175</v>
      </c>
      <c r="F80" s="10" t="s">
        <v>78</v>
      </c>
      <c r="G80" s="10">
        <v>30</v>
      </c>
      <c r="H80" s="10">
        <v>12</v>
      </c>
      <c r="I80" s="30"/>
      <c r="K80" t="str">
        <f ca="1">IFERROR(VLOOKUP(ROWS($K$5:K80),tblInventoryList[[Column1]:[Item Description]],2,0),"")</f>
        <v>Waterchestnut Sliced 6/10 Lb/Cs</v>
      </c>
    </row>
    <row r="81" spans="1:11" ht="17.25" customHeight="1">
      <c r="A81" t="str">
        <f ca="1">IF(ISNUMBER(SEARCH('Abalone &amp; Gai Lan'!$A$6,B81)),MAX($A$4:A80)+1,"")</f>
        <v/>
      </c>
      <c r="B81" s="7" t="s">
        <v>189</v>
      </c>
      <c r="C81" s="7" t="s">
        <v>190</v>
      </c>
      <c r="D81" s="34">
        <v>250.8</v>
      </c>
      <c r="E81" s="10" t="s">
        <v>14</v>
      </c>
      <c r="F81" s="10" t="s">
        <v>15</v>
      </c>
      <c r="G81" s="10">
        <v>2</v>
      </c>
      <c r="H81" s="10">
        <v>6</v>
      </c>
      <c r="I81" s="30"/>
      <c r="K81" t="str">
        <f ca="1">IFERROR(VLOOKUP(ROWS($K$5:K81),tblInventoryList[[Column1]:[Item Description]],2,0),"")</f>
        <v>Wine Cooking Muichiu 4/101 Oz/Cs</v>
      </c>
    </row>
    <row r="82" spans="1:11" ht="17.25" customHeight="1">
      <c r="A82" t="str">
        <f ca="1">IF(ISNUMBER(SEARCH('Abalone &amp; Gai Lan'!$A$6,B82)),MAX($A$4:A81)+1,"")</f>
        <v/>
      </c>
      <c r="B82" s="7" t="s">
        <v>191</v>
      </c>
      <c r="C82" s="7" t="s">
        <v>192</v>
      </c>
      <c r="D82" s="34">
        <v>155.88</v>
      </c>
      <c r="E82" s="10" t="s">
        <v>22</v>
      </c>
      <c r="F82" s="10" t="s">
        <v>173</v>
      </c>
      <c r="G82" s="10">
        <v>2</v>
      </c>
      <c r="H82" s="10">
        <v>2</v>
      </c>
      <c r="I82" s="30"/>
      <c r="K82" t="str">
        <f ca="1">IFERROR(VLOOKUP(ROWS($K$5:K82),tblInventoryList[[Column1]:[Item Description]],2,0),"")</f>
        <v/>
      </c>
    </row>
    <row r="83" spans="1:11" ht="17.25" customHeight="1">
      <c r="A83" t="str">
        <f ca="1">IF(ISNUMBER(SEARCH('Abalone &amp; Gai Lan'!$A$6,B83)),MAX($A$4:A82)+1,"")</f>
        <v/>
      </c>
      <c r="B83" s="7" t="s">
        <v>193</v>
      </c>
      <c r="C83" s="7" t="s">
        <v>194</v>
      </c>
      <c r="D83" s="34">
        <v>325</v>
      </c>
      <c r="E83" s="10" t="s">
        <v>14</v>
      </c>
      <c r="F83" s="10" t="s">
        <v>15</v>
      </c>
      <c r="G83" s="10">
        <v>6</v>
      </c>
      <c r="H83" s="10">
        <v>1</v>
      </c>
      <c r="I83" s="30"/>
      <c r="K83" t="str">
        <f ca="1">IFERROR(VLOOKUP(ROWS($K$5:K83),tblInventoryList[[Column1]:[Item Description]],2,0),"")</f>
        <v/>
      </c>
    </row>
    <row r="84" spans="1:11" ht="17.25" customHeight="1">
      <c r="A84" t="str">
        <f ca="1">IF(ISNUMBER(SEARCH('Abalone &amp; Gai Lan'!$A$6,B84)),MAX($A$4:A83)+1,"")</f>
        <v/>
      </c>
      <c r="B84" s="7" t="s">
        <v>195</v>
      </c>
      <c r="C84" s="7" t="s">
        <v>196</v>
      </c>
      <c r="D84" s="34">
        <v>19.5</v>
      </c>
      <c r="E84" s="10" t="s">
        <v>14</v>
      </c>
      <c r="F84" s="10" t="s">
        <v>15</v>
      </c>
      <c r="G84" s="10">
        <v>1</v>
      </c>
      <c r="H84" s="10">
        <v>1</v>
      </c>
      <c r="I84" s="30"/>
      <c r="K84" t="str">
        <f ca="1">IFERROR(VLOOKUP(ROWS($K$5:K84),tblInventoryList[[Column1]:[Item Description]],2,0),"")</f>
        <v/>
      </c>
    </row>
    <row r="85" spans="1:11" ht="17.25" customHeight="1">
      <c r="A85" t="str">
        <f ca="1">IF(ISNUMBER(SEARCH('Abalone &amp; Gai Lan'!$A$6,B85)),MAX($A$4:A84)+1,"")</f>
        <v/>
      </c>
      <c r="B85" s="7" t="s">
        <v>197</v>
      </c>
      <c r="C85" s="7" t="s">
        <v>198</v>
      </c>
      <c r="D85" s="34">
        <v>55.9</v>
      </c>
      <c r="E85" s="10" t="s">
        <v>14</v>
      </c>
      <c r="F85" s="10" t="s">
        <v>36</v>
      </c>
      <c r="G85" s="10">
        <v>1</v>
      </c>
      <c r="H85" s="10">
        <v>1</v>
      </c>
      <c r="I85" s="30"/>
      <c r="K85" t="str">
        <f ca="1">IFERROR(VLOOKUP(ROWS($K$5:K85),tblInventoryList[[Column1]:[Item Description]],2,0),"")</f>
        <v/>
      </c>
    </row>
    <row r="86" spans="1:11" ht="17.25" customHeight="1">
      <c r="A86">
        <f ca="1">IF(ISNUMBER(SEARCH('Abalone &amp; Gai Lan'!$A$6,B86)),MAX($A$4:A85)+1,"")</f>
        <v>26</v>
      </c>
      <c r="B86" s="7" t="s">
        <v>199</v>
      </c>
      <c r="C86" s="7" t="s">
        <v>200</v>
      </c>
      <c r="D86" s="34">
        <v>29</v>
      </c>
      <c r="E86" s="10" t="s">
        <v>201</v>
      </c>
      <c r="F86" s="10" t="s">
        <v>15</v>
      </c>
      <c r="G86" s="10">
        <v>2</v>
      </c>
      <c r="H86" s="10">
        <v>3</v>
      </c>
      <c r="I86" s="30"/>
      <c r="K86" t="str">
        <f ca="1">IFERROR(VLOOKUP(ROWS($K$5:K86),tblInventoryList[[Column1]:[Item Description]],2,0),"")</f>
        <v/>
      </c>
    </row>
    <row r="87" spans="1:11" ht="17.25" customHeight="1">
      <c r="A87">
        <f ca="1">IF(ISNUMBER(SEARCH('Abalone &amp; Gai Lan'!$A$6,B87)),MAX($A$4:A86)+1,"")</f>
        <v>27</v>
      </c>
      <c r="B87" s="7" t="s">
        <v>202</v>
      </c>
      <c r="C87" s="7" t="s">
        <v>203</v>
      </c>
      <c r="D87" s="34">
        <v>26.85</v>
      </c>
      <c r="E87" s="10" t="s">
        <v>14</v>
      </c>
      <c r="F87" s="10" t="s">
        <v>36</v>
      </c>
      <c r="G87" s="10">
        <v>1</v>
      </c>
      <c r="H87" s="10">
        <v>1</v>
      </c>
      <c r="I87" s="30"/>
      <c r="K87" t="str">
        <f ca="1">IFERROR(VLOOKUP(ROWS($K$5:K87),tblInventoryList[[Column1]:[Item Description]],2,0),"")</f>
        <v/>
      </c>
    </row>
    <row r="88" spans="1:11" ht="17.25" customHeight="1">
      <c r="A88">
        <f ca="1">IF(ISNUMBER(SEARCH('Abalone &amp; Gai Lan'!$A$6,B88)),MAX($A$4:A87)+1,"")</f>
        <v>28</v>
      </c>
      <c r="B88" s="7" t="s">
        <v>204</v>
      </c>
      <c r="C88" s="7" t="s">
        <v>205</v>
      </c>
      <c r="D88" s="34">
        <v>40.5</v>
      </c>
      <c r="E88" s="10" t="s">
        <v>14</v>
      </c>
      <c r="F88" s="10" t="s">
        <v>15</v>
      </c>
      <c r="G88" s="10">
        <v>3</v>
      </c>
      <c r="H88" s="10">
        <v>4</v>
      </c>
      <c r="I88" s="30"/>
      <c r="K88" t="str">
        <f ca="1">IFERROR(VLOOKUP(ROWS($K$5:K88),tblInventoryList[[Column1]:[Item Description]],2,0),"")</f>
        <v/>
      </c>
    </row>
    <row r="89" spans="1:11" ht="17.25" customHeight="1">
      <c r="A89" t="str">
        <f ca="1">IF(ISNUMBER(SEARCH('Abalone &amp; Gai Lan'!$A$6,B89)),MAX($A$4:A88)+1,"")</f>
        <v/>
      </c>
      <c r="B89" s="7" t="s">
        <v>206</v>
      </c>
      <c r="C89" s="7" t="s">
        <v>207</v>
      </c>
      <c r="D89" s="34">
        <v>18.07</v>
      </c>
      <c r="E89" s="10" t="s">
        <v>208</v>
      </c>
      <c r="F89" s="10" t="s">
        <v>36</v>
      </c>
      <c r="G89" s="10">
        <v>1</v>
      </c>
      <c r="H89" s="10">
        <v>1</v>
      </c>
      <c r="I89" s="30"/>
      <c r="K89" t="str">
        <f ca="1">IFERROR(VLOOKUP(ROWS($K$5:K89),tblInventoryList[[Column1]:[Item Description]],2,0),"")</f>
        <v/>
      </c>
    </row>
    <row r="90" spans="1:11" ht="17.25" customHeight="1">
      <c r="A90" t="str">
        <f ca="1">IF(ISNUMBER(SEARCH('Abalone &amp; Gai Lan'!$A$6,B90)),MAX($A$4:A89)+1,"")</f>
        <v/>
      </c>
      <c r="B90" s="7" t="s">
        <v>209</v>
      </c>
      <c r="C90" s="7" t="s">
        <v>210</v>
      </c>
      <c r="D90" s="34">
        <v>57.1</v>
      </c>
      <c r="E90" s="10" t="s">
        <v>14</v>
      </c>
      <c r="F90" s="10" t="s">
        <v>15</v>
      </c>
      <c r="G90" s="10">
        <v>2</v>
      </c>
      <c r="H90" s="10">
        <v>2</v>
      </c>
      <c r="I90" s="30"/>
      <c r="K90" t="str">
        <f ca="1">IFERROR(VLOOKUP(ROWS($K$5:K90),tblInventoryList[[Column1]:[Item Description]],2,0),"")</f>
        <v/>
      </c>
    </row>
    <row r="91" spans="1:11" ht="17.25" customHeight="1">
      <c r="A91" t="str">
        <f ca="1">IF(ISNUMBER(SEARCH('Abalone &amp; Gai Lan'!$A$6,B91)),MAX($A$4:A90)+1,"")</f>
        <v/>
      </c>
      <c r="B91" s="7" t="s">
        <v>211</v>
      </c>
      <c r="C91" s="7" t="s">
        <v>212</v>
      </c>
      <c r="D91" s="34">
        <v>6.5</v>
      </c>
      <c r="E91" s="10" t="s">
        <v>126</v>
      </c>
      <c r="F91" s="10" t="s">
        <v>15</v>
      </c>
      <c r="G91" s="10">
        <v>6</v>
      </c>
      <c r="H91" s="10">
        <v>12</v>
      </c>
      <c r="I91" s="30"/>
      <c r="K91" t="str">
        <f ca="1">IFERROR(VLOOKUP(ROWS($K$5:K91),tblInventoryList[[Column1]:[Item Description]],2,0),"")</f>
        <v/>
      </c>
    </row>
    <row r="92" spans="1:11" ht="17.25" customHeight="1">
      <c r="A92">
        <f ca="1">IF(ISNUMBER(SEARCH('Abalone &amp; Gai Lan'!$A$6,B92)),MAX($A$4:A91)+1,"")</f>
        <v>29</v>
      </c>
      <c r="B92" s="7" t="s">
        <v>213</v>
      </c>
      <c r="C92" s="7" t="s">
        <v>214</v>
      </c>
      <c r="D92" s="34">
        <v>13.06</v>
      </c>
      <c r="E92" s="10" t="s">
        <v>14</v>
      </c>
      <c r="F92" s="10" t="s">
        <v>36</v>
      </c>
      <c r="G92" s="10">
        <v>2</v>
      </c>
      <c r="H92" s="10">
        <v>2</v>
      </c>
      <c r="I92" s="30"/>
      <c r="K92" t="str">
        <f ca="1">IFERROR(VLOOKUP(ROWS($K$5:K92),tblInventoryList[[Column1]:[Item Description]],2,0),"")</f>
        <v/>
      </c>
    </row>
    <row r="93" spans="1:11" ht="17.25" customHeight="1">
      <c r="A93">
        <f ca="1">IF(ISNUMBER(SEARCH('Abalone &amp; Gai Lan'!$A$6,B93)),MAX($A$4:A92)+1,"")</f>
        <v>30</v>
      </c>
      <c r="B93" s="7" t="s">
        <v>215</v>
      </c>
      <c r="C93" s="7" t="s">
        <v>216</v>
      </c>
      <c r="D93" s="34">
        <v>65</v>
      </c>
      <c r="E93" s="10" t="s">
        <v>14</v>
      </c>
      <c r="F93" s="10" t="s">
        <v>15</v>
      </c>
      <c r="G93" s="10">
        <v>0.5</v>
      </c>
      <c r="H93" s="10">
        <v>1</v>
      </c>
      <c r="I93" s="30"/>
      <c r="K93" t="str">
        <f ca="1">IFERROR(VLOOKUP(ROWS($K$5:K93),tblInventoryList[[Column1]:[Item Description]],2,0),"")</f>
        <v/>
      </c>
    </row>
    <row r="94" spans="1:11" ht="17.25" customHeight="1">
      <c r="A94" t="str">
        <f ca="1">IF(ISNUMBER(SEARCH('Abalone &amp; Gai Lan'!$A$6,B94)),MAX($A$4:A93)+1,"")</f>
        <v/>
      </c>
      <c r="B94" s="7" t="s">
        <v>217</v>
      </c>
      <c r="C94" s="7" t="s">
        <v>218</v>
      </c>
      <c r="D94" s="34">
        <v>1</v>
      </c>
      <c r="E94" s="10" t="s">
        <v>22</v>
      </c>
      <c r="F94" s="10" t="s">
        <v>15</v>
      </c>
      <c r="G94" s="10">
        <v>6</v>
      </c>
      <c r="H94" s="10">
        <v>12</v>
      </c>
      <c r="I94" s="30"/>
      <c r="K94" t="str">
        <f ca="1">IFERROR(VLOOKUP(ROWS($K$5:K94),tblInventoryList[[Column1]:[Item Description]],2,0),"")</f>
        <v/>
      </c>
    </row>
    <row r="95" spans="1:11" ht="17.25" customHeight="1">
      <c r="A95" t="str">
        <f ca="1">IF(ISNUMBER(SEARCH('Abalone &amp; Gai Lan'!$A$6,B95)),MAX($A$4:A94)+1,"")</f>
        <v/>
      </c>
      <c r="B95" s="7" t="s">
        <v>219</v>
      </c>
      <c r="C95" s="7" t="s">
        <v>220</v>
      </c>
      <c r="D95" s="34">
        <v>57.8</v>
      </c>
      <c r="E95" s="10" t="s">
        <v>221</v>
      </c>
      <c r="F95" s="10" t="s">
        <v>15</v>
      </c>
      <c r="G95" s="10">
        <v>1</v>
      </c>
      <c r="H95" s="10">
        <v>1</v>
      </c>
      <c r="I95" s="30"/>
      <c r="K95" t="str">
        <f ca="1">IFERROR(VLOOKUP(ROWS($K$5:K95),tblInventoryList[[Column1]:[Item Description]],2,0),"")</f>
        <v/>
      </c>
    </row>
    <row r="96" spans="1:11" ht="17.25" customHeight="1">
      <c r="A96">
        <f ca="1">IF(ISNUMBER(SEARCH('Abalone &amp; Gai Lan'!$A$6,B96)),MAX($A$4:A95)+1,"")</f>
        <v>31</v>
      </c>
      <c r="B96" s="7" t="s">
        <v>222</v>
      </c>
      <c r="C96" s="7" t="s">
        <v>223</v>
      </c>
      <c r="D96" s="34">
        <v>10.35</v>
      </c>
      <c r="E96" s="10" t="s">
        <v>22</v>
      </c>
      <c r="F96" s="10" t="s">
        <v>78</v>
      </c>
      <c r="G96" s="10">
        <v>2</v>
      </c>
      <c r="H96" s="10">
        <v>2</v>
      </c>
      <c r="I96" s="30"/>
      <c r="K96" t="str">
        <f ca="1">IFERROR(VLOOKUP(ROWS($K$5:K96),tblInventoryList[[Column1]:[Item Description]],2,0),"")</f>
        <v/>
      </c>
    </row>
    <row r="97" spans="1:11" ht="17.25" customHeight="1">
      <c r="A97" t="str">
        <f ca="1">IF(ISNUMBER(SEARCH('Abalone &amp; Gai Lan'!$A$6,B97)),MAX($A$4:A96)+1,"")</f>
        <v/>
      </c>
      <c r="B97" s="7" t="s">
        <v>224</v>
      </c>
      <c r="C97" s="7" t="s">
        <v>225</v>
      </c>
      <c r="D97" s="34">
        <v>25.25</v>
      </c>
      <c r="E97" s="10" t="s">
        <v>14</v>
      </c>
      <c r="F97" s="10" t="s">
        <v>36</v>
      </c>
      <c r="G97" s="10">
        <v>1</v>
      </c>
      <c r="H97" s="10">
        <v>1</v>
      </c>
      <c r="I97" s="30"/>
      <c r="K97" t="str">
        <f ca="1">IFERROR(VLOOKUP(ROWS($K$5:K97),tblInventoryList[[Column1]:[Item Description]],2,0),"")</f>
        <v/>
      </c>
    </row>
    <row r="98" spans="1:11" ht="17.25" customHeight="1">
      <c r="A98" t="str">
        <f ca="1">IF(ISNUMBER(SEARCH('Abalone &amp; Gai Lan'!$A$6,B98)),MAX($A$4:A97)+1,"")</f>
        <v/>
      </c>
      <c r="B98" s="7" t="s">
        <v>226</v>
      </c>
      <c r="C98" s="7" t="s">
        <v>227</v>
      </c>
      <c r="D98" s="34">
        <v>30.54</v>
      </c>
      <c r="E98" s="10" t="s">
        <v>14</v>
      </c>
      <c r="F98" s="10" t="s">
        <v>63</v>
      </c>
      <c r="G98" s="10">
        <v>3</v>
      </c>
      <c r="H98" s="10">
        <v>4</v>
      </c>
      <c r="I98" s="30"/>
      <c r="K98" t="str">
        <f ca="1">IFERROR(VLOOKUP(ROWS($K$5:K98),tblInventoryList[[Column1]:[Item Description]],2,0),"")</f>
        <v/>
      </c>
    </row>
    <row r="99" spans="1:11" ht="17.25" customHeight="1">
      <c r="A99" t="str">
        <f ca="1">IF(ISNUMBER(SEARCH('Abalone &amp; Gai Lan'!$A$6,B99)),MAX($A$4:A98)+1,"")</f>
        <v/>
      </c>
      <c r="B99" s="7" t="s">
        <v>228</v>
      </c>
      <c r="C99" s="7" t="s">
        <v>229</v>
      </c>
      <c r="D99" s="34">
        <v>30.85</v>
      </c>
      <c r="E99" s="10" t="s">
        <v>14</v>
      </c>
      <c r="F99" s="10" t="s">
        <v>36</v>
      </c>
      <c r="G99" s="10">
        <v>3</v>
      </c>
      <c r="H99" s="10">
        <v>3</v>
      </c>
      <c r="I99" s="30"/>
      <c r="K99" t="str">
        <f ca="1">IFERROR(VLOOKUP(ROWS($K$5:K99),tblInventoryList[[Column1]:[Item Description]],2,0),"")</f>
        <v/>
      </c>
    </row>
    <row r="100" spans="1:11" ht="17.25" customHeight="1">
      <c r="A100" t="str">
        <f ca="1">IF(ISNUMBER(SEARCH('Abalone &amp; Gai Lan'!$A$6,B100)),MAX($A$4:A99)+1,"")</f>
        <v/>
      </c>
      <c r="B100" s="7" t="s">
        <v>230</v>
      </c>
      <c r="C100" s="7" t="s">
        <v>231</v>
      </c>
      <c r="D100" s="34">
        <v>31.05</v>
      </c>
      <c r="E100" s="10" t="s">
        <v>14</v>
      </c>
      <c r="F100" s="10" t="s">
        <v>36</v>
      </c>
      <c r="G100" s="10">
        <v>2</v>
      </c>
      <c r="H100" s="10">
        <v>3</v>
      </c>
      <c r="I100" s="30"/>
      <c r="K100" t="str">
        <f ca="1">IFERROR(VLOOKUP(ROWS($K$5:K100),tblInventoryList[[Column1]:[Item Description]],2,0),"")</f>
        <v/>
      </c>
    </row>
    <row r="101" spans="1:11" ht="17.25" customHeight="1">
      <c r="A101" t="str">
        <f ca="1">IF(ISNUMBER(SEARCH('Abalone &amp; Gai Lan'!$A$6,B101)),MAX($A$4:A100)+1,"")</f>
        <v/>
      </c>
      <c r="B101" s="7" t="s">
        <v>232</v>
      </c>
      <c r="C101" s="7" t="s">
        <v>233</v>
      </c>
      <c r="D101" s="34">
        <v>21.15</v>
      </c>
      <c r="E101" s="10" t="s">
        <v>14</v>
      </c>
      <c r="F101" s="10" t="s">
        <v>36</v>
      </c>
      <c r="G101" s="10">
        <v>5</v>
      </c>
      <c r="H101" s="10">
        <v>5</v>
      </c>
      <c r="I101" s="30"/>
      <c r="K101" t="str">
        <f ca="1">IFERROR(VLOOKUP(ROWS($K$5:K101),tblInventoryList[[Column1]:[Item Description]],2,0),"")</f>
        <v/>
      </c>
    </row>
    <row r="102" spans="1:11" ht="17.25" customHeight="1">
      <c r="A102">
        <f ca="1">IF(ISNUMBER(SEARCH('Abalone &amp; Gai Lan'!$A$6,B102)),MAX($A$4:A101)+1,"")</f>
        <v>32</v>
      </c>
      <c r="B102" s="7" t="s">
        <v>234</v>
      </c>
      <c r="C102" s="7" t="s">
        <v>235</v>
      </c>
      <c r="D102" s="34">
        <v>21.02</v>
      </c>
      <c r="E102" s="10" t="s">
        <v>14</v>
      </c>
      <c r="F102" s="10" t="s">
        <v>36</v>
      </c>
      <c r="G102" s="10">
        <v>2</v>
      </c>
      <c r="H102" s="10">
        <v>2</v>
      </c>
      <c r="I102" s="30"/>
      <c r="K102" t="str">
        <f ca="1">IFERROR(VLOOKUP(ROWS($K$5:K102),tblInventoryList[[Column1]:[Item Description]],2,0),"")</f>
        <v/>
      </c>
    </row>
    <row r="103" spans="1:11" ht="17.25" customHeight="1">
      <c r="A103">
        <f ca="1">IF(ISNUMBER(SEARCH('Abalone &amp; Gai Lan'!$A$6,B103)),MAX($A$4:A102)+1,"")</f>
        <v>33</v>
      </c>
      <c r="B103" s="7" t="s">
        <v>236</v>
      </c>
      <c r="C103" s="7" t="s">
        <v>237</v>
      </c>
      <c r="D103" s="34">
        <v>23.66</v>
      </c>
      <c r="E103" s="10" t="s">
        <v>14</v>
      </c>
      <c r="F103" s="10" t="s">
        <v>63</v>
      </c>
      <c r="G103" s="10">
        <v>1</v>
      </c>
      <c r="H103" s="10">
        <v>1</v>
      </c>
      <c r="I103" s="30"/>
      <c r="K103" t="str">
        <f ca="1">IFERROR(VLOOKUP(ROWS($K$5:K103),tblInventoryList[[Column1]:[Item Description]],2,0),"")</f>
        <v/>
      </c>
    </row>
    <row r="104" spans="1:11" ht="17.25" customHeight="1">
      <c r="A104">
        <f ca="1">IF(ISNUMBER(SEARCH('Abalone &amp; Gai Lan'!$A$6,B104)),MAX($A$4:A103)+1,"")</f>
        <v>34</v>
      </c>
      <c r="B104" s="7" t="s">
        <v>238</v>
      </c>
      <c r="C104" s="7" t="s">
        <v>239</v>
      </c>
      <c r="D104" s="34">
        <v>168.79</v>
      </c>
      <c r="E104" s="10" t="s">
        <v>14</v>
      </c>
      <c r="F104" s="10" t="s">
        <v>15</v>
      </c>
      <c r="G104" s="10">
        <v>2</v>
      </c>
      <c r="H104" s="10">
        <v>3</v>
      </c>
      <c r="I104" s="30"/>
      <c r="K104" t="str">
        <f ca="1">IFERROR(VLOOKUP(ROWS($K$5:K104),tblInventoryList[[Column1]:[Item Description]],2,0),"")</f>
        <v/>
      </c>
    </row>
    <row r="105" spans="1:11" ht="17.25" customHeight="1">
      <c r="A105" t="str">
        <f ca="1">IF(ISNUMBER(SEARCH('Abalone &amp; Gai Lan'!$A$6,B105)),MAX($A$4:A104)+1,"")</f>
        <v/>
      </c>
      <c r="B105" s="7" t="s">
        <v>240</v>
      </c>
      <c r="C105" s="7"/>
      <c r="D105" s="34">
        <v>85.5</v>
      </c>
      <c r="E105" s="10" t="s">
        <v>185</v>
      </c>
      <c r="F105" s="10" t="s">
        <v>176</v>
      </c>
      <c r="G105" s="10">
        <v>5</v>
      </c>
      <c r="H105" s="10">
        <v>10</v>
      </c>
      <c r="I105" s="30"/>
      <c r="K105" t="str">
        <f ca="1">IFERROR(VLOOKUP(ROWS($K$5:K105),tblInventoryList[[Column1]:[Item Description]],2,0),"")</f>
        <v/>
      </c>
    </row>
    <row r="106" spans="1:11" ht="17.25" customHeight="1">
      <c r="A106" t="str">
        <f ca="1">IF(ISNUMBER(SEARCH('Abalone &amp; Gai Lan'!$A$6,B106)),MAX($A$4:A105)+1,"")</f>
        <v/>
      </c>
      <c r="B106" s="7" t="s">
        <v>241</v>
      </c>
      <c r="C106" s="7" t="s">
        <v>242</v>
      </c>
      <c r="D106" s="34">
        <v>10.15</v>
      </c>
      <c r="E106" s="10" t="s">
        <v>14</v>
      </c>
      <c r="F106" s="10" t="s">
        <v>36</v>
      </c>
      <c r="G106" s="10">
        <v>1</v>
      </c>
      <c r="H106" s="10">
        <v>2</v>
      </c>
      <c r="I106" s="30"/>
      <c r="K106" t="str">
        <f ca="1">IFERROR(VLOOKUP(ROWS($K$5:K106),tblInventoryList[[Column1]:[Item Description]],2,0),"")</f>
        <v/>
      </c>
    </row>
    <row r="107" spans="1:11" ht="17.25" customHeight="1">
      <c r="A107" t="str">
        <f ca="1">IF(ISNUMBER(SEARCH('Abalone &amp; Gai Lan'!$A$6,B107)),MAX($A$4:A106)+1,"")</f>
        <v/>
      </c>
      <c r="B107" s="7" t="s">
        <v>243</v>
      </c>
      <c r="C107" s="7" t="s">
        <v>244</v>
      </c>
      <c r="D107" s="35">
        <v>26.72</v>
      </c>
      <c r="E107" s="9" t="s">
        <v>14</v>
      </c>
      <c r="F107" s="10" t="s">
        <v>63</v>
      </c>
      <c r="G107" s="10">
        <v>2</v>
      </c>
      <c r="H107" s="10">
        <v>2</v>
      </c>
      <c r="I107" s="30"/>
      <c r="K107" t="str">
        <f ca="1">IFERROR(VLOOKUP(ROWS($K$5:K107),tblInventoryList[[Column1]:[Item Description]],2,0),"")</f>
        <v/>
      </c>
    </row>
    <row r="108" spans="1:11" ht="17.25" customHeight="1">
      <c r="A108" t="str">
        <f ca="1">IF(ISNUMBER(SEARCH('Abalone &amp; Gai Lan'!$A$6,B108)),MAX($A$4:A107)+1,"")</f>
        <v/>
      </c>
      <c r="B108" s="7" t="s">
        <v>245</v>
      </c>
      <c r="C108" s="7" t="s">
        <v>246</v>
      </c>
      <c r="D108" s="34">
        <v>49.98</v>
      </c>
      <c r="E108" s="10" t="s">
        <v>22</v>
      </c>
      <c r="F108" s="10" t="s">
        <v>15</v>
      </c>
      <c r="G108" s="10">
        <v>3</v>
      </c>
      <c r="H108" s="10">
        <v>4</v>
      </c>
      <c r="I108" s="30"/>
      <c r="K108" t="str">
        <f ca="1">IFERROR(VLOOKUP(ROWS($K$5:K108),tblInventoryList[[Column1]:[Item Description]],2,0),"")</f>
        <v/>
      </c>
    </row>
    <row r="109" spans="1:11" ht="17.25" customHeight="1">
      <c r="A109">
        <f ca="1">IF(ISNUMBER(SEARCH('Abalone &amp; Gai Lan'!$A$6,B109)),MAX($A$4:A108)+1,"")</f>
        <v>35</v>
      </c>
      <c r="B109" s="7" t="s">
        <v>247</v>
      </c>
      <c r="C109" s="7" t="s">
        <v>248</v>
      </c>
      <c r="D109" s="34">
        <v>62</v>
      </c>
      <c r="E109" s="10" t="s">
        <v>126</v>
      </c>
      <c r="F109" s="10" t="s">
        <v>15</v>
      </c>
      <c r="G109" s="10">
        <v>1</v>
      </c>
      <c r="H109" s="10">
        <v>1</v>
      </c>
      <c r="I109" s="30"/>
      <c r="K109" t="str">
        <f ca="1">IFERROR(VLOOKUP(ROWS($K$5:K109),tblInventoryList[[Column1]:[Item Description]],2,0),"")</f>
        <v/>
      </c>
    </row>
    <row r="110" spans="1:11" ht="17.25" customHeight="1">
      <c r="A110">
        <f ca="1">IF(ISNUMBER(SEARCH('Abalone &amp; Gai Lan'!$A$6,B110)),MAX($A$4:A109)+1,"")</f>
        <v>36</v>
      </c>
      <c r="B110" s="7" t="s">
        <v>249</v>
      </c>
      <c r="C110" s="7" t="s">
        <v>250</v>
      </c>
      <c r="D110" s="34">
        <v>59.95</v>
      </c>
      <c r="E110" s="10" t="s">
        <v>14</v>
      </c>
      <c r="F110" s="10" t="s">
        <v>15</v>
      </c>
      <c r="G110" s="10">
        <v>3</v>
      </c>
      <c r="H110" s="10">
        <v>3</v>
      </c>
      <c r="I110" s="30"/>
      <c r="K110" t="str">
        <f ca="1">IFERROR(VLOOKUP(ROWS($K$5:K110),tblInventoryList[[Column1]:[Item Description]],2,0),"")</f>
        <v/>
      </c>
    </row>
    <row r="111" spans="1:11" ht="17.25" customHeight="1">
      <c r="A111" t="str">
        <f ca="1">IF(ISNUMBER(SEARCH('Abalone &amp; Gai Lan'!$A$6,B111)),MAX($A$4:A110)+1,"")</f>
        <v/>
      </c>
      <c r="B111" s="7" t="s">
        <v>251</v>
      </c>
      <c r="C111" s="7" t="s">
        <v>252</v>
      </c>
      <c r="D111" s="34">
        <v>48</v>
      </c>
      <c r="E111" s="10" t="s">
        <v>14</v>
      </c>
      <c r="F111" s="10" t="s">
        <v>15</v>
      </c>
      <c r="G111" s="10">
        <v>1</v>
      </c>
      <c r="H111" s="10">
        <v>1</v>
      </c>
      <c r="I111" s="30"/>
      <c r="K111" t="str">
        <f ca="1">IFERROR(VLOOKUP(ROWS($K$5:K111),tblInventoryList[[Column1]:[Item Description]],2,0),"")</f>
        <v/>
      </c>
    </row>
    <row r="112" spans="1:11" ht="17.25" customHeight="1">
      <c r="A112">
        <f ca="1">IF(ISNUMBER(SEARCH('Abalone &amp; Gai Lan'!$A$6,B112)),MAX($A$4:A111)+1,"")</f>
        <v>37</v>
      </c>
      <c r="B112" s="7" t="s">
        <v>253</v>
      </c>
      <c r="C112" s="7" t="s">
        <v>254</v>
      </c>
      <c r="D112" s="34">
        <v>108</v>
      </c>
      <c r="E112" s="10" t="s">
        <v>14</v>
      </c>
      <c r="F112" s="10" t="s">
        <v>15</v>
      </c>
      <c r="G112" s="10">
        <v>2</v>
      </c>
      <c r="H112" s="10">
        <v>3</v>
      </c>
      <c r="I112" s="30"/>
      <c r="K112" t="str">
        <f ca="1">IFERROR(VLOOKUP(ROWS($K$5:K112),tblInventoryList[[Column1]:[Item Description]],2,0),"")</f>
        <v/>
      </c>
    </row>
    <row r="113" spans="1:11" ht="17.25" customHeight="1">
      <c r="A113" t="str">
        <f ca="1">IF(ISNUMBER(SEARCH('Abalone &amp; Gai Lan'!$A$6,B113)),MAX($A$4:A112)+1,"")</f>
        <v/>
      </c>
      <c r="B113" s="7" t="s">
        <v>255</v>
      </c>
      <c r="C113" s="7" t="s">
        <v>256</v>
      </c>
      <c r="D113" s="34"/>
      <c r="E113" s="10" t="s">
        <v>46</v>
      </c>
      <c r="F113" s="10" t="s">
        <v>15</v>
      </c>
      <c r="G113" s="10">
        <v>4</v>
      </c>
      <c r="H113" s="10">
        <v>4</v>
      </c>
      <c r="I113" s="30"/>
      <c r="K113" t="str">
        <f ca="1">IFERROR(VLOOKUP(ROWS($K$5:K113),tblInventoryList[[Column1]:[Item Description]],2,0),"")</f>
        <v/>
      </c>
    </row>
    <row r="114" spans="1:11" ht="17.25" customHeight="1">
      <c r="A114">
        <f ca="1">IF(ISNUMBER(SEARCH('Abalone &amp; Gai Lan'!$A$6,B114)),MAX($A$4:A113)+1,"")</f>
        <v>38</v>
      </c>
      <c r="B114" s="7" t="s">
        <v>257</v>
      </c>
      <c r="C114" s="7" t="s">
        <v>258</v>
      </c>
      <c r="D114" s="34">
        <v>32</v>
      </c>
      <c r="E114" s="10" t="s">
        <v>14</v>
      </c>
      <c r="F114" s="10" t="s">
        <v>15</v>
      </c>
      <c r="G114" s="10">
        <v>3</v>
      </c>
      <c r="H114" s="10">
        <v>4</v>
      </c>
      <c r="I114" s="30"/>
      <c r="K114" t="str">
        <f ca="1">IFERROR(VLOOKUP(ROWS($K$5:K114),tblInventoryList[[Column1]:[Item Description]],2,0),"")</f>
        <v/>
      </c>
    </row>
    <row r="115" spans="1:11" ht="17.25" customHeight="1">
      <c r="A115">
        <f ca="1">IF(ISNUMBER(SEARCH('Abalone &amp; Gai Lan'!$A$6,B115)),MAX($A$4:A114)+1,"")</f>
        <v>39</v>
      </c>
      <c r="B115" s="7" t="s">
        <v>259</v>
      </c>
      <c r="C115" s="7" t="s">
        <v>260</v>
      </c>
      <c r="D115" s="34">
        <v>24</v>
      </c>
      <c r="E115" s="10" t="s">
        <v>14</v>
      </c>
      <c r="F115" s="10" t="s">
        <v>63</v>
      </c>
      <c r="G115" s="10">
        <v>8</v>
      </c>
      <c r="H115" s="10">
        <v>8</v>
      </c>
      <c r="I115" s="30"/>
      <c r="K115" t="str">
        <f ca="1">IFERROR(VLOOKUP(ROWS($K$5:K115),tblInventoryList[[Column1]:[Item Description]],2,0),"")</f>
        <v/>
      </c>
    </row>
    <row r="116" spans="1:11" ht="17.25" customHeight="1">
      <c r="A116" t="str">
        <f ca="1">IF(ISNUMBER(SEARCH('Abalone &amp; Gai Lan'!$A$6,B116)),MAX($A$4:A115)+1,"")</f>
        <v/>
      </c>
      <c r="B116" s="7" t="s">
        <v>261</v>
      </c>
      <c r="C116" s="7" t="s">
        <v>262</v>
      </c>
      <c r="D116" s="34">
        <v>2</v>
      </c>
      <c r="E116" s="10" t="s">
        <v>46</v>
      </c>
      <c r="F116" s="10" t="s">
        <v>15</v>
      </c>
      <c r="G116" s="10">
        <v>1</v>
      </c>
      <c r="H116" s="10">
        <v>1</v>
      </c>
      <c r="I116" s="30"/>
      <c r="K116" t="str">
        <f ca="1">IFERROR(VLOOKUP(ROWS($K$5:K116),tblInventoryList[[Column1]:[Item Description]],2,0),"")</f>
        <v/>
      </c>
    </row>
    <row r="117" spans="1:11" ht="17.25" customHeight="1">
      <c r="A117" t="str">
        <f ca="1">IF(ISNUMBER(SEARCH('Abalone &amp; Gai Lan'!$A$6,B117)),MAX($A$4:A116)+1,"")</f>
        <v/>
      </c>
      <c r="B117" s="7" t="s">
        <v>263</v>
      </c>
      <c r="C117" s="7" t="s">
        <v>264</v>
      </c>
      <c r="D117" s="34">
        <v>17.91</v>
      </c>
      <c r="E117" s="10" t="s">
        <v>14</v>
      </c>
      <c r="F117" s="10" t="s">
        <v>63</v>
      </c>
      <c r="G117" s="10">
        <v>20</v>
      </c>
      <c r="H117" s="10">
        <v>30</v>
      </c>
      <c r="I117" s="30"/>
      <c r="K117" t="str">
        <f ca="1">IFERROR(VLOOKUP(ROWS($K$5:K117),tblInventoryList[[Column1]:[Item Description]],2,0),"")</f>
        <v/>
      </c>
    </row>
    <row r="118" spans="1:11" ht="17.25" customHeight="1">
      <c r="A118" t="str">
        <f ca="1">IF(ISNUMBER(SEARCH('Abalone &amp; Gai Lan'!$A$6,B118)),MAX($A$4:A117)+1,"")</f>
        <v/>
      </c>
      <c r="B118" s="7" t="s">
        <v>265</v>
      </c>
      <c r="C118" s="7" t="s">
        <v>266</v>
      </c>
      <c r="D118" s="34">
        <v>10.95</v>
      </c>
      <c r="E118" s="10" t="s">
        <v>126</v>
      </c>
      <c r="F118" s="10" t="s">
        <v>15</v>
      </c>
      <c r="G118" s="10">
        <v>3</v>
      </c>
      <c r="H118" s="10">
        <v>4</v>
      </c>
      <c r="I118" s="30"/>
      <c r="K118" t="str">
        <f ca="1">IFERROR(VLOOKUP(ROWS($K$5:K118),tblInventoryList[[Column1]:[Item Description]],2,0),"")</f>
        <v/>
      </c>
    </row>
    <row r="119" spans="1:11" ht="17.25" customHeight="1">
      <c r="A119">
        <f ca="1">IF(ISNUMBER(SEARCH('Abalone &amp; Gai Lan'!$A$6,B119)),MAX($A$4:A118)+1,"")</f>
        <v>40</v>
      </c>
      <c r="B119" s="7" t="s">
        <v>267</v>
      </c>
      <c r="C119" s="7" t="s">
        <v>268</v>
      </c>
      <c r="D119" s="34">
        <v>134.80000000000001</v>
      </c>
      <c r="E119" s="10" t="s">
        <v>14</v>
      </c>
      <c r="F119" s="10" t="s">
        <v>15</v>
      </c>
      <c r="G119" s="10">
        <v>1</v>
      </c>
      <c r="H119" s="10">
        <v>1</v>
      </c>
      <c r="I119" s="30"/>
      <c r="K119" t="str">
        <f ca="1">IFERROR(VLOOKUP(ROWS($K$5:K119),tblInventoryList[[Column1]:[Item Description]],2,0),"")</f>
        <v/>
      </c>
    </row>
    <row r="120" spans="1:11" ht="17.25" customHeight="1">
      <c r="A120" t="str">
        <f ca="1">IF(ISNUMBER(SEARCH('Abalone &amp; Gai Lan'!$A$6,B120)),MAX($A$4:A119)+1,"")</f>
        <v/>
      </c>
      <c r="B120" s="7" t="s">
        <v>269</v>
      </c>
      <c r="C120" s="7" t="s">
        <v>270</v>
      </c>
      <c r="D120" s="34">
        <v>27.18</v>
      </c>
      <c r="E120" s="10" t="s">
        <v>14</v>
      </c>
      <c r="F120" s="10" t="s">
        <v>27</v>
      </c>
      <c r="G120" s="10">
        <v>1</v>
      </c>
      <c r="H120" s="10">
        <v>1</v>
      </c>
      <c r="I120" s="30"/>
      <c r="K120" t="str">
        <f ca="1">IFERROR(VLOOKUP(ROWS($K$5:K120),tblInventoryList[[Column1]:[Item Description]],2,0),"")</f>
        <v/>
      </c>
    </row>
    <row r="121" spans="1:11" ht="17.25" customHeight="1">
      <c r="A121" t="str">
        <f ca="1">IF(ISNUMBER(SEARCH('Abalone &amp; Gai Lan'!$A$6,B121)),MAX($A$4:A120)+1,"")</f>
        <v/>
      </c>
      <c r="B121" s="7" t="s">
        <v>271</v>
      </c>
      <c r="C121" s="7" t="s">
        <v>272</v>
      </c>
      <c r="D121" s="34">
        <v>13.5</v>
      </c>
      <c r="E121" s="10" t="s">
        <v>14</v>
      </c>
      <c r="F121" s="10" t="s">
        <v>36</v>
      </c>
      <c r="G121" s="10">
        <v>8</v>
      </c>
      <c r="H121" s="10">
        <v>8</v>
      </c>
      <c r="I121" s="30"/>
      <c r="K121" t="str">
        <f ca="1">IFERROR(VLOOKUP(ROWS($K$5:K121),tblInventoryList[[Column1]:[Item Description]],2,0),"")</f>
        <v/>
      </c>
    </row>
    <row r="122" spans="1:11" ht="17.25" customHeight="1">
      <c r="A122" t="str">
        <f ca="1">IF(ISNUMBER(SEARCH('Abalone &amp; Gai Lan'!$A$6,B122)),MAX($A$4:A121)+1,"")</f>
        <v/>
      </c>
      <c r="B122" s="7" t="s">
        <v>273</v>
      </c>
      <c r="C122" s="7" t="s">
        <v>274</v>
      </c>
      <c r="D122" s="35">
        <v>12.45</v>
      </c>
      <c r="E122" s="9" t="s">
        <v>14</v>
      </c>
      <c r="F122" s="10" t="s">
        <v>36</v>
      </c>
      <c r="G122" s="10">
        <v>2</v>
      </c>
      <c r="H122" s="10">
        <v>3</v>
      </c>
      <c r="I122" s="30"/>
      <c r="K122" t="str">
        <f ca="1">IFERROR(VLOOKUP(ROWS($K$5:K122),tblInventoryList[[Column1]:[Item Description]],2,0),"")</f>
        <v/>
      </c>
    </row>
    <row r="123" spans="1:11" ht="17.25" customHeight="1">
      <c r="A123" t="str">
        <f ca="1">IF(ISNUMBER(SEARCH('Abalone &amp; Gai Lan'!$A$6,B123)),MAX($A$4:A122)+1,"")</f>
        <v/>
      </c>
      <c r="B123" s="7" t="s">
        <v>275</v>
      </c>
      <c r="C123" s="7" t="s">
        <v>276</v>
      </c>
      <c r="D123" s="34">
        <v>19.399999999999999</v>
      </c>
      <c r="E123" s="10" t="s">
        <v>14</v>
      </c>
      <c r="F123" s="10" t="s">
        <v>36</v>
      </c>
      <c r="G123" s="10">
        <v>1</v>
      </c>
      <c r="H123" s="10">
        <v>2</v>
      </c>
      <c r="I123" s="30"/>
      <c r="K123" t="str">
        <f ca="1">IFERROR(VLOOKUP(ROWS($K$5:K123),tblInventoryList[[Column1]:[Item Description]],2,0),"")</f>
        <v/>
      </c>
    </row>
    <row r="124" spans="1:11" ht="17.25" customHeight="1">
      <c r="A124">
        <f ca="1">IF(ISNUMBER(SEARCH('Abalone &amp; Gai Lan'!$A$6,B124)),MAX($A$4:A123)+1,"")</f>
        <v>41</v>
      </c>
      <c r="B124" s="7" t="s">
        <v>277</v>
      </c>
      <c r="C124" s="7" t="s">
        <v>278</v>
      </c>
      <c r="D124" s="34">
        <v>15.1</v>
      </c>
      <c r="E124" s="10" t="s">
        <v>14</v>
      </c>
      <c r="F124" s="10" t="s">
        <v>36</v>
      </c>
      <c r="G124" s="10">
        <v>1</v>
      </c>
      <c r="H124" s="10">
        <v>2</v>
      </c>
      <c r="I124" s="30"/>
      <c r="K124" t="str">
        <f ca="1">IFERROR(VLOOKUP(ROWS($K$5:K124),tblInventoryList[[Column1]:[Item Description]],2,0),"")</f>
        <v/>
      </c>
    </row>
    <row r="125" spans="1:11" ht="17.25" customHeight="1">
      <c r="A125" t="str">
        <f ca="1">IF(ISNUMBER(SEARCH('Abalone &amp; Gai Lan'!$A$6,B125)),MAX($A$4:A124)+1,"")</f>
        <v/>
      </c>
      <c r="B125" s="7" t="s">
        <v>279</v>
      </c>
      <c r="C125" s="7" t="s">
        <v>280</v>
      </c>
      <c r="D125" s="34">
        <v>18.989999999999998</v>
      </c>
      <c r="E125" s="10" t="s">
        <v>14</v>
      </c>
      <c r="F125" s="10" t="s">
        <v>36</v>
      </c>
      <c r="G125" s="10">
        <v>1</v>
      </c>
      <c r="H125" s="10">
        <v>1</v>
      </c>
      <c r="I125" s="30"/>
      <c r="K125" t="str">
        <f ca="1">IFERROR(VLOOKUP(ROWS($K$5:K125),tblInventoryList[[Column1]:[Item Description]],2,0),"")</f>
        <v/>
      </c>
    </row>
    <row r="126" spans="1:11" ht="17.25" customHeight="1">
      <c r="A126" t="str">
        <f ca="1">IF(ISNUMBER(SEARCH('Abalone &amp; Gai Lan'!$A$6,B126)),MAX($A$4:A125)+1,"")</f>
        <v/>
      </c>
      <c r="B126" s="7" t="s">
        <v>281</v>
      </c>
      <c r="C126" s="7" t="s">
        <v>282</v>
      </c>
      <c r="D126" s="34">
        <v>14.8</v>
      </c>
      <c r="E126" s="10" t="s">
        <v>283</v>
      </c>
      <c r="F126" s="10" t="s">
        <v>15</v>
      </c>
      <c r="G126" s="10">
        <v>10</v>
      </c>
      <c r="H126" s="10">
        <v>10</v>
      </c>
      <c r="I126" s="30"/>
      <c r="K126" t="str">
        <f ca="1">IFERROR(VLOOKUP(ROWS($K$5:K126),tblInventoryList[[Column1]:[Item Description]],2,0),"")</f>
        <v/>
      </c>
    </row>
    <row r="127" spans="1:11" ht="17.25" customHeight="1">
      <c r="A127">
        <f ca="1">IF(ISNUMBER(SEARCH('Abalone &amp; Gai Lan'!$A$6,B127)),MAX($A$4:A126)+1,"")</f>
        <v>42</v>
      </c>
      <c r="B127" s="7" t="s">
        <v>284</v>
      </c>
      <c r="C127" s="7" t="s">
        <v>285</v>
      </c>
      <c r="D127" s="34">
        <v>48.5</v>
      </c>
      <c r="E127" s="10" t="s">
        <v>14</v>
      </c>
      <c r="F127" s="10" t="s">
        <v>15</v>
      </c>
      <c r="G127" s="10">
        <v>2</v>
      </c>
      <c r="H127" s="10">
        <v>3</v>
      </c>
      <c r="I127" s="30"/>
      <c r="K127" t="str">
        <f ca="1">IFERROR(VLOOKUP(ROWS($K$5:K127),tblInventoryList[[Column1]:[Item Description]],2,0),"")</f>
        <v/>
      </c>
    </row>
    <row r="128" spans="1:11" ht="17.25" customHeight="1">
      <c r="A128">
        <f ca="1">IF(ISNUMBER(SEARCH('Abalone &amp; Gai Lan'!$A$6,B128)),MAX($A$4:A127)+1,"")</f>
        <v>43</v>
      </c>
      <c r="B128" s="7" t="s">
        <v>286</v>
      </c>
      <c r="C128" s="7" t="s">
        <v>287</v>
      </c>
      <c r="D128" s="34">
        <v>58.5</v>
      </c>
      <c r="E128" s="10" t="s">
        <v>14</v>
      </c>
      <c r="F128" s="10" t="s">
        <v>15</v>
      </c>
      <c r="G128" s="10">
        <v>2</v>
      </c>
      <c r="H128" s="10">
        <v>2</v>
      </c>
      <c r="I128" s="30"/>
      <c r="K128" t="str">
        <f ca="1">IFERROR(VLOOKUP(ROWS($K$5:K128),tblInventoryList[[Column1]:[Item Description]],2,0),"")</f>
        <v/>
      </c>
    </row>
    <row r="129" spans="1:11" ht="17.25" customHeight="1">
      <c r="A129" t="str">
        <f ca="1">IF(ISNUMBER(SEARCH('Abalone &amp; Gai Lan'!$A$6,B129)),MAX($A$4:A128)+1,"")</f>
        <v/>
      </c>
      <c r="B129" s="7" t="s">
        <v>288</v>
      </c>
      <c r="C129" s="7" t="s">
        <v>289</v>
      </c>
      <c r="D129" s="34">
        <v>59.65</v>
      </c>
      <c r="E129" s="10" t="s">
        <v>290</v>
      </c>
      <c r="F129" s="10" t="s">
        <v>15</v>
      </c>
      <c r="G129" s="10">
        <v>1</v>
      </c>
      <c r="H129" s="10">
        <v>1</v>
      </c>
      <c r="I129" s="30"/>
      <c r="K129" t="str">
        <f ca="1">IFERROR(VLOOKUP(ROWS($K$5:K129),tblInventoryList[[Column1]:[Item Description]],2,0),"")</f>
        <v/>
      </c>
    </row>
    <row r="130" spans="1:11" ht="17.25" customHeight="1">
      <c r="A130">
        <f ca="1">IF(ISNUMBER(SEARCH('Abalone &amp; Gai Lan'!$A$6,B130)),MAX($A$4:A129)+1,"")</f>
        <v>44</v>
      </c>
      <c r="B130" s="7" t="s">
        <v>291</v>
      </c>
      <c r="C130" s="7" t="s">
        <v>292</v>
      </c>
      <c r="D130" s="34">
        <v>25.9</v>
      </c>
      <c r="E130" s="10" t="s">
        <v>14</v>
      </c>
      <c r="F130" s="10" t="s">
        <v>27</v>
      </c>
      <c r="G130" s="10">
        <v>2</v>
      </c>
      <c r="H130" s="10">
        <v>2</v>
      </c>
      <c r="I130" s="30"/>
      <c r="K130" t="str">
        <f ca="1">IFERROR(VLOOKUP(ROWS($K$5:K130),tblInventoryList[[Column1]:[Item Description]],2,0),"")</f>
        <v/>
      </c>
    </row>
    <row r="131" spans="1:11" ht="17.25" customHeight="1">
      <c r="A131">
        <f ca="1">IF(ISNUMBER(SEARCH('Abalone &amp; Gai Lan'!$A$6,B131)),MAX($A$4:A130)+1,"")</f>
        <v>45</v>
      </c>
      <c r="B131" s="7" t="s">
        <v>293</v>
      </c>
      <c r="C131" s="7" t="s">
        <v>294</v>
      </c>
      <c r="D131" s="34">
        <v>21.4</v>
      </c>
      <c r="E131" s="10" t="s">
        <v>14</v>
      </c>
      <c r="F131" s="10" t="s">
        <v>36</v>
      </c>
      <c r="G131" s="10">
        <v>2</v>
      </c>
      <c r="H131" s="10">
        <v>4</v>
      </c>
      <c r="I131" s="30"/>
      <c r="K131" t="str">
        <f ca="1">IFERROR(VLOOKUP(ROWS($K$5:K131),tblInventoryList[[Column1]:[Item Description]],2,0),"")</f>
        <v/>
      </c>
    </row>
    <row r="132" spans="1:11" ht="17.25" customHeight="1">
      <c r="A132" t="str">
        <f ca="1">IF(ISNUMBER(SEARCH('Abalone &amp; Gai Lan'!$A$6,B132)),MAX($A$4:A131)+1,"")</f>
        <v/>
      </c>
      <c r="B132" s="7" t="s">
        <v>295</v>
      </c>
      <c r="C132" s="7" t="s">
        <v>296</v>
      </c>
      <c r="D132" s="34">
        <v>20.149999999999999</v>
      </c>
      <c r="E132" s="10" t="s">
        <v>14</v>
      </c>
      <c r="F132" s="10" t="s">
        <v>36</v>
      </c>
      <c r="G132" s="10">
        <v>1</v>
      </c>
      <c r="H132" s="10">
        <v>1</v>
      </c>
      <c r="I132" s="30"/>
      <c r="K132" t="str">
        <f ca="1">IFERROR(VLOOKUP(ROWS($K$5:K132),tblInventoryList[[Column1]:[Item Description]],2,0),"")</f>
        <v/>
      </c>
    </row>
    <row r="133" spans="1:11" ht="17.25" customHeight="1">
      <c r="A133">
        <f ca="1">IF(ISNUMBER(SEARCH('Abalone &amp; Gai Lan'!$A$6,B133)),MAX($A$4:A132)+1,"")</f>
        <v>46</v>
      </c>
      <c r="B133" s="7" t="s">
        <v>297</v>
      </c>
      <c r="C133" s="7" t="s">
        <v>298</v>
      </c>
      <c r="D133" s="34">
        <v>14.01</v>
      </c>
      <c r="E133" s="10" t="s">
        <v>14</v>
      </c>
      <c r="F133" s="10" t="s">
        <v>36</v>
      </c>
      <c r="G133" s="10">
        <v>1</v>
      </c>
      <c r="H133" s="10">
        <v>1</v>
      </c>
      <c r="I133" s="30"/>
      <c r="K133" t="str">
        <f ca="1">IFERROR(VLOOKUP(ROWS($K$5:K133),tblInventoryList[[Column1]:[Item Description]],2,0),"")</f>
        <v/>
      </c>
    </row>
    <row r="134" spans="1:11" ht="17.25" customHeight="1">
      <c r="A134">
        <f ca="1">IF(ISNUMBER(SEARCH('Abalone &amp; Gai Lan'!$A$6,B134)),MAX($A$4:A133)+1,"")</f>
        <v>47</v>
      </c>
      <c r="B134" s="7" t="s">
        <v>299</v>
      </c>
      <c r="C134" s="7" t="s">
        <v>300</v>
      </c>
      <c r="D134" s="34">
        <v>20.81</v>
      </c>
      <c r="E134" s="10" t="s">
        <v>46</v>
      </c>
      <c r="F134" s="10" t="s">
        <v>36</v>
      </c>
      <c r="G134" s="10">
        <v>1</v>
      </c>
      <c r="H134" s="10">
        <v>1</v>
      </c>
      <c r="I134" s="30"/>
      <c r="K134" t="str">
        <f ca="1">IFERROR(VLOOKUP(ROWS($K$5:K134),tblInventoryList[[Column1]:[Item Description]],2,0),"")</f>
        <v/>
      </c>
    </row>
    <row r="135" spans="1:11" ht="17.25" customHeight="1">
      <c r="A135" t="str">
        <f ca="1">IF(ISNUMBER(SEARCH('Abalone &amp; Gai Lan'!$A$6,B135)),MAX($A$4:A134)+1,"")</f>
        <v/>
      </c>
      <c r="B135" s="7" t="s">
        <v>301</v>
      </c>
      <c r="C135" s="7" t="s">
        <v>302</v>
      </c>
      <c r="D135" s="34">
        <v>14.95</v>
      </c>
      <c r="E135" s="10" t="s">
        <v>290</v>
      </c>
      <c r="F135" s="10" t="s">
        <v>15</v>
      </c>
      <c r="G135" s="10">
        <v>1</v>
      </c>
      <c r="H135" s="10">
        <v>1</v>
      </c>
      <c r="I135" s="30"/>
      <c r="K135" t="str">
        <f ca="1">IFERROR(VLOOKUP(ROWS($K$5:K135),tblInventoryList[[Column1]:[Item Description]],2,0),"")</f>
        <v/>
      </c>
    </row>
    <row r="136" spans="1:11" ht="17.25" customHeight="1">
      <c r="A136">
        <f ca="1">IF(ISNUMBER(SEARCH('Abalone &amp; Gai Lan'!$A$6,B136)),MAX($A$4:A135)+1,"")</f>
        <v>48</v>
      </c>
      <c r="B136" s="7" t="s">
        <v>303</v>
      </c>
      <c r="C136" s="7" t="s">
        <v>304</v>
      </c>
      <c r="D136" s="34">
        <v>10.85</v>
      </c>
      <c r="E136" s="10" t="s">
        <v>14</v>
      </c>
      <c r="F136" s="10" t="s">
        <v>36</v>
      </c>
      <c r="G136" s="10">
        <v>3</v>
      </c>
      <c r="H136" s="10">
        <v>5</v>
      </c>
      <c r="I136" s="30"/>
      <c r="K136" t="str">
        <f ca="1">IFERROR(VLOOKUP(ROWS($K$5:K136),tblInventoryList[[Column1]:[Item Description]],2,0),"")</f>
        <v/>
      </c>
    </row>
    <row r="137" spans="1:11" ht="17.25" customHeight="1">
      <c r="A137">
        <f ca="1">IF(ISNUMBER(SEARCH('Abalone &amp; Gai Lan'!$A$6,B137)),MAX($A$4:A136)+1,"")</f>
        <v>49</v>
      </c>
      <c r="B137" s="7" t="s">
        <v>305</v>
      </c>
      <c r="C137" s="7" t="s">
        <v>306</v>
      </c>
      <c r="D137" s="34">
        <v>32.520000000000003</v>
      </c>
      <c r="E137" s="10" t="s">
        <v>14</v>
      </c>
      <c r="F137" s="10" t="s">
        <v>27</v>
      </c>
      <c r="G137" s="10">
        <v>1</v>
      </c>
      <c r="H137" s="10">
        <v>1</v>
      </c>
      <c r="I137" s="30"/>
      <c r="K137" t="str">
        <f ca="1">IFERROR(VLOOKUP(ROWS($K$5:K137),tblInventoryList[[Column1]:[Item Description]],2,0),"")</f>
        <v/>
      </c>
    </row>
    <row r="138" spans="1:11" ht="17.25" customHeight="1">
      <c r="A138">
        <f ca="1">IF(ISNUMBER(SEARCH('Abalone &amp; Gai Lan'!$A$6,B138)),MAX($A$4:A137)+1,"")</f>
        <v>50</v>
      </c>
      <c r="B138" s="7" t="s">
        <v>307</v>
      </c>
      <c r="C138" s="7" t="s">
        <v>308</v>
      </c>
      <c r="D138" s="34">
        <v>99</v>
      </c>
      <c r="E138" s="10" t="s">
        <v>14</v>
      </c>
      <c r="F138" s="10" t="s">
        <v>15</v>
      </c>
      <c r="G138" s="10">
        <v>4</v>
      </c>
      <c r="H138" s="10">
        <v>4</v>
      </c>
      <c r="I138" s="30"/>
      <c r="K138" t="str">
        <f ca="1">IFERROR(VLOOKUP(ROWS($K$5:K138),tblInventoryList[[Column1]:[Item Description]],2,0),"")</f>
        <v/>
      </c>
    </row>
    <row r="139" spans="1:11" ht="17.25" customHeight="1">
      <c r="A139" t="str">
        <f ca="1">IF(ISNUMBER(SEARCH('Abalone &amp; Gai Lan'!$A$6,B139)),MAX($A$4:A138)+1,"")</f>
        <v/>
      </c>
      <c r="B139" s="7" t="s">
        <v>309</v>
      </c>
      <c r="C139" s="7" t="s">
        <v>310</v>
      </c>
      <c r="D139" s="34"/>
      <c r="E139" s="10" t="s">
        <v>46</v>
      </c>
      <c r="F139" s="10" t="s">
        <v>27</v>
      </c>
      <c r="G139" s="10">
        <v>6</v>
      </c>
      <c r="H139" s="10">
        <v>6</v>
      </c>
      <c r="I139" s="30"/>
      <c r="K139" t="str">
        <f ca="1">IFERROR(VLOOKUP(ROWS($K$5:K139),tblInventoryList[[Column1]:[Item Description]],2,0),"")</f>
        <v/>
      </c>
    </row>
    <row r="140" spans="1:11" ht="17.25" customHeight="1">
      <c r="A140" t="str">
        <f ca="1">IF(ISNUMBER(SEARCH('Abalone &amp; Gai Lan'!$A$6,B140)),MAX($A$4:A139)+1,"")</f>
        <v/>
      </c>
      <c r="B140" s="7" t="s">
        <v>311</v>
      </c>
      <c r="C140" s="7" t="s">
        <v>312</v>
      </c>
      <c r="D140" s="34">
        <v>62.5</v>
      </c>
      <c r="E140" s="10" t="s">
        <v>14</v>
      </c>
      <c r="F140" s="10" t="s">
        <v>15</v>
      </c>
      <c r="G140" s="10">
        <v>2</v>
      </c>
      <c r="H140" s="10">
        <v>3</v>
      </c>
      <c r="I140" s="30"/>
      <c r="K140" t="str">
        <f ca="1">IFERROR(VLOOKUP(ROWS($K$5:K140),tblInventoryList[[Column1]:[Item Description]],2,0),"")</f>
        <v/>
      </c>
    </row>
    <row r="141" spans="1:11" ht="17.25" customHeight="1">
      <c r="A141">
        <f ca="1">IF(ISNUMBER(SEARCH('Abalone &amp; Gai Lan'!$A$6,B141)),MAX($A$4:A140)+1,"")</f>
        <v>51</v>
      </c>
      <c r="B141" s="7" t="s">
        <v>313</v>
      </c>
      <c r="C141" s="7" t="s">
        <v>314</v>
      </c>
      <c r="D141" s="34"/>
      <c r="E141" s="10"/>
      <c r="F141" s="10" t="s">
        <v>15</v>
      </c>
      <c r="G141" s="10">
        <v>6</v>
      </c>
      <c r="H141" s="10">
        <v>6</v>
      </c>
      <c r="I141" s="30"/>
      <c r="K141" t="str">
        <f ca="1">IFERROR(VLOOKUP(ROWS($K$5:K141),tblInventoryList[[Column1]:[Item Description]],2,0),"")</f>
        <v/>
      </c>
    </row>
    <row r="142" spans="1:11" ht="17.25" customHeight="1">
      <c r="A142" t="str">
        <f ca="1">IF(ISNUMBER(SEARCH('Abalone &amp; Gai Lan'!$A$6,B142)),MAX($A$4:A141)+1,"")</f>
        <v/>
      </c>
      <c r="B142" s="7" t="s">
        <v>315</v>
      </c>
      <c r="C142" s="7" t="s">
        <v>316</v>
      </c>
      <c r="D142" s="34">
        <v>125</v>
      </c>
      <c r="E142" s="10" t="s">
        <v>14</v>
      </c>
      <c r="F142" s="10" t="s">
        <v>15</v>
      </c>
      <c r="G142" s="10">
        <v>6</v>
      </c>
      <c r="H142" s="10">
        <v>6</v>
      </c>
      <c r="I142" s="30"/>
      <c r="K142" t="str">
        <f ca="1">IFERROR(VLOOKUP(ROWS($K$5:K142),tblInventoryList[[Column1]:[Item Description]],2,0),"")</f>
        <v/>
      </c>
    </row>
    <row r="143" spans="1:11" ht="17.25" customHeight="1">
      <c r="A143">
        <f ca="1">IF(ISNUMBER(SEARCH('Abalone &amp; Gai Lan'!$A$6,B143)),MAX($A$4:A142)+1,"")</f>
        <v>52</v>
      </c>
      <c r="B143" s="7" t="s">
        <v>317</v>
      </c>
      <c r="C143" s="7"/>
      <c r="D143" s="34">
        <v>16.75</v>
      </c>
      <c r="E143" s="10" t="s">
        <v>46</v>
      </c>
      <c r="F143" s="10" t="s">
        <v>318</v>
      </c>
      <c r="G143" s="10">
        <v>1</v>
      </c>
      <c r="H143" s="10">
        <v>1</v>
      </c>
      <c r="I143" s="30"/>
      <c r="K143" t="str">
        <f ca="1">IFERROR(VLOOKUP(ROWS($K$5:K143),tblInventoryList[[Column1]:[Item Description]],2,0),"")</f>
        <v/>
      </c>
    </row>
    <row r="144" spans="1:11" ht="17.25" customHeight="1">
      <c r="A144" t="str">
        <f ca="1">IF(ISNUMBER(SEARCH('Abalone &amp; Gai Lan'!$A$6,B144)),MAX($A$4:A143)+1,"")</f>
        <v/>
      </c>
      <c r="B144" s="7" t="s">
        <v>319</v>
      </c>
      <c r="C144" s="7" t="s">
        <v>320</v>
      </c>
      <c r="D144" s="34">
        <v>60.75</v>
      </c>
      <c r="E144" s="10" t="s">
        <v>14</v>
      </c>
      <c r="F144" s="10" t="s">
        <v>15</v>
      </c>
      <c r="G144" s="10">
        <v>1</v>
      </c>
      <c r="H144" s="10">
        <v>2</v>
      </c>
      <c r="I144" s="30"/>
      <c r="K144" t="str">
        <f ca="1">IFERROR(VLOOKUP(ROWS($K$5:K144),tblInventoryList[[Column1]:[Item Description]],2,0),"")</f>
        <v/>
      </c>
    </row>
    <row r="145" spans="1:11" ht="17.25" customHeight="1">
      <c r="A145" t="str">
        <f ca="1">IF(ISNUMBER(SEARCH('Abalone &amp; Gai Lan'!$A$6,B145)),MAX($A$4:A144)+1,"")</f>
        <v/>
      </c>
      <c r="B145" s="7" t="s">
        <v>321</v>
      </c>
      <c r="C145" s="7" t="s">
        <v>322</v>
      </c>
      <c r="D145" s="34">
        <v>22</v>
      </c>
      <c r="E145" s="10" t="s">
        <v>126</v>
      </c>
      <c r="F145" s="10" t="s">
        <v>63</v>
      </c>
      <c r="G145" s="10">
        <v>10</v>
      </c>
      <c r="H145" s="10">
        <v>16</v>
      </c>
      <c r="I145" s="30"/>
      <c r="K145" t="str">
        <f ca="1">IFERROR(VLOOKUP(ROWS($K$5:K145),tblInventoryList[[Column1]:[Item Description]],2,0),"")</f>
        <v/>
      </c>
    </row>
    <row r="146" spans="1:11" ht="17.25" customHeight="1">
      <c r="A146">
        <f ca="1">IF(ISNUMBER(SEARCH('Abalone &amp; Gai Lan'!$A$6,B146)),MAX($A$4:A145)+1,"")</f>
        <v>53</v>
      </c>
      <c r="B146" s="7" t="s">
        <v>323</v>
      </c>
      <c r="C146" s="7" t="s">
        <v>324</v>
      </c>
      <c r="D146" s="34">
        <v>18.899999999999999</v>
      </c>
      <c r="E146" s="10" t="s">
        <v>126</v>
      </c>
      <c r="F146" s="10" t="s">
        <v>63</v>
      </c>
      <c r="G146" s="10">
        <v>6</v>
      </c>
      <c r="H146" s="10">
        <v>8</v>
      </c>
      <c r="I146" s="30"/>
      <c r="K146" t="str">
        <f ca="1">IFERROR(VLOOKUP(ROWS($K$5:K146),tblInventoryList[[Column1]:[Item Description]],2,0),"")</f>
        <v/>
      </c>
    </row>
    <row r="147" spans="1:11" ht="17.25" customHeight="1">
      <c r="A147" t="str">
        <f ca="1">IF(ISNUMBER(SEARCH('Abalone &amp; Gai Lan'!$A$6,B147)),MAX($A$4:A146)+1,"")</f>
        <v/>
      </c>
      <c r="B147" s="7" t="s">
        <v>325</v>
      </c>
      <c r="C147" s="7" t="s">
        <v>326</v>
      </c>
      <c r="D147" s="34">
        <v>46.8</v>
      </c>
      <c r="E147" s="10" t="s">
        <v>14</v>
      </c>
      <c r="F147" s="10" t="s">
        <v>15</v>
      </c>
      <c r="G147" s="10">
        <v>1</v>
      </c>
      <c r="H147" s="10">
        <v>1</v>
      </c>
      <c r="I147" s="30"/>
      <c r="K147" t="str">
        <f ca="1">IFERROR(VLOOKUP(ROWS($K$5:K147),tblInventoryList[[Column1]:[Item Description]],2,0),"")</f>
        <v/>
      </c>
    </row>
    <row r="148" spans="1:11" ht="17.25" customHeight="1">
      <c r="A148">
        <f ca="1">IF(ISNUMBER(SEARCH('Abalone &amp; Gai Lan'!$A$6,B148)),MAX($A$4:A147)+1,"")</f>
        <v>54</v>
      </c>
      <c r="B148" s="7" t="s">
        <v>327</v>
      </c>
      <c r="C148" s="7" t="s">
        <v>328</v>
      </c>
      <c r="D148" s="34">
        <v>35.1</v>
      </c>
      <c r="E148" s="10" t="s">
        <v>14</v>
      </c>
      <c r="F148" s="10" t="s">
        <v>15</v>
      </c>
      <c r="G148" s="10">
        <v>1.5</v>
      </c>
      <c r="H148" s="10">
        <v>1.5</v>
      </c>
      <c r="I148" s="30"/>
      <c r="K148" t="str">
        <f ca="1">IFERROR(VLOOKUP(ROWS($K$5:K148),tblInventoryList[[Column1]:[Item Description]],2,0),"")</f>
        <v/>
      </c>
    </row>
    <row r="149" spans="1:11" ht="17.25" customHeight="1">
      <c r="A149" t="str">
        <f ca="1">IF(ISNUMBER(SEARCH('Abalone &amp; Gai Lan'!$A$6,B149)),MAX($A$4:A148)+1,"")</f>
        <v/>
      </c>
      <c r="B149" s="7" t="s">
        <v>329</v>
      </c>
      <c r="C149" s="7" t="s">
        <v>330</v>
      </c>
      <c r="D149" s="34">
        <v>55</v>
      </c>
      <c r="E149" s="10" t="s">
        <v>126</v>
      </c>
      <c r="F149" s="10" t="s">
        <v>15</v>
      </c>
      <c r="G149" s="10">
        <v>2</v>
      </c>
      <c r="H149" s="10">
        <v>2</v>
      </c>
      <c r="I149" s="30"/>
      <c r="K149" t="str">
        <f ca="1">IFERROR(VLOOKUP(ROWS($K$5:K149),tblInventoryList[[Column1]:[Item Description]],2,0),"")</f>
        <v/>
      </c>
    </row>
    <row r="150" spans="1:11" ht="17.25" customHeight="1">
      <c r="A150" t="str">
        <f ca="1">IF(ISNUMBER(SEARCH('Abalone &amp; Gai Lan'!$A$6,B150)),MAX($A$4:A149)+1,"")</f>
        <v/>
      </c>
      <c r="B150" s="7" t="s">
        <v>331</v>
      </c>
      <c r="C150" s="7" t="s">
        <v>332</v>
      </c>
      <c r="D150" s="34">
        <v>46.95</v>
      </c>
      <c r="E150" s="10" t="s">
        <v>14</v>
      </c>
      <c r="F150" s="10" t="s">
        <v>15</v>
      </c>
      <c r="G150" s="10">
        <v>2</v>
      </c>
      <c r="H150" s="10">
        <v>2</v>
      </c>
      <c r="I150" s="30"/>
      <c r="K150" t="str">
        <f ca="1">IFERROR(VLOOKUP(ROWS($K$5:K150),tblInventoryList[[Column1]:[Item Description]],2,0),"")</f>
        <v/>
      </c>
    </row>
    <row r="151" spans="1:11" ht="17.25" customHeight="1">
      <c r="A151" t="str">
        <f ca="1">IF(ISNUMBER(SEARCH('Abalone &amp; Gai Lan'!$A$6,B151)),MAX($A$4:A150)+1,"")</f>
        <v/>
      </c>
      <c r="B151" s="7" t="s">
        <v>333</v>
      </c>
      <c r="C151" s="7" t="s">
        <v>334</v>
      </c>
      <c r="D151" s="34">
        <v>22.05</v>
      </c>
      <c r="E151" s="10" t="s">
        <v>14</v>
      </c>
      <c r="F151" s="10" t="s">
        <v>15</v>
      </c>
      <c r="G151" s="10">
        <v>4</v>
      </c>
      <c r="H151" s="10">
        <v>4</v>
      </c>
      <c r="I151" s="30"/>
      <c r="K151" t="str">
        <f ca="1">IFERROR(VLOOKUP(ROWS($K$5:K151),tblInventoryList[[Column1]:[Item Description]],2,0),"")</f>
        <v/>
      </c>
    </row>
    <row r="152" spans="1:11" ht="17.25" customHeight="1">
      <c r="A152" t="str">
        <f ca="1">IF(ISNUMBER(SEARCH('Abalone &amp; Gai Lan'!$A$6,B152)),MAX($A$4:A151)+1,"")</f>
        <v/>
      </c>
      <c r="B152" s="7" t="s">
        <v>335</v>
      </c>
      <c r="C152" s="7" t="s">
        <v>336</v>
      </c>
      <c r="D152" s="34">
        <v>4.57</v>
      </c>
      <c r="E152" s="10" t="s">
        <v>126</v>
      </c>
      <c r="F152" s="10" t="s">
        <v>27</v>
      </c>
      <c r="G152" s="10">
        <v>1</v>
      </c>
      <c r="H152" s="10">
        <v>1</v>
      </c>
      <c r="I152" s="30"/>
      <c r="K152" t="str">
        <f ca="1">IFERROR(VLOOKUP(ROWS($K$5:K152),tblInventoryList[[Column1]:[Item Description]],2,0),"")</f>
        <v/>
      </c>
    </row>
    <row r="153" spans="1:11" ht="17.25" customHeight="1">
      <c r="A153" t="str">
        <f ca="1">IF(ISNUMBER(SEARCH('Abalone &amp; Gai Lan'!$A$6,B153)),MAX($A$4:A152)+1,"")</f>
        <v/>
      </c>
      <c r="B153" s="7" t="s">
        <v>337</v>
      </c>
      <c r="C153" s="7" t="s">
        <v>338</v>
      </c>
      <c r="D153" s="34"/>
      <c r="E153" s="10"/>
      <c r="F153" s="10"/>
      <c r="G153" s="10">
        <v>3</v>
      </c>
      <c r="H153" s="10">
        <v>3</v>
      </c>
      <c r="I153" s="30"/>
      <c r="K153" t="str">
        <f ca="1">IFERROR(VLOOKUP(ROWS($K$5:K153),tblInventoryList[[Column1]:[Item Description]],2,0),"")</f>
        <v/>
      </c>
    </row>
    <row r="154" spans="1:11" ht="17.25" customHeight="1">
      <c r="A154" t="str">
        <f ca="1">IF(ISNUMBER(SEARCH('Abalone &amp; Gai Lan'!$A$6,B154)),MAX($A$4:A153)+1,"")</f>
        <v/>
      </c>
      <c r="B154" s="7" t="s">
        <v>339</v>
      </c>
      <c r="C154" s="7" t="s">
        <v>340</v>
      </c>
      <c r="D154" s="34">
        <v>92</v>
      </c>
      <c r="E154" s="10" t="s">
        <v>14</v>
      </c>
      <c r="F154" s="10" t="s">
        <v>15</v>
      </c>
      <c r="G154" s="10">
        <v>1</v>
      </c>
      <c r="H154" s="10">
        <v>1</v>
      </c>
      <c r="I154" s="30"/>
      <c r="K154" t="str">
        <f ca="1">IFERROR(VLOOKUP(ROWS($K$5:K154),tblInventoryList[[Column1]:[Item Description]],2,0),"")</f>
        <v/>
      </c>
    </row>
    <row r="155" spans="1:11" ht="17.25" customHeight="1">
      <c r="A155" t="str">
        <f ca="1">IF(ISNUMBER(SEARCH('Abalone &amp; Gai Lan'!$A$6,B155)),MAX($A$4:A154)+1,"")</f>
        <v/>
      </c>
      <c r="B155" s="7" t="s">
        <v>341</v>
      </c>
      <c r="C155" s="7" t="s">
        <v>342</v>
      </c>
      <c r="D155" s="34">
        <v>28.95</v>
      </c>
      <c r="E155" s="10" t="s">
        <v>14</v>
      </c>
      <c r="F155" s="10" t="s">
        <v>15</v>
      </c>
      <c r="G155" s="10">
        <v>2</v>
      </c>
      <c r="H155" s="10">
        <v>2</v>
      </c>
      <c r="I155" s="30"/>
      <c r="K155" t="str">
        <f ca="1">IFERROR(VLOOKUP(ROWS($K$5:K155),tblInventoryList[[Column1]:[Item Description]],2,0),"")</f>
        <v/>
      </c>
    </row>
    <row r="156" spans="1:11" ht="17.25" customHeight="1">
      <c r="A156" t="str">
        <f ca="1">IF(ISNUMBER(SEARCH('Abalone &amp; Gai Lan'!$A$6,B156)),MAX($A$4:A155)+1,"")</f>
        <v/>
      </c>
      <c r="B156" s="7" t="s">
        <v>343</v>
      </c>
      <c r="C156" s="7" t="s">
        <v>344</v>
      </c>
      <c r="D156" s="34">
        <v>27.95</v>
      </c>
      <c r="E156" s="10" t="s">
        <v>14</v>
      </c>
      <c r="F156" s="10" t="s">
        <v>15</v>
      </c>
      <c r="G156" s="10">
        <v>4</v>
      </c>
      <c r="H156" s="10">
        <v>4</v>
      </c>
      <c r="I156" s="30"/>
      <c r="K156" t="str">
        <f ca="1">IFERROR(VLOOKUP(ROWS($K$5:K156),tblInventoryList[[Column1]:[Item Description]],2,0),"")</f>
        <v/>
      </c>
    </row>
    <row r="157" spans="1:11" ht="17.25" customHeight="1">
      <c r="A157" t="str">
        <f ca="1">IF(ISNUMBER(SEARCH('Abalone &amp; Gai Lan'!$A$6,B157)),MAX($A$4:A156)+1,"")</f>
        <v/>
      </c>
      <c r="B157" s="7" t="s">
        <v>345</v>
      </c>
      <c r="C157" s="7" t="s">
        <v>346</v>
      </c>
      <c r="D157" s="34">
        <v>29.95</v>
      </c>
      <c r="E157" s="10" t="s">
        <v>14</v>
      </c>
      <c r="F157" s="10" t="s">
        <v>15</v>
      </c>
      <c r="G157" s="10">
        <v>8</v>
      </c>
      <c r="H157" s="10">
        <v>8</v>
      </c>
      <c r="I157" s="30"/>
      <c r="K157" t="str">
        <f ca="1">IFERROR(VLOOKUP(ROWS($K$5:K157),tblInventoryList[[Column1]:[Item Description]],2,0),"")</f>
        <v/>
      </c>
    </row>
    <row r="158" spans="1:11" ht="17.25" customHeight="1">
      <c r="A158" t="str">
        <f ca="1">IF(ISNUMBER(SEARCH('Abalone &amp; Gai Lan'!$A$6,B158)),MAX($A$4:A157)+1,"")</f>
        <v/>
      </c>
      <c r="B158" s="7" t="s">
        <v>347</v>
      </c>
      <c r="C158" s="7" t="s">
        <v>348</v>
      </c>
      <c r="D158" s="34">
        <v>21.4</v>
      </c>
      <c r="E158" s="10" t="s">
        <v>126</v>
      </c>
      <c r="F158" s="10" t="s">
        <v>15</v>
      </c>
      <c r="G158" s="10">
        <v>5</v>
      </c>
      <c r="H158" s="10">
        <v>8</v>
      </c>
      <c r="I158" s="30"/>
      <c r="K158" t="str">
        <f ca="1">IFERROR(VLOOKUP(ROWS($K$5:K158),tblInventoryList[[Column1]:[Item Description]],2,0),"")</f>
        <v/>
      </c>
    </row>
    <row r="159" spans="1:11" ht="17.25" customHeight="1">
      <c r="A159" t="str">
        <f ca="1">IF(ISNUMBER(SEARCH('Abalone &amp; Gai Lan'!$A$6,B159)),MAX($A$4:A158)+1,"")</f>
        <v/>
      </c>
      <c r="B159" s="7" t="s">
        <v>349</v>
      </c>
      <c r="C159" s="7" t="s">
        <v>350</v>
      </c>
      <c r="D159" s="34">
        <v>35.5</v>
      </c>
      <c r="E159" s="10" t="s">
        <v>14</v>
      </c>
      <c r="F159" s="10" t="s">
        <v>15</v>
      </c>
      <c r="G159" s="10">
        <v>1.5</v>
      </c>
      <c r="H159" s="10">
        <v>1.5</v>
      </c>
      <c r="I159" s="30"/>
      <c r="K159" t="str">
        <f ca="1">IFERROR(VLOOKUP(ROWS($K$5:K159),tblInventoryList[[Column1]:[Item Description]],2,0),"")</f>
        <v/>
      </c>
    </row>
    <row r="160" spans="1:11" ht="17.25" customHeight="1">
      <c r="A160" t="str">
        <f ca="1">IF(ISNUMBER(SEARCH('Abalone &amp; Gai Lan'!$A$6,B160)),MAX($A$4:A159)+1,"")</f>
        <v/>
      </c>
      <c r="B160" s="7" t="s">
        <v>351</v>
      </c>
      <c r="C160" s="7" t="s">
        <v>352</v>
      </c>
      <c r="D160" s="34">
        <v>36.15</v>
      </c>
      <c r="E160" s="10" t="s">
        <v>14</v>
      </c>
      <c r="F160" s="10" t="s">
        <v>27</v>
      </c>
      <c r="G160" s="10">
        <v>1</v>
      </c>
      <c r="H160" s="10">
        <v>1</v>
      </c>
      <c r="I160" s="30"/>
      <c r="K160" t="str">
        <f ca="1">IFERROR(VLOOKUP(ROWS($K$5:K160),tblInventoryList[[Column1]:[Item Description]],2,0),"")</f>
        <v/>
      </c>
    </row>
    <row r="161" spans="1:11" ht="17.25" customHeight="1">
      <c r="A161" t="str">
        <f ca="1">IF(ISNUMBER(SEARCH('Abalone &amp; Gai Lan'!$A$6,B161)),MAX($A$4:A160)+1,"")</f>
        <v/>
      </c>
      <c r="B161" s="7" t="s">
        <v>353</v>
      </c>
      <c r="C161" s="7" t="s">
        <v>354</v>
      </c>
      <c r="D161" s="34">
        <v>10.75</v>
      </c>
      <c r="E161" s="10" t="s">
        <v>14</v>
      </c>
      <c r="F161" s="10" t="s">
        <v>15</v>
      </c>
      <c r="G161" s="10">
        <v>2</v>
      </c>
      <c r="H161" s="10">
        <v>3</v>
      </c>
      <c r="I161" s="30"/>
      <c r="K161" t="str">
        <f ca="1">IFERROR(VLOOKUP(ROWS($K$5:K161),tblInventoryList[[Column1]:[Item Description]],2,0),"")</f>
        <v/>
      </c>
    </row>
    <row r="162" spans="1:11" ht="17.25" customHeight="1">
      <c r="A162" t="str">
        <f ca="1">IF(ISNUMBER(SEARCH('Abalone &amp; Gai Lan'!$A$6,B162)),MAX($A$4:A161)+1,"")</f>
        <v/>
      </c>
      <c r="B162" s="7" t="s">
        <v>355</v>
      </c>
      <c r="C162" s="7" t="s">
        <v>356</v>
      </c>
      <c r="D162" s="34">
        <v>18.5</v>
      </c>
      <c r="E162" s="10" t="s">
        <v>14</v>
      </c>
      <c r="F162" s="10" t="s">
        <v>15</v>
      </c>
      <c r="G162" s="10">
        <v>2</v>
      </c>
      <c r="H162" s="10">
        <v>2</v>
      </c>
      <c r="I162" s="30"/>
      <c r="K162" t="str">
        <f ca="1">IFERROR(VLOOKUP(ROWS($K$5:K162),tblInventoryList[[Column1]:[Item Description]],2,0),"")</f>
        <v/>
      </c>
    </row>
    <row r="163" spans="1:11" ht="17.25" customHeight="1">
      <c r="A163" t="str">
        <f ca="1">IF(ISNUMBER(SEARCH('Abalone &amp; Gai Lan'!$A$6,B163)),MAX($A$4:A162)+1,"")</f>
        <v/>
      </c>
      <c r="B163" s="7" t="s">
        <v>357</v>
      </c>
      <c r="C163" s="7" t="s">
        <v>358</v>
      </c>
      <c r="D163" s="34">
        <v>20.75</v>
      </c>
      <c r="E163" s="10" t="s">
        <v>201</v>
      </c>
      <c r="F163" s="10" t="s">
        <v>15</v>
      </c>
      <c r="G163" s="10">
        <v>2</v>
      </c>
      <c r="H163" s="10">
        <v>3</v>
      </c>
      <c r="I163" s="30"/>
      <c r="K163" t="str">
        <f ca="1">IFERROR(VLOOKUP(ROWS($K$5:K163),tblInventoryList[[Column1]:[Item Description]],2,0),"")</f>
        <v/>
      </c>
    </row>
    <row r="164" spans="1:11" ht="17.25" customHeight="1">
      <c r="A164">
        <f ca="1">IF(ISNUMBER(SEARCH('Abalone &amp; Gai Lan'!$A$6,B164)),MAX($A$4:A163)+1,"")</f>
        <v>55</v>
      </c>
      <c r="B164" s="7" t="s">
        <v>359</v>
      </c>
      <c r="C164" s="7" t="s">
        <v>360</v>
      </c>
      <c r="D164" s="34">
        <v>176.75</v>
      </c>
      <c r="E164" s="10" t="s">
        <v>14</v>
      </c>
      <c r="F164" s="10" t="s">
        <v>15</v>
      </c>
      <c r="G164" s="10">
        <v>1</v>
      </c>
      <c r="H164" s="10">
        <v>2</v>
      </c>
      <c r="I164" s="30"/>
      <c r="K164" t="str">
        <f ca="1">IFERROR(VLOOKUP(ROWS($K$5:K164),tblInventoryList[[Column1]:[Item Description]],2,0),"")</f>
        <v/>
      </c>
    </row>
    <row r="165" spans="1:11" ht="17.25" customHeight="1">
      <c r="A165" t="str">
        <f ca="1">IF(ISNUMBER(SEARCH('Abalone &amp; Gai Lan'!$A$6,B165)),MAX($A$4:A164)+1,"")</f>
        <v/>
      </c>
      <c r="B165" s="7" t="s">
        <v>361</v>
      </c>
      <c r="C165" s="7" t="s">
        <v>362</v>
      </c>
      <c r="D165" s="34">
        <v>36.9</v>
      </c>
      <c r="E165" s="10" t="s">
        <v>14</v>
      </c>
      <c r="F165" s="10" t="s">
        <v>15</v>
      </c>
      <c r="G165" s="10">
        <v>2</v>
      </c>
      <c r="H165" s="10">
        <v>2</v>
      </c>
      <c r="I165" s="30"/>
      <c r="K165" t="str">
        <f ca="1">IFERROR(VLOOKUP(ROWS($K$5:K165),tblInventoryList[[Column1]:[Item Description]],2,0),"")</f>
        <v/>
      </c>
    </row>
    <row r="166" spans="1:11" ht="17.25" customHeight="1">
      <c r="A166" t="str">
        <f ca="1">IF(ISNUMBER(SEARCH('Abalone &amp; Gai Lan'!$A$6,B166)),MAX($A$4:A165)+1,"")</f>
        <v/>
      </c>
      <c r="B166" s="7" t="s">
        <v>363</v>
      </c>
      <c r="C166" s="7" t="s">
        <v>364</v>
      </c>
      <c r="D166" s="34">
        <v>55</v>
      </c>
      <c r="E166" s="10" t="s">
        <v>14</v>
      </c>
      <c r="F166" s="10" t="s">
        <v>15</v>
      </c>
      <c r="G166" s="10">
        <v>2</v>
      </c>
      <c r="H166" s="10">
        <v>3</v>
      </c>
      <c r="I166" s="30"/>
      <c r="K166" t="str">
        <f ca="1">IFERROR(VLOOKUP(ROWS($K$5:K166),tblInventoryList[[Column1]:[Item Description]],2,0),"")</f>
        <v/>
      </c>
    </row>
    <row r="167" spans="1:11" ht="17.25" customHeight="1">
      <c r="A167" t="str">
        <f ca="1">IF(ISNUMBER(SEARCH('Abalone &amp; Gai Lan'!$A$6,B167)),MAX($A$4:A166)+1,"")</f>
        <v/>
      </c>
      <c r="B167" s="7" t="s">
        <v>365</v>
      </c>
      <c r="C167" s="7" t="s">
        <v>366</v>
      </c>
      <c r="D167" s="34">
        <v>36.950000000000003</v>
      </c>
      <c r="E167" s="10" t="s">
        <v>14</v>
      </c>
      <c r="F167" s="10" t="s">
        <v>15</v>
      </c>
      <c r="G167" s="10">
        <v>5</v>
      </c>
      <c r="H167" s="10">
        <v>5</v>
      </c>
      <c r="I167" s="30"/>
      <c r="K167" t="str">
        <f ca="1">IFERROR(VLOOKUP(ROWS($K$5:K167),tblInventoryList[[Column1]:[Item Description]],2,0),"")</f>
        <v/>
      </c>
    </row>
    <row r="168" spans="1:11" ht="17.25" customHeight="1">
      <c r="A168" t="str">
        <f ca="1">IF(ISNUMBER(SEARCH('Abalone &amp; Gai Lan'!$A$6,B168)),MAX($A$4:A167)+1,"")</f>
        <v/>
      </c>
      <c r="B168" s="7" t="s">
        <v>367</v>
      </c>
      <c r="C168" s="7" t="s">
        <v>368</v>
      </c>
      <c r="D168" s="34">
        <v>26.5</v>
      </c>
      <c r="E168" s="10" t="s">
        <v>14</v>
      </c>
      <c r="F168" s="10" t="s">
        <v>15</v>
      </c>
      <c r="G168" s="10">
        <v>2</v>
      </c>
      <c r="H168" s="10">
        <v>2</v>
      </c>
      <c r="I168" s="30"/>
      <c r="K168" t="str">
        <f ca="1">IFERROR(VLOOKUP(ROWS($K$5:K168),tblInventoryList[[Column1]:[Item Description]],2,0),"")</f>
        <v/>
      </c>
    </row>
    <row r="169" spans="1:11" ht="17.25" customHeight="1">
      <c r="A169" t="str">
        <f ca="1">IF(ISNUMBER(SEARCH('Abalone &amp; Gai Lan'!$A$6,B169)),MAX($A$4:A168)+1,"")</f>
        <v/>
      </c>
      <c r="B169" s="7" t="s">
        <v>369</v>
      </c>
      <c r="C169" s="7" t="s">
        <v>370</v>
      </c>
      <c r="D169" s="35">
        <v>15.8</v>
      </c>
      <c r="E169" s="9" t="s">
        <v>126</v>
      </c>
      <c r="F169" s="10" t="s">
        <v>15</v>
      </c>
      <c r="G169" s="10">
        <v>2</v>
      </c>
      <c r="H169" s="10">
        <v>3</v>
      </c>
      <c r="I169" s="30"/>
      <c r="K169" t="str">
        <f ca="1">IFERROR(VLOOKUP(ROWS($K$5:K169),tblInventoryList[[Column1]:[Item Description]],2,0),"")</f>
        <v/>
      </c>
    </row>
    <row r="170" spans="1:11" ht="17.25" customHeight="1">
      <c r="A170" t="str">
        <f ca="1">IF(ISNUMBER(SEARCH('Abalone &amp; Gai Lan'!$A$6,B170)),MAX($A$4:A169)+1,"")</f>
        <v/>
      </c>
      <c r="B170" s="7" t="s">
        <v>371</v>
      </c>
      <c r="C170" s="7" t="s">
        <v>372</v>
      </c>
      <c r="D170" s="35">
        <v>39.799999999999997</v>
      </c>
      <c r="E170" s="9" t="s">
        <v>14</v>
      </c>
      <c r="F170" s="10" t="s">
        <v>15</v>
      </c>
      <c r="G170" s="10">
        <v>4</v>
      </c>
      <c r="H170" s="10">
        <v>6</v>
      </c>
      <c r="I170" s="30"/>
      <c r="K170" t="str">
        <f ca="1">IFERROR(VLOOKUP(ROWS($K$5:K170),tblInventoryList[[Column1]:[Item Description]],2,0),"")</f>
        <v/>
      </c>
    </row>
    <row r="171" spans="1:11" ht="17.25" customHeight="1">
      <c r="A171" t="str">
        <f ca="1">IF(ISNUMBER(SEARCH('Abalone &amp; Gai Lan'!$A$6,B171)),MAX($A$4:A170)+1,"")</f>
        <v/>
      </c>
      <c r="B171" s="7" t="s">
        <v>373</v>
      </c>
      <c r="C171" s="7" t="s">
        <v>374</v>
      </c>
      <c r="D171" s="34">
        <v>24</v>
      </c>
      <c r="E171" s="10" t="s">
        <v>14</v>
      </c>
      <c r="F171" s="10" t="s">
        <v>27</v>
      </c>
      <c r="G171" s="10">
        <v>1</v>
      </c>
      <c r="H171" s="10">
        <v>1</v>
      </c>
      <c r="I171" s="30"/>
      <c r="K171" t="str">
        <f ca="1">IFERROR(VLOOKUP(ROWS($K$5:K171),tblInventoryList[[Column1]:[Item Description]],2,0),"")</f>
        <v/>
      </c>
    </row>
    <row r="172" spans="1:11" ht="17.25" customHeight="1">
      <c r="A172" t="str">
        <f ca="1">IF(ISNUMBER(SEARCH('Abalone &amp; Gai Lan'!$A$6,B172)),MAX($A$4:A171)+1,"")</f>
        <v/>
      </c>
      <c r="B172" s="7" t="s">
        <v>375</v>
      </c>
      <c r="C172" s="7" t="s">
        <v>376</v>
      </c>
      <c r="D172" s="34">
        <v>32.6</v>
      </c>
      <c r="E172" s="10" t="s">
        <v>126</v>
      </c>
      <c r="F172" s="10" t="s">
        <v>15</v>
      </c>
      <c r="G172" s="10">
        <v>4</v>
      </c>
      <c r="H172" s="10">
        <v>4</v>
      </c>
      <c r="I172" s="30"/>
      <c r="K172" t="str">
        <f ca="1">IFERROR(VLOOKUP(ROWS($K$5:K172),tblInventoryList[[Column1]:[Item Description]],2,0),"")</f>
        <v/>
      </c>
    </row>
    <row r="173" spans="1:11" ht="17.25" customHeight="1">
      <c r="A173">
        <f ca="1">IF(ISNUMBER(SEARCH('Abalone &amp; Gai Lan'!$A$6,B173)),MAX($A$4:A172)+1,"")</f>
        <v>56</v>
      </c>
      <c r="B173" s="7" t="s">
        <v>377</v>
      </c>
      <c r="C173" s="7" t="s">
        <v>378</v>
      </c>
      <c r="D173" s="34">
        <v>75</v>
      </c>
      <c r="E173" s="10" t="s">
        <v>14</v>
      </c>
      <c r="F173" s="10" t="s">
        <v>15</v>
      </c>
      <c r="G173" s="10">
        <v>1</v>
      </c>
      <c r="H173" s="10">
        <v>1</v>
      </c>
      <c r="I173" s="30"/>
      <c r="K173" t="str">
        <f ca="1">IFERROR(VLOOKUP(ROWS($K$5:K173),tblInventoryList[[Column1]:[Item Description]],2,0),"")</f>
        <v/>
      </c>
    </row>
    <row r="174" spans="1:11" ht="17.25" customHeight="1">
      <c r="A174" t="str">
        <f ca="1">IF(ISNUMBER(SEARCH('Abalone &amp; Gai Lan'!$A$6,B174)),MAX($A$4:A173)+1,"")</f>
        <v/>
      </c>
      <c r="B174" s="7" t="s">
        <v>379</v>
      </c>
      <c r="C174" s="7" t="s">
        <v>380</v>
      </c>
      <c r="D174" s="34">
        <v>52.5</v>
      </c>
      <c r="E174" s="10" t="s">
        <v>14</v>
      </c>
      <c r="F174" s="10" t="s">
        <v>15</v>
      </c>
      <c r="G174" s="10">
        <v>1</v>
      </c>
      <c r="H174" s="10">
        <v>1</v>
      </c>
      <c r="I174" s="30"/>
      <c r="K174" t="str">
        <f ca="1">IFERROR(VLOOKUP(ROWS($K$5:K174),tblInventoryList[[Column1]:[Item Description]],2,0),"")</f>
        <v/>
      </c>
    </row>
    <row r="175" spans="1:11" ht="17.25" customHeight="1">
      <c r="A175" t="str">
        <f ca="1">IF(ISNUMBER(SEARCH('Abalone &amp; Gai Lan'!$A$6,B175)),MAX($A$4:A174)+1,"")</f>
        <v/>
      </c>
      <c r="B175" s="7" t="s">
        <v>381</v>
      </c>
      <c r="C175" s="7" t="s">
        <v>382</v>
      </c>
      <c r="D175" s="34">
        <v>11.75</v>
      </c>
      <c r="E175" s="10" t="s">
        <v>126</v>
      </c>
      <c r="F175" s="10" t="s">
        <v>15</v>
      </c>
      <c r="G175" s="10">
        <v>2</v>
      </c>
      <c r="H175" s="10">
        <v>3</v>
      </c>
      <c r="I175" s="30"/>
      <c r="K175" t="str">
        <f ca="1">IFERROR(VLOOKUP(ROWS($K$5:K175),tblInventoryList[[Column1]:[Item Description]],2,0),"")</f>
        <v/>
      </c>
    </row>
    <row r="176" spans="1:11" ht="17.25" customHeight="1">
      <c r="A176" t="str">
        <f ca="1">IF(ISNUMBER(SEARCH('Abalone &amp; Gai Lan'!$A$6,B176)),MAX($A$4:A175)+1,"")</f>
        <v/>
      </c>
      <c r="B176" s="7" t="s">
        <v>383</v>
      </c>
      <c r="C176" s="7" t="s">
        <v>384</v>
      </c>
      <c r="D176" s="34">
        <v>39.979999999999997</v>
      </c>
      <c r="E176" s="10" t="s">
        <v>14</v>
      </c>
      <c r="F176" s="10" t="s">
        <v>15</v>
      </c>
      <c r="G176" s="10">
        <v>5</v>
      </c>
      <c r="H176" s="10">
        <v>5</v>
      </c>
      <c r="I176" s="30"/>
      <c r="K176" t="str">
        <f ca="1">IFERROR(VLOOKUP(ROWS($K$5:K176),tblInventoryList[[Column1]:[Item Description]],2,0),"")</f>
        <v/>
      </c>
    </row>
    <row r="177" spans="1:11" ht="17.25" customHeight="1">
      <c r="A177" t="str">
        <f ca="1">IF(ISNUMBER(SEARCH('Abalone &amp; Gai Lan'!$A$6,B177)),MAX($A$4:A176)+1,"")</f>
        <v/>
      </c>
      <c r="B177" s="7" t="s">
        <v>385</v>
      </c>
      <c r="C177" s="7" t="s">
        <v>386</v>
      </c>
      <c r="D177" s="34">
        <v>35.909999999999997</v>
      </c>
      <c r="E177" s="10" t="s">
        <v>14</v>
      </c>
      <c r="F177" s="10" t="s">
        <v>15</v>
      </c>
      <c r="G177" s="10">
        <v>1</v>
      </c>
      <c r="H177" s="10">
        <v>1</v>
      </c>
      <c r="I177" s="30"/>
      <c r="K177" t="str">
        <f ca="1">IFERROR(VLOOKUP(ROWS($K$5:K177),tblInventoryList[[Column1]:[Item Description]],2,0),"")</f>
        <v/>
      </c>
    </row>
    <row r="178" spans="1:11" ht="17.25" customHeight="1">
      <c r="A178" t="str">
        <f ca="1">IF(ISNUMBER(SEARCH('Abalone &amp; Gai Lan'!$A$6,B178)),MAX($A$4:A177)+1,"")</f>
        <v/>
      </c>
      <c r="B178" s="7" t="s">
        <v>387</v>
      </c>
      <c r="C178" s="7" t="s">
        <v>388</v>
      </c>
      <c r="D178" s="34"/>
      <c r="E178" s="10" t="s">
        <v>46</v>
      </c>
      <c r="F178" s="10" t="s">
        <v>15</v>
      </c>
      <c r="G178" s="10">
        <v>1</v>
      </c>
      <c r="H178" s="10">
        <v>1</v>
      </c>
      <c r="I178" s="30"/>
      <c r="K178" t="str">
        <f ca="1">IFERROR(VLOOKUP(ROWS($K$5:K178),tblInventoryList[[Column1]:[Item Description]],2,0),"")</f>
        <v/>
      </c>
    </row>
    <row r="179" spans="1:11" ht="17.25" customHeight="1">
      <c r="A179" t="str">
        <f ca="1">IF(ISNUMBER(SEARCH('Abalone &amp; Gai Lan'!$A$6,B179)),MAX($A$4:A178)+1,"")</f>
        <v/>
      </c>
      <c r="B179" s="7" t="s">
        <v>389</v>
      </c>
      <c r="C179" s="7" t="s">
        <v>390</v>
      </c>
      <c r="D179" s="34">
        <v>30.1</v>
      </c>
      <c r="E179" s="10" t="s">
        <v>14</v>
      </c>
      <c r="F179" s="10" t="s">
        <v>15</v>
      </c>
      <c r="G179" s="10">
        <v>3</v>
      </c>
      <c r="H179" s="10">
        <v>3</v>
      </c>
      <c r="I179" s="30"/>
      <c r="K179" t="str">
        <f ca="1">IFERROR(VLOOKUP(ROWS($K$5:K179),tblInventoryList[[Column1]:[Item Description]],2,0),"")</f>
        <v/>
      </c>
    </row>
    <row r="180" spans="1:11" ht="17.25" customHeight="1">
      <c r="A180" t="str">
        <f ca="1">IF(ISNUMBER(SEARCH('Abalone &amp; Gai Lan'!$A$6,B180)),MAX($A$4:A179)+1,"")</f>
        <v/>
      </c>
      <c r="B180" s="7" t="s">
        <v>391</v>
      </c>
      <c r="C180" s="7" t="s">
        <v>392</v>
      </c>
      <c r="D180" s="34">
        <v>10.25</v>
      </c>
      <c r="E180" s="10" t="s">
        <v>14</v>
      </c>
      <c r="F180" s="10" t="s">
        <v>15</v>
      </c>
      <c r="G180" s="10">
        <v>5</v>
      </c>
      <c r="H180" s="10">
        <v>6</v>
      </c>
      <c r="I180" s="30"/>
      <c r="K180" t="str">
        <f ca="1">IFERROR(VLOOKUP(ROWS($K$5:K180),tblInventoryList[[Column1]:[Item Description]],2,0),"")</f>
        <v/>
      </c>
    </row>
    <row r="181" spans="1:11" ht="17.25" customHeight="1">
      <c r="A181" t="str">
        <f ca="1">IF(ISNUMBER(SEARCH('Abalone &amp; Gai Lan'!$A$6,B181)),MAX($A$4:A180)+1,"")</f>
        <v/>
      </c>
      <c r="B181" s="7" t="s">
        <v>393</v>
      </c>
      <c r="C181" s="7" t="s">
        <v>394</v>
      </c>
      <c r="D181" s="34">
        <v>13.95</v>
      </c>
      <c r="E181" s="10" t="s">
        <v>14</v>
      </c>
      <c r="F181" s="10" t="s">
        <v>15</v>
      </c>
      <c r="G181" s="10">
        <v>3</v>
      </c>
      <c r="H181" s="10">
        <v>3</v>
      </c>
      <c r="I181" s="30"/>
      <c r="K181" t="str">
        <f ca="1">IFERROR(VLOOKUP(ROWS($K$5:K181),tblInventoryList[[Column1]:[Item Description]],2,0),"")</f>
        <v/>
      </c>
    </row>
    <row r="182" spans="1:11" ht="17.25" customHeight="1">
      <c r="A182" t="str">
        <f ca="1">IF(ISNUMBER(SEARCH('Abalone &amp; Gai Lan'!$A$6,B182)),MAX($A$4:A181)+1,"")</f>
        <v/>
      </c>
      <c r="B182" s="7" t="s">
        <v>395</v>
      </c>
      <c r="C182" s="7" t="s">
        <v>396</v>
      </c>
      <c r="D182" s="34">
        <v>39.14</v>
      </c>
      <c r="E182" s="10" t="s">
        <v>14</v>
      </c>
      <c r="F182" s="10" t="s">
        <v>15</v>
      </c>
      <c r="G182" s="10">
        <v>1</v>
      </c>
      <c r="H182" s="10">
        <v>1</v>
      </c>
      <c r="I182" s="30"/>
      <c r="K182" t="str">
        <f ca="1">IFERROR(VLOOKUP(ROWS($K$5:K182),tblInventoryList[[Column1]:[Item Description]],2,0),"")</f>
        <v/>
      </c>
    </row>
    <row r="183" spans="1:11" ht="17.25" customHeight="1">
      <c r="A183" t="str">
        <f ca="1">IF(ISNUMBER(SEARCH('Abalone &amp; Gai Lan'!$A$6,B183)),MAX($A$4:A182)+1,"")</f>
        <v/>
      </c>
      <c r="B183" s="7" t="s">
        <v>397</v>
      </c>
      <c r="C183" s="7" t="s">
        <v>398</v>
      </c>
      <c r="D183" s="34">
        <v>128.80000000000001</v>
      </c>
      <c r="E183" s="10" t="s">
        <v>14</v>
      </c>
      <c r="F183" s="10" t="s">
        <v>15</v>
      </c>
      <c r="G183" s="10">
        <v>1</v>
      </c>
      <c r="H183" s="10">
        <v>1</v>
      </c>
      <c r="I183" s="30"/>
      <c r="K183" t="str">
        <f ca="1">IFERROR(VLOOKUP(ROWS($K$5:K183),tblInventoryList[[Column1]:[Item Description]],2,0),"")</f>
        <v/>
      </c>
    </row>
    <row r="184" spans="1:11" ht="17.25" customHeight="1">
      <c r="A184">
        <f ca="1">IF(ISNUMBER(SEARCH('Abalone &amp; Gai Lan'!$A$6,B184)),MAX($A$4:A183)+1,"")</f>
        <v>57</v>
      </c>
      <c r="B184" s="7" t="s">
        <v>399</v>
      </c>
      <c r="C184" s="7" t="s">
        <v>400</v>
      </c>
      <c r="D184" s="34">
        <v>136.5</v>
      </c>
      <c r="E184" s="10" t="s">
        <v>14</v>
      </c>
      <c r="F184" s="10" t="s">
        <v>15</v>
      </c>
      <c r="G184" s="10">
        <v>1</v>
      </c>
      <c r="H184" s="10">
        <v>1</v>
      </c>
      <c r="I184" s="30"/>
      <c r="K184" t="str">
        <f ca="1">IFERROR(VLOOKUP(ROWS($K$5:K184),tblInventoryList[[Column1]:[Item Description]],2,0),"")</f>
        <v/>
      </c>
    </row>
    <row r="185" spans="1:11" ht="17.25" customHeight="1">
      <c r="A185">
        <f ca="1">IF(ISNUMBER(SEARCH('Abalone &amp; Gai Lan'!$A$6,B185)),MAX($A$4:A184)+1,"")</f>
        <v>58</v>
      </c>
      <c r="B185" s="7" t="s">
        <v>401</v>
      </c>
      <c r="C185" s="7" t="s">
        <v>402</v>
      </c>
      <c r="D185" s="34">
        <v>75</v>
      </c>
      <c r="E185" s="10" t="s">
        <v>14</v>
      </c>
      <c r="F185" s="10" t="s">
        <v>15</v>
      </c>
      <c r="G185" s="10">
        <v>3</v>
      </c>
      <c r="H185" s="10">
        <v>4</v>
      </c>
      <c r="I185" s="30"/>
      <c r="K185" t="str">
        <f ca="1">IFERROR(VLOOKUP(ROWS($K$5:K185),tblInventoryList[[Column1]:[Item Description]],2,0),"")</f>
        <v/>
      </c>
    </row>
    <row r="186" spans="1:11" ht="17.25" customHeight="1">
      <c r="A186">
        <f ca="1">IF(ISNUMBER(SEARCH('Abalone &amp; Gai Lan'!$A$6,B186)),MAX($A$4:A185)+1,"")</f>
        <v>59</v>
      </c>
      <c r="B186" s="7" t="s">
        <v>403</v>
      </c>
      <c r="C186" s="7" t="s">
        <v>404</v>
      </c>
      <c r="D186" s="34">
        <v>587.5</v>
      </c>
      <c r="E186" s="10" t="s">
        <v>14</v>
      </c>
      <c r="F186" s="10" t="s">
        <v>15</v>
      </c>
      <c r="G186" s="10">
        <v>2</v>
      </c>
      <c r="H186" s="10">
        <v>2</v>
      </c>
      <c r="I186" s="30"/>
      <c r="K186" t="str">
        <f ca="1">IFERROR(VLOOKUP(ROWS($K$5:K186),tblInventoryList[[Column1]:[Item Description]],2,0),"")</f>
        <v/>
      </c>
    </row>
    <row r="187" spans="1:11" ht="17.25" customHeight="1">
      <c r="A187" t="str">
        <f ca="1">IF(ISNUMBER(SEARCH('Abalone &amp; Gai Lan'!$A$6,B187)),MAX($A$4:A186)+1,"")</f>
        <v/>
      </c>
      <c r="B187" s="7" t="s">
        <v>405</v>
      </c>
      <c r="C187" s="7" t="s">
        <v>406</v>
      </c>
      <c r="D187" s="34">
        <v>13.95</v>
      </c>
      <c r="E187" s="10" t="s">
        <v>126</v>
      </c>
      <c r="F187" s="10" t="s">
        <v>15</v>
      </c>
      <c r="G187" s="10">
        <v>2</v>
      </c>
      <c r="H187" s="10">
        <v>2</v>
      </c>
      <c r="I187" s="30"/>
      <c r="K187" t="str">
        <f ca="1">IFERROR(VLOOKUP(ROWS($K$5:K187),tblInventoryList[[Column1]:[Item Description]],2,0),"")</f>
        <v/>
      </c>
    </row>
    <row r="188" spans="1:11" ht="17.25" customHeight="1">
      <c r="A188">
        <f ca="1">IF(ISNUMBER(SEARCH('Abalone &amp; Gai Lan'!$A$6,B188)),MAX($A$4:A187)+1,"")</f>
        <v>60</v>
      </c>
      <c r="B188" s="7" t="s">
        <v>407</v>
      </c>
      <c r="C188" s="7" t="s">
        <v>408</v>
      </c>
      <c r="D188" s="34">
        <v>450</v>
      </c>
      <c r="E188" s="10" t="s">
        <v>14</v>
      </c>
      <c r="F188" s="10" t="s">
        <v>15</v>
      </c>
      <c r="G188" s="10">
        <v>6</v>
      </c>
      <c r="H188" s="10">
        <v>6</v>
      </c>
      <c r="I188" s="30"/>
      <c r="K188" t="str">
        <f ca="1">IFERROR(VLOOKUP(ROWS($K$5:K188),tblInventoryList[[Column1]:[Item Description]],2,0),"")</f>
        <v/>
      </c>
    </row>
    <row r="189" spans="1:11" ht="17.25" customHeight="1">
      <c r="A189">
        <f ca="1">IF(ISNUMBER(SEARCH('Abalone &amp; Gai Lan'!$A$6,B189)),MAX($A$4:A188)+1,"")</f>
        <v>61</v>
      </c>
      <c r="B189" s="7" t="s">
        <v>409</v>
      </c>
      <c r="C189" s="7" t="s">
        <v>410</v>
      </c>
      <c r="D189" s="34">
        <v>450</v>
      </c>
      <c r="E189" s="10" t="s">
        <v>14</v>
      </c>
      <c r="F189" s="10" t="s">
        <v>15</v>
      </c>
      <c r="G189" s="10">
        <v>6</v>
      </c>
      <c r="H189" s="10">
        <v>6</v>
      </c>
      <c r="I189" s="30"/>
      <c r="K189" t="str">
        <f ca="1">IFERROR(VLOOKUP(ROWS($K$5:K189),tblInventoryList[[Column1]:[Item Description]],2,0),"")</f>
        <v/>
      </c>
    </row>
    <row r="190" spans="1:11" ht="17.25" customHeight="1">
      <c r="A190" t="str">
        <f ca="1">IF(ISNUMBER(SEARCH('Abalone &amp; Gai Lan'!$A$6,B190)),MAX($A$4:A189)+1,"")</f>
        <v/>
      </c>
      <c r="B190" s="7" t="s">
        <v>411</v>
      </c>
      <c r="C190" s="7" t="s">
        <v>412</v>
      </c>
      <c r="D190" s="34">
        <v>51.96</v>
      </c>
      <c r="E190" s="10" t="s">
        <v>14</v>
      </c>
      <c r="F190" s="10" t="s">
        <v>63</v>
      </c>
      <c r="G190" s="10">
        <v>4</v>
      </c>
      <c r="H190" s="10">
        <v>4</v>
      </c>
      <c r="I190" s="30"/>
      <c r="K190" t="str">
        <f ca="1">IFERROR(VLOOKUP(ROWS($K$5:K190),tblInventoryList[[Column1]:[Item Description]],2,0),"")</f>
        <v/>
      </c>
    </row>
    <row r="191" spans="1:11" ht="17.25" customHeight="1">
      <c r="A191">
        <f ca="1">IF(ISNUMBER(SEARCH('Abalone &amp; Gai Lan'!$A$6,B191)),MAX($A$4:A190)+1,"")</f>
        <v>62</v>
      </c>
      <c r="B191" s="7" t="s">
        <v>413</v>
      </c>
      <c r="C191" s="7" t="s">
        <v>414</v>
      </c>
      <c r="D191" s="34">
        <v>225</v>
      </c>
      <c r="E191" s="10" t="s">
        <v>14</v>
      </c>
      <c r="F191" s="10" t="s">
        <v>15</v>
      </c>
      <c r="G191" s="10">
        <v>2</v>
      </c>
      <c r="H191" s="10">
        <v>2</v>
      </c>
      <c r="I191" s="30"/>
      <c r="K191" t="str">
        <f ca="1">IFERROR(VLOOKUP(ROWS($K$5:K191),tblInventoryList[[Column1]:[Item Description]],2,0),"")</f>
        <v/>
      </c>
    </row>
    <row r="192" spans="1:11" ht="17.25" customHeight="1">
      <c r="A192">
        <f ca="1">IF(ISNUMBER(SEARCH('Abalone &amp; Gai Lan'!$A$6,B192)),MAX($A$4:A191)+1,"")</f>
        <v>63</v>
      </c>
      <c r="B192" s="7" t="s">
        <v>415</v>
      </c>
      <c r="C192" s="7" t="s">
        <v>416</v>
      </c>
      <c r="D192" s="34">
        <v>56.08</v>
      </c>
      <c r="E192" s="10" t="s">
        <v>14</v>
      </c>
      <c r="F192" s="10" t="s">
        <v>417</v>
      </c>
      <c r="G192" s="10">
        <v>15</v>
      </c>
      <c r="H192" s="10">
        <v>15</v>
      </c>
      <c r="I192" s="30"/>
      <c r="K192" t="str">
        <f ca="1">IFERROR(VLOOKUP(ROWS($K$5:K192),tblInventoryList[[Column1]:[Item Description]],2,0),"")</f>
        <v/>
      </c>
    </row>
    <row r="193" spans="1:11" ht="17.25" customHeight="1">
      <c r="A193">
        <f ca="1">IF(ISNUMBER(SEARCH('Abalone &amp; Gai Lan'!$A$6,B193)),MAX($A$4:A192)+1,"")</f>
        <v>64</v>
      </c>
      <c r="B193" s="7" t="s">
        <v>418</v>
      </c>
      <c r="C193" s="7" t="s">
        <v>419</v>
      </c>
      <c r="D193" s="34">
        <v>40.130000000000003</v>
      </c>
      <c r="E193" s="10" t="s">
        <v>14</v>
      </c>
      <c r="F193" s="10" t="s">
        <v>63</v>
      </c>
      <c r="G193" s="10">
        <v>4</v>
      </c>
      <c r="H193" s="10">
        <v>4</v>
      </c>
      <c r="I193" s="30"/>
      <c r="K193" t="str">
        <f ca="1">IFERROR(VLOOKUP(ROWS($K$5:K193),tblInventoryList[[Column1]:[Item Description]],2,0),"")</f>
        <v/>
      </c>
    </row>
    <row r="194" spans="1:11" ht="17.25" customHeight="1">
      <c r="A194" t="str">
        <f ca="1">IF(ISNUMBER(SEARCH('Abalone &amp; Gai Lan'!$A$6,B194)),MAX($A$4:A193)+1,"")</f>
        <v/>
      </c>
      <c r="B194" s="7" t="s">
        <v>420</v>
      </c>
      <c r="C194" s="7" t="s">
        <v>421</v>
      </c>
      <c r="D194" s="34">
        <v>155</v>
      </c>
      <c r="E194" s="10" t="s">
        <v>14</v>
      </c>
      <c r="F194" s="10" t="s">
        <v>15</v>
      </c>
      <c r="G194" s="10">
        <v>2</v>
      </c>
      <c r="H194" s="10">
        <v>2</v>
      </c>
      <c r="I194" s="30"/>
      <c r="K194" t="str">
        <f ca="1">IFERROR(VLOOKUP(ROWS($K$5:K194),tblInventoryList[[Column1]:[Item Description]],2,0),"")</f>
        <v/>
      </c>
    </row>
    <row r="195" spans="1:11" ht="17.25" customHeight="1">
      <c r="A195">
        <f ca="1">IF(ISNUMBER(SEARCH('Abalone &amp; Gai Lan'!$A$6,B195)),MAX($A$4:A194)+1,"")</f>
        <v>65</v>
      </c>
      <c r="B195" s="7" t="s">
        <v>422</v>
      </c>
      <c r="C195" s="7" t="s">
        <v>423</v>
      </c>
      <c r="D195" s="34">
        <v>9.01</v>
      </c>
      <c r="E195" s="10" t="s">
        <v>14</v>
      </c>
      <c r="F195" s="10" t="s">
        <v>15</v>
      </c>
      <c r="G195" s="10">
        <v>1</v>
      </c>
      <c r="H195" s="10">
        <v>1</v>
      </c>
      <c r="I195" s="30"/>
      <c r="K195" t="str">
        <f ca="1">IFERROR(VLOOKUP(ROWS($K$5:K195),tblInventoryList[[Column1]:[Item Description]],2,0),"")</f>
        <v/>
      </c>
    </row>
    <row r="196" spans="1:11" ht="17.25" customHeight="1">
      <c r="A196">
        <f ca="1">IF(ISNUMBER(SEARCH('Abalone &amp; Gai Lan'!$A$6,B196)),MAX($A$4:A195)+1,"")</f>
        <v>66</v>
      </c>
      <c r="B196" s="7" t="s">
        <v>424</v>
      </c>
      <c r="C196" s="7" t="s">
        <v>425</v>
      </c>
      <c r="D196" s="34">
        <v>26.75</v>
      </c>
      <c r="E196" s="10" t="s">
        <v>14</v>
      </c>
      <c r="F196" s="10" t="s">
        <v>15</v>
      </c>
      <c r="G196" s="10">
        <v>3</v>
      </c>
      <c r="H196" s="10">
        <v>3</v>
      </c>
      <c r="I196" s="30"/>
      <c r="K196" t="str">
        <f ca="1">IFERROR(VLOOKUP(ROWS($K$5:K196),tblInventoryList[[Column1]:[Item Description]],2,0),"")</f>
        <v/>
      </c>
    </row>
    <row r="197" spans="1:11" ht="17.25" customHeight="1">
      <c r="A197">
        <f ca="1">IF(ISNUMBER(SEARCH('Abalone &amp; Gai Lan'!$A$6,B197)),MAX($A$4:A196)+1,"")</f>
        <v>67</v>
      </c>
      <c r="B197" s="7" t="s">
        <v>426</v>
      </c>
      <c r="C197" s="7" t="s">
        <v>427</v>
      </c>
      <c r="D197" s="34">
        <v>10.95</v>
      </c>
      <c r="E197" s="10" t="s">
        <v>126</v>
      </c>
      <c r="F197" s="10" t="s">
        <v>15</v>
      </c>
      <c r="G197" s="10">
        <v>3</v>
      </c>
      <c r="H197" s="10">
        <v>3</v>
      </c>
      <c r="I197" s="30"/>
      <c r="K197" t="str">
        <f ca="1">IFERROR(VLOOKUP(ROWS($K$5:K197),tblInventoryList[[Column1]:[Item Description]],2,0),"")</f>
        <v/>
      </c>
    </row>
    <row r="198" spans="1:11" ht="17.25" customHeight="1">
      <c r="A198" t="str">
        <f ca="1">IF(ISNUMBER(SEARCH('Abalone &amp; Gai Lan'!$A$6,B198)),MAX($A$4:A197)+1,"")</f>
        <v/>
      </c>
      <c r="B198" s="7" t="s">
        <v>428</v>
      </c>
      <c r="C198" s="7" t="s">
        <v>429</v>
      </c>
      <c r="D198" s="34">
        <v>15.9</v>
      </c>
      <c r="E198" s="10" t="s">
        <v>126</v>
      </c>
      <c r="F198" s="10" t="s">
        <v>15</v>
      </c>
      <c r="G198" s="10">
        <v>1</v>
      </c>
      <c r="H198" s="10">
        <v>1</v>
      </c>
      <c r="I198" s="30"/>
      <c r="K198" t="str">
        <f ca="1">IFERROR(VLOOKUP(ROWS($K$5:K198),tblInventoryList[[Column1]:[Item Description]],2,0),"")</f>
        <v/>
      </c>
    </row>
    <row r="199" spans="1:11" ht="17.25" customHeight="1">
      <c r="A199" t="str">
        <f ca="1">IF(ISNUMBER(SEARCH('Abalone &amp; Gai Lan'!$A$6,B199)),MAX($A$4:A198)+1,"")</f>
        <v/>
      </c>
      <c r="B199" s="7" t="s">
        <v>430</v>
      </c>
      <c r="C199" s="7" t="s">
        <v>431</v>
      </c>
      <c r="D199" s="34">
        <v>42.25</v>
      </c>
      <c r="E199" s="10" t="s">
        <v>14</v>
      </c>
      <c r="F199" s="10" t="s">
        <v>27</v>
      </c>
      <c r="G199" s="10">
        <v>2</v>
      </c>
      <c r="H199" s="10">
        <v>2</v>
      </c>
      <c r="I199" s="30"/>
      <c r="K199" t="str">
        <f ca="1">IFERROR(VLOOKUP(ROWS($K$5:K199),tblInventoryList[[Column1]:[Item Description]],2,0),"")</f>
        <v/>
      </c>
    </row>
    <row r="200" spans="1:11" ht="17.25" customHeight="1">
      <c r="A200" t="str">
        <f ca="1">IF(ISNUMBER(SEARCH('Abalone &amp; Gai Lan'!$A$6,B200)),MAX($A$4:A199)+1,"")</f>
        <v/>
      </c>
      <c r="B200" s="7" t="s">
        <v>432</v>
      </c>
      <c r="C200" s="7" t="s">
        <v>433</v>
      </c>
      <c r="D200" s="34">
        <v>71.084337000000005</v>
      </c>
      <c r="E200" s="10" t="s">
        <v>14</v>
      </c>
      <c r="F200" s="10" t="s">
        <v>27</v>
      </c>
      <c r="G200" s="10">
        <v>4</v>
      </c>
      <c r="H200" s="10">
        <v>4</v>
      </c>
      <c r="I200" s="30"/>
      <c r="K200" t="str">
        <f ca="1">IFERROR(VLOOKUP(ROWS($K$5:K200),tblInventoryList[[Column1]:[Item Description]],2,0),"")</f>
        <v/>
      </c>
    </row>
    <row r="201" spans="1:11" ht="17.25" customHeight="1">
      <c r="A201" t="str">
        <f ca="1">IF(ISNUMBER(SEARCH('Abalone &amp; Gai Lan'!$A$6,B201)),MAX($A$4:A200)+1,"")</f>
        <v/>
      </c>
      <c r="B201" s="7" t="s">
        <v>434</v>
      </c>
      <c r="C201" s="7" t="s">
        <v>435</v>
      </c>
      <c r="D201" s="34"/>
      <c r="E201" s="10" t="s">
        <v>46</v>
      </c>
      <c r="F201" s="10" t="s">
        <v>15</v>
      </c>
      <c r="G201" s="10">
        <v>1</v>
      </c>
      <c r="H201" s="10">
        <v>1</v>
      </c>
      <c r="I201" s="30"/>
      <c r="K201" t="str">
        <f ca="1">IFERROR(VLOOKUP(ROWS($K$5:K201),tblInventoryList[[Column1]:[Item Description]],2,0),"")</f>
        <v/>
      </c>
    </row>
    <row r="202" spans="1:11" ht="17.25" customHeight="1">
      <c r="A202">
        <f ca="1">IF(ISNUMBER(SEARCH('Abalone &amp; Gai Lan'!$A$6,B202)),MAX($A$4:A201)+1,"")</f>
        <v>68</v>
      </c>
      <c r="B202" s="7" t="s">
        <v>436</v>
      </c>
      <c r="C202" s="7" t="s">
        <v>437</v>
      </c>
      <c r="D202" s="34">
        <v>90.1</v>
      </c>
      <c r="E202" s="10" t="s">
        <v>14</v>
      </c>
      <c r="F202" s="10" t="s">
        <v>15</v>
      </c>
      <c r="G202" s="10">
        <v>1</v>
      </c>
      <c r="H202" s="10">
        <v>1</v>
      </c>
      <c r="I202" s="30"/>
      <c r="K202" t="str">
        <f ca="1">IFERROR(VLOOKUP(ROWS($K$5:K202),tblInventoryList[[Column1]:[Item Description]],2,0),"")</f>
        <v/>
      </c>
    </row>
    <row r="203" spans="1:11" ht="17.25" customHeight="1">
      <c r="A203">
        <f ca="1">IF(ISNUMBER(SEARCH('Abalone &amp; Gai Lan'!$A$6,B203)),MAX($A$4:A202)+1,"")</f>
        <v>69</v>
      </c>
      <c r="B203" s="7" t="s">
        <v>438</v>
      </c>
      <c r="C203" s="7" t="s">
        <v>439</v>
      </c>
      <c r="D203" s="34">
        <v>48</v>
      </c>
      <c r="E203" s="10" t="s">
        <v>14</v>
      </c>
      <c r="F203" s="10" t="s">
        <v>15</v>
      </c>
      <c r="G203" s="10">
        <v>4</v>
      </c>
      <c r="H203" s="10">
        <v>4</v>
      </c>
      <c r="I203" s="30"/>
      <c r="K203" t="str">
        <f ca="1">IFERROR(VLOOKUP(ROWS($K$5:K203),tblInventoryList[[Column1]:[Item Description]],2,0),"")</f>
        <v/>
      </c>
    </row>
    <row r="204" spans="1:11" ht="17.25" customHeight="1">
      <c r="A204">
        <f ca="1">IF(ISNUMBER(SEARCH('Abalone &amp; Gai Lan'!$A$6,B204)),MAX($A$4:A203)+1,"")</f>
        <v>70</v>
      </c>
      <c r="B204" s="7" t="s">
        <v>440</v>
      </c>
      <c r="C204" s="7" t="s">
        <v>441</v>
      </c>
      <c r="D204" s="34">
        <v>14.48</v>
      </c>
      <c r="E204" s="10" t="s">
        <v>14</v>
      </c>
      <c r="F204" s="10" t="s">
        <v>15</v>
      </c>
      <c r="G204" s="10">
        <v>8</v>
      </c>
      <c r="H204" s="10">
        <v>13</v>
      </c>
      <c r="I204" s="30"/>
      <c r="K204" t="str">
        <f ca="1">IFERROR(VLOOKUP(ROWS($K$5:K204),tblInventoryList[[Column1]:[Item Description]],2,0),"")</f>
        <v/>
      </c>
    </row>
    <row r="205" spans="1:11" ht="17.25" customHeight="1">
      <c r="A205">
        <f ca="1">IF(ISNUMBER(SEARCH('Abalone &amp; Gai Lan'!$A$6,B205)),MAX($A$4:A204)+1,"")</f>
        <v>71</v>
      </c>
      <c r="B205" s="7" t="s">
        <v>442</v>
      </c>
      <c r="C205" s="7"/>
      <c r="D205" s="34">
        <v>23</v>
      </c>
      <c r="E205" s="10" t="s">
        <v>14</v>
      </c>
      <c r="F205" s="10" t="s">
        <v>318</v>
      </c>
      <c r="G205" s="10">
        <v>1</v>
      </c>
      <c r="H205" s="10">
        <v>1</v>
      </c>
      <c r="I205" s="30"/>
      <c r="K205" t="str">
        <f ca="1">IFERROR(VLOOKUP(ROWS($K$5:K205),tblInventoryList[[Column1]:[Item Description]],2,0),"")</f>
        <v/>
      </c>
    </row>
    <row r="206" spans="1:11" ht="17.25" customHeight="1">
      <c r="A206" t="str">
        <f ca="1">IF(ISNUMBER(SEARCH('Abalone &amp; Gai Lan'!$A$6,B206)),MAX($A$4:A205)+1,"")</f>
        <v/>
      </c>
      <c r="B206" s="7" t="s">
        <v>443</v>
      </c>
      <c r="C206" s="7" t="s">
        <v>444</v>
      </c>
      <c r="D206" s="34">
        <v>23.46</v>
      </c>
      <c r="E206" s="10" t="s">
        <v>14</v>
      </c>
      <c r="F206" s="10" t="s">
        <v>27</v>
      </c>
      <c r="G206" s="10">
        <v>8</v>
      </c>
      <c r="H206" s="10">
        <v>8</v>
      </c>
      <c r="I206" s="30"/>
      <c r="K206" t="str">
        <f ca="1">IFERROR(VLOOKUP(ROWS($K$5:K206),tblInventoryList[[Column1]:[Item Description]],2,0),"")</f>
        <v/>
      </c>
    </row>
    <row r="207" spans="1:11" ht="17.25" customHeight="1">
      <c r="A207">
        <f ca="1">IF(ISNUMBER(SEARCH('Abalone &amp; Gai Lan'!$A$6,B207)),MAX($A$4:A206)+1,"")</f>
        <v>72</v>
      </c>
      <c r="B207" s="7" t="s">
        <v>445</v>
      </c>
      <c r="C207" s="7" t="s">
        <v>446</v>
      </c>
      <c r="D207" s="34">
        <v>26.68</v>
      </c>
      <c r="E207" s="10" t="s">
        <v>126</v>
      </c>
      <c r="F207" s="10" t="s">
        <v>63</v>
      </c>
      <c r="G207" s="10">
        <v>1</v>
      </c>
      <c r="H207" s="10">
        <v>1</v>
      </c>
      <c r="I207" s="30"/>
      <c r="K207" t="str">
        <f ca="1">IFERROR(VLOOKUP(ROWS($K$5:K207),tblInventoryList[[Column1]:[Item Description]],2,0),"")</f>
        <v/>
      </c>
    </row>
    <row r="208" spans="1:11" ht="17.25" customHeight="1">
      <c r="A208" t="str">
        <f ca="1">IF(ISNUMBER(SEARCH('Abalone &amp; Gai Lan'!$A$6,B208)),MAX($A$4:A207)+1,"")</f>
        <v/>
      </c>
      <c r="B208" s="7" t="s">
        <v>447</v>
      </c>
      <c r="C208" s="7" t="s">
        <v>448</v>
      </c>
      <c r="D208" s="34">
        <v>15.95</v>
      </c>
      <c r="E208" s="10" t="s">
        <v>14</v>
      </c>
      <c r="F208" s="10" t="s">
        <v>15</v>
      </c>
      <c r="G208" s="10">
        <v>6</v>
      </c>
      <c r="H208" s="10">
        <v>6</v>
      </c>
      <c r="I208" s="30"/>
      <c r="K208" t="str">
        <f ca="1">IFERROR(VLOOKUP(ROWS($K$5:K208),tblInventoryList[[Column1]:[Item Description]],2,0),"")</f>
        <v/>
      </c>
    </row>
    <row r="209" spans="1:11" ht="17.25" customHeight="1">
      <c r="A209" t="str">
        <f ca="1">IF(ISNUMBER(SEARCH('Abalone &amp; Gai Lan'!$A$6,B209)),MAX($A$4:A208)+1,"")</f>
        <v/>
      </c>
      <c r="B209" s="7" t="s">
        <v>449</v>
      </c>
      <c r="C209" s="7" t="s">
        <v>450</v>
      </c>
      <c r="D209" s="34">
        <v>13.65</v>
      </c>
      <c r="E209" s="10" t="s">
        <v>14</v>
      </c>
      <c r="F209" s="10" t="s">
        <v>36</v>
      </c>
      <c r="G209" s="10">
        <v>3</v>
      </c>
      <c r="H209" s="10">
        <v>3</v>
      </c>
      <c r="I209" s="30"/>
      <c r="K209" t="str">
        <f ca="1">IFERROR(VLOOKUP(ROWS($K$5:K209),tblInventoryList[[Column1]:[Item Description]],2,0),"")</f>
        <v/>
      </c>
    </row>
    <row r="210" spans="1:11" ht="17.25" customHeight="1">
      <c r="A210" t="str">
        <f ca="1">IF(ISNUMBER(SEARCH('Abalone &amp; Gai Lan'!$A$6,B210)),MAX($A$4:A209)+1,"")</f>
        <v/>
      </c>
      <c r="B210" s="7" t="s">
        <v>451</v>
      </c>
      <c r="C210" s="7" t="s">
        <v>452</v>
      </c>
      <c r="D210" s="34">
        <v>11.68</v>
      </c>
      <c r="E210" s="10" t="s">
        <v>14</v>
      </c>
      <c r="F210" s="10" t="s">
        <v>36</v>
      </c>
      <c r="G210" s="10">
        <v>2</v>
      </c>
      <c r="H210" s="10">
        <v>2</v>
      </c>
      <c r="I210" s="30"/>
      <c r="K210" t="str">
        <f ca="1">IFERROR(VLOOKUP(ROWS($K$5:K210),tblInventoryList[[Column1]:[Item Description]],2,0),"")</f>
        <v/>
      </c>
    </row>
    <row r="211" spans="1:11" ht="17.25" customHeight="1">
      <c r="A211" t="str">
        <f ca="1">IF(ISNUMBER(SEARCH('Abalone &amp; Gai Lan'!$A$6,B211)),MAX($A$4:A210)+1,"")</f>
        <v/>
      </c>
      <c r="B211" s="7" t="s">
        <v>453</v>
      </c>
      <c r="C211" s="7" t="s">
        <v>454</v>
      </c>
      <c r="D211" s="34">
        <v>23.87</v>
      </c>
      <c r="E211" s="10" t="s">
        <v>14</v>
      </c>
      <c r="F211" s="10" t="s">
        <v>27</v>
      </c>
      <c r="G211" s="10">
        <v>2</v>
      </c>
      <c r="H211" s="10">
        <v>2</v>
      </c>
      <c r="I211" s="30"/>
      <c r="K211" t="str">
        <f ca="1">IFERROR(VLOOKUP(ROWS($K$5:K211),tblInventoryList[[Column1]:[Item Description]],2,0),"")</f>
        <v/>
      </c>
    </row>
    <row r="212" spans="1:11" ht="17.25" customHeight="1">
      <c r="A212">
        <f ca="1">IF(ISNUMBER(SEARCH('Abalone &amp; Gai Lan'!$A$6,B212)),MAX($A$4:A211)+1,"")</f>
        <v>73</v>
      </c>
      <c r="B212" s="7" t="s">
        <v>455</v>
      </c>
      <c r="C212" s="7"/>
      <c r="D212" s="34">
        <v>30</v>
      </c>
      <c r="E212" s="10" t="s">
        <v>22</v>
      </c>
      <c r="F212" s="10" t="s">
        <v>176</v>
      </c>
      <c r="G212" s="10">
        <v>0</v>
      </c>
      <c r="H212" s="10">
        <v>0</v>
      </c>
      <c r="I212" s="30"/>
      <c r="K212" t="str">
        <f ca="1">IFERROR(VLOOKUP(ROWS($K$5:K212),tblInventoryList[[Column1]:[Item Description]],2,0),"")</f>
        <v/>
      </c>
    </row>
    <row r="213" spans="1:11" ht="17.25" customHeight="1">
      <c r="A213" t="str">
        <f ca="1">IF(ISNUMBER(SEARCH('Abalone &amp; Gai Lan'!$A$6,B213)),MAX($A$4:A212)+1,"")</f>
        <v/>
      </c>
      <c r="B213" s="7" t="s">
        <v>456</v>
      </c>
      <c r="C213" s="7" t="s">
        <v>457</v>
      </c>
      <c r="D213" s="34">
        <v>35</v>
      </c>
      <c r="E213" s="10" t="s">
        <v>14</v>
      </c>
      <c r="F213" s="10" t="s">
        <v>15</v>
      </c>
      <c r="G213" s="10">
        <v>1</v>
      </c>
      <c r="H213" s="10">
        <v>1</v>
      </c>
      <c r="I213" s="30"/>
      <c r="K213" t="str">
        <f ca="1">IFERROR(VLOOKUP(ROWS($K$5:K213),tblInventoryList[[Column1]:[Item Description]],2,0),"")</f>
        <v/>
      </c>
    </row>
    <row r="214" spans="1:11" ht="17.25" customHeight="1">
      <c r="A214">
        <f ca="1">IF(ISNUMBER(SEARCH('Abalone &amp; Gai Lan'!$A$6,B214)),MAX($A$4:A213)+1,"")</f>
        <v>74</v>
      </c>
      <c r="B214" s="7" t="s">
        <v>458</v>
      </c>
      <c r="C214" s="7" t="s">
        <v>459</v>
      </c>
      <c r="D214" s="34">
        <v>30.1</v>
      </c>
      <c r="E214" s="10" t="s">
        <v>14</v>
      </c>
      <c r="F214" s="10" t="s">
        <v>15</v>
      </c>
      <c r="G214" s="10">
        <v>1</v>
      </c>
      <c r="H214" s="10">
        <v>1</v>
      </c>
      <c r="I214" s="30"/>
      <c r="K214" t="str">
        <f ca="1">IFERROR(VLOOKUP(ROWS($K$5:K214),tblInventoryList[[Column1]:[Item Description]],2,0),"")</f>
        <v/>
      </c>
    </row>
    <row r="215" spans="1:11" ht="17.25" customHeight="1">
      <c r="A215" t="str">
        <f ca="1">IF(ISNUMBER(SEARCH('Abalone &amp; Gai Lan'!$A$6,B215)),MAX($A$4:A214)+1,"")</f>
        <v/>
      </c>
      <c r="B215" s="7" t="s">
        <v>460</v>
      </c>
      <c r="C215" s="7" t="s">
        <v>461</v>
      </c>
      <c r="D215" s="34">
        <v>40.5</v>
      </c>
      <c r="E215" s="10" t="s">
        <v>22</v>
      </c>
      <c r="F215" s="10" t="s">
        <v>15</v>
      </c>
      <c r="G215" s="10">
        <v>1</v>
      </c>
      <c r="H215" s="10">
        <v>1</v>
      </c>
      <c r="I215" s="30"/>
      <c r="K215" t="str">
        <f ca="1">IFERROR(VLOOKUP(ROWS($K$5:K215),tblInventoryList[[Column1]:[Item Description]],2,0),"")</f>
        <v/>
      </c>
    </row>
    <row r="216" spans="1:11" ht="17.25" customHeight="1">
      <c r="A216" t="str">
        <f ca="1">IF(ISNUMBER(SEARCH('Abalone &amp; Gai Lan'!$A$6,B216)),MAX($A$4:A215)+1,"")</f>
        <v/>
      </c>
      <c r="B216" s="7" t="s">
        <v>462</v>
      </c>
      <c r="C216" s="7" t="s">
        <v>463</v>
      </c>
      <c r="D216" s="34">
        <v>7.4</v>
      </c>
      <c r="E216" s="10" t="s">
        <v>14</v>
      </c>
      <c r="F216" s="10" t="s">
        <v>63</v>
      </c>
      <c r="G216" s="10">
        <v>1</v>
      </c>
      <c r="H216" s="10">
        <v>1</v>
      </c>
      <c r="I216" s="30"/>
      <c r="K216" t="str">
        <f ca="1">IFERROR(VLOOKUP(ROWS($K$5:K216),tblInventoryList[[Column1]:[Item Description]],2,0),"")</f>
        <v/>
      </c>
    </row>
    <row r="217" spans="1:11" ht="17.25" customHeight="1">
      <c r="A217">
        <f ca="1">IF(ISNUMBER(SEARCH('Abalone &amp; Gai Lan'!$A$6,B217)),MAX($A$4:A216)+1,"")</f>
        <v>75</v>
      </c>
      <c r="B217" s="7" t="s">
        <v>464</v>
      </c>
      <c r="C217" s="7" t="s">
        <v>465</v>
      </c>
      <c r="D217" s="34">
        <v>39.5</v>
      </c>
      <c r="E217" s="10" t="s">
        <v>14</v>
      </c>
      <c r="F217" s="10" t="s">
        <v>15</v>
      </c>
      <c r="G217" s="10">
        <v>3</v>
      </c>
      <c r="H217" s="10">
        <v>3</v>
      </c>
      <c r="I217" s="30"/>
      <c r="K217" t="str">
        <f ca="1">IFERROR(VLOOKUP(ROWS($K$5:K217),tblInventoryList[[Column1]:[Item Description]],2,0),"")</f>
        <v/>
      </c>
    </row>
    <row r="218" spans="1:11" ht="17.25" customHeight="1">
      <c r="A218" t="str">
        <f ca="1">IF(ISNUMBER(SEARCH('Abalone &amp; Gai Lan'!$A$6,B218)),MAX($A$4:A217)+1,"")</f>
        <v/>
      </c>
      <c r="B218" s="7" t="s">
        <v>466</v>
      </c>
      <c r="C218" s="7" t="s">
        <v>467</v>
      </c>
      <c r="D218" s="34">
        <v>3.19</v>
      </c>
      <c r="E218" s="10" t="s">
        <v>14</v>
      </c>
      <c r="F218" s="10" t="s">
        <v>63</v>
      </c>
      <c r="G218" s="10">
        <v>6</v>
      </c>
      <c r="H218" s="10">
        <v>6</v>
      </c>
      <c r="I218" s="30"/>
      <c r="K218" t="str">
        <f ca="1">IFERROR(VLOOKUP(ROWS($K$5:K218),tblInventoryList[[Column1]:[Item Description]],2,0),"")</f>
        <v/>
      </c>
    </row>
    <row r="219" spans="1:11" ht="17.25" customHeight="1">
      <c r="A219">
        <f ca="1">IF(ISNUMBER(SEARCH('Abalone &amp; Gai Lan'!$A$6,B219)),MAX($A$4:A218)+1,"")</f>
        <v>76</v>
      </c>
      <c r="B219" s="7" t="s">
        <v>468</v>
      </c>
      <c r="C219" s="7" t="s">
        <v>469</v>
      </c>
      <c r="D219" s="34">
        <v>35.9</v>
      </c>
      <c r="E219" s="10" t="s">
        <v>14</v>
      </c>
      <c r="F219" s="10" t="s">
        <v>27</v>
      </c>
      <c r="G219" s="10">
        <v>2</v>
      </c>
      <c r="H219" s="10">
        <v>3</v>
      </c>
      <c r="I219" s="30"/>
      <c r="K219" t="str">
        <f ca="1">IFERROR(VLOOKUP(ROWS($K$5:K219),tblInventoryList[[Column1]:[Item Description]],2,0),"")</f>
        <v/>
      </c>
    </row>
    <row r="220" spans="1:11" ht="17.25" customHeight="1">
      <c r="A220" t="str">
        <f ca="1">IF(ISNUMBER(SEARCH('Abalone &amp; Gai Lan'!$A$6,B220)),MAX($A$4:A219)+1,"")</f>
        <v/>
      </c>
      <c r="B220" s="7" t="s">
        <v>470</v>
      </c>
      <c r="C220" s="7" t="s">
        <v>471</v>
      </c>
      <c r="D220" s="34">
        <v>43.6</v>
      </c>
      <c r="E220" s="10" t="s">
        <v>201</v>
      </c>
      <c r="F220" s="10" t="s">
        <v>15</v>
      </c>
      <c r="G220" s="10">
        <v>1</v>
      </c>
      <c r="H220" s="10">
        <v>1</v>
      </c>
      <c r="I220" s="30"/>
      <c r="K220" t="str">
        <f ca="1">IFERROR(VLOOKUP(ROWS($K$5:K220),tblInventoryList[[Column1]:[Item Description]],2,0),"")</f>
        <v/>
      </c>
    </row>
    <row r="221" spans="1:11" ht="17.25" customHeight="1">
      <c r="A221">
        <f ca="1">IF(ISNUMBER(SEARCH('Abalone &amp; Gai Lan'!$A$6,B221)),MAX($A$4:A220)+1,"")</f>
        <v>77</v>
      </c>
      <c r="B221" s="7" t="s">
        <v>472</v>
      </c>
      <c r="C221" s="7" t="s">
        <v>473</v>
      </c>
      <c r="D221" s="34">
        <v>24.5</v>
      </c>
      <c r="E221" s="10" t="s">
        <v>14</v>
      </c>
      <c r="F221" s="10" t="s">
        <v>15</v>
      </c>
      <c r="G221" s="10">
        <v>1</v>
      </c>
      <c r="H221" s="10">
        <v>1</v>
      </c>
      <c r="I221" s="30"/>
      <c r="K221" t="str">
        <f ca="1">IFERROR(VLOOKUP(ROWS($K$5:K221),tblInventoryList[[Column1]:[Item Description]],2,0),"")</f>
        <v/>
      </c>
    </row>
    <row r="222" spans="1:11" ht="17.25" customHeight="1">
      <c r="A222" t="str">
        <f ca="1">IF(ISNUMBER(SEARCH('Abalone &amp; Gai Lan'!$A$6,B222)),MAX($A$4:A221)+1,"")</f>
        <v/>
      </c>
      <c r="B222" s="7" t="s">
        <v>474</v>
      </c>
      <c r="C222" s="7" t="s">
        <v>475</v>
      </c>
      <c r="D222" s="34">
        <v>27</v>
      </c>
      <c r="E222" s="10" t="s">
        <v>14</v>
      </c>
      <c r="F222" s="10" t="s">
        <v>15</v>
      </c>
      <c r="G222" s="10">
        <v>1</v>
      </c>
      <c r="H222" s="10">
        <v>1</v>
      </c>
      <c r="I222" s="30"/>
      <c r="K222" t="str">
        <f ca="1">IFERROR(VLOOKUP(ROWS($K$5:K222),tblInventoryList[[Column1]:[Item Description]],2,0),"")</f>
        <v/>
      </c>
    </row>
    <row r="223" spans="1:11" ht="17.25" customHeight="1">
      <c r="A223" t="str">
        <f ca="1">IF(ISNUMBER(SEARCH('Abalone &amp; Gai Lan'!$A$6,B223)),MAX($A$4:A222)+1,"")</f>
        <v/>
      </c>
      <c r="B223" s="7"/>
      <c r="C223" s="7"/>
      <c r="D223" s="34"/>
      <c r="E223" s="10"/>
      <c r="F223" s="10"/>
      <c r="G223" s="10"/>
      <c r="H223" s="10"/>
      <c r="I223" s="30"/>
      <c r="K223" t="str">
        <f ca="1">IFERROR(VLOOKUP(ROWS($K$5:K223),tblInventoryList[[Column1]:[Item Description]],2,0),"")</f>
        <v/>
      </c>
    </row>
    <row r="224" spans="1:11" ht="17.25" customHeight="1">
      <c r="A224" t="str">
        <f ca="1">IF(ISNUMBER(SEARCH('Abalone &amp; Gai Lan'!$A$6,B224)),MAX($A$4:A223)+1,"")</f>
        <v/>
      </c>
      <c r="B224" s="7"/>
      <c r="C224" s="7"/>
      <c r="D224" s="34"/>
      <c r="E224" s="10"/>
      <c r="F224" s="10"/>
      <c r="G224" s="10"/>
      <c r="H224" s="10"/>
      <c r="I224" s="30"/>
      <c r="K224" t="str">
        <f ca="1">IFERROR(VLOOKUP(ROWS($K$5:K224),tblInventoryList[[Column1]:[Item Description]],2,0),"")</f>
        <v/>
      </c>
    </row>
    <row r="225" spans="1:11" ht="17.25" customHeight="1">
      <c r="A225" t="str">
        <f ca="1">IF(ISNUMBER(SEARCH('Abalone &amp; Gai Lan'!$A$6,B225)),MAX($A$4:A224)+1,"")</f>
        <v/>
      </c>
      <c r="B225" s="7"/>
      <c r="C225" s="7"/>
      <c r="D225" s="34"/>
      <c r="E225" s="10"/>
      <c r="F225" s="10"/>
      <c r="G225" s="10"/>
      <c r="H225" s="10"/>
      <c r="I225" s="30"/>
      <c r="K225" t="str">
        <f ca="1">IFERROR(VLOOKUP(ROWS($K$5:K225),tblInventoryList[[Column1]:[Item Description]],2,0),"")</f>
        <v/>
      </c>
    </row>
    <row r="226" spans="1:11" ht="17.25" customHeight="1">
      <c r="A226" t="str">
        <f ca="1">IF(ISNUMBER(SEARCH('Abalone &amp; Gai Lan'!$A$6,B226)),MAX($A$4:A225)+1,"")</f>
        <v/>
      </c>
      <c r="B226" s="7"/>
      <c r="C226" s="7"/>
      <c r="D226" s="34"/>
      <c r="E226" s="10"/>
      <c r="F226" s="10"/>
      <c r="G226" s="10"/>
      <c r="H226" s="10"/>
      <c r="I226" s="30"/>
      <c r="K226" t="str">
        <f ca="1">IFERROR(VLOOKUP(ROWS($K$5:K226),tblInventoryList[[Column1]:[Item Description]],2,0),"")</f>
        <v/>
      </c>
    </row>
    <row r="227" spans="1:11" ht="17.25" customHeight="1">
      <c r="A227" t="str">
        <f ca="1">IF(ISNUMBER(SEARCH('Abalone &amp; Gai Lan'!$A$6,B227)),MAX($A$4:A226)+1,"")</f>
        <v/>
      </c>
      <c r="B227" s="7"/>
      <c r="C227" s="7"/>
      <c r="D227" s="35"/>
      <c r="E227" s="9"/>
      <c r="F227" s="10"/>
      <c r="G227" s="10"/>
      <c r="H227" s="10"/>
      <c r="I227" s="30"/>
      <c r="K227" t="str">
        <f ca="1">IFERROR(VLOOKUP(ROWS($K$5:K227),tblInventoryList[[Column1]:[Item Description]],2,0),"")</f>
        <v/>
      </c>
    </row>
    <row r="228" spans="1:11" ht="17.25" customHeight="1">
      <c r="A228" t="str">
        <f ca="1">IF(ISNUMBER(SEARCH('Abalone &amp; Gai Lan'!$A$6,B228)),MAX($A$4:A227)+1,"")</f>
        <v/>
      </c>
      <c r="B228" s="7"/>
      <c r="C228" s="7"/>
      <c r="D228" s="34"/>
      <c r="E228" s="10"/>
      <c r="F228" s="10"/>
      <c r="G228" s="10"/>
      <c r="H228" s="10"/>
      <c r="I228" s="30"/>
      <c r="K228" t="str">
        <f ca="1">IFERROR(VLOOKUP(ROWS($K$5:K228),tblInventoryList[[Column1]:[Item Description]],2,0),"")</f>
        <v/>
      </c>
    </row>
    <row r="229" spans="1:11" ht="17.25" customHeight="1">
      <c r="A229" t="str">
        <f ca="1">IF(ISNUMBER(SEARCH('Abalone &amp; Gai Lan'!$A$6,B229)),MAX($A$4:A228)+1,"")</f>
        <v/>
      </c>
      <c r="B229" s="7"/>
      <c r="C229" s="7"/>
      <c r="D229" s="34"/>
      <c r="E229" s="10"/>
      <c r="F229" s="10"/>
      <c r="G229" s="10"/>
      <c r="H229" s="10"/>
      <c r="I229" s="30"/>
      <c r="K229" t="str">
        <f ca="1">IFERROR(VLOOKUP(ROWS($K$5:K229),tblInventoryList[[Column1]:[Item Description]],2,0),"")</f>
        <v/>
      </c>
    </row>
    <row r="230" spans="1:11" ht="17.25" customHeight="1">
      <c r="A230" t="str">
        <f ca="1">IF(ISNUMBER(SEARCH('Abalone &amp; Gai Lan'!$A$6,B230)),MAX($A$4:A229)+1,"")</f>
        <v/>
      </c>
      <c r="B230" s="7"/>
      <c r="C230" s="7"/>
      <c r="D230" s="34"/>
      <c r="E230" s="10"/>
      <c r="F230" s="10"/>
      <c r="G230" s="10"/>
      <c r="H230" s="10"/>
      <c r="I230" s="30"/>
      <c r="K230" t="str">
        <f ca="1">IFERROR(VLOOKUP(ROWS($K$5:K230),tblInventoryList[[Column1]:[Item Description]],2,0),"")</f>
        <v/>
      </c>
    </row>
    <row r="231" spans="1:11" ht="17.25" customHeight="1">
      <c r="A231" t="str">
        <f ca="1">IF(ISNUMBER(SEARCH('Abalone &amp; Gai Lan'!$A$6,B231)),MAX($A$4:A230)+1,"")</f>
        <v/>
      </c>
      <c r="B231" s="7"/>
      <c r="C231" s="7"/>
      <c r="D231" s="35"/>
      <c r="E231" s="9"/>
      <c r="F231" s="10"/>
      <c r="G231" s="10"/>
      <c r="H231" s="10"/>
      <c r="I231" s="30"/>
      <c r="K231" t="str">
        <f ca="1">IFERROR(VLOOKUP(ROWS($K$5:K231),tblInventoryList[[Column1]:[Item Description]],2,0),"")</f>
        <v/>
      </c>
    </row>
    <row r="232" spans="1:11" ht="17.25" customHeight="1">
      <c r="A232" t="str">
        <f ca="1">IF(ISNUMBER(SEARCH('Abalone &amp; Gai Lan'!$A$6,B232)),MAX($A$4:A231)+1,"")</f>
        <v/>
      </c>
      <c r="B232" s="7"/>
      <c r="C232" s="7"/>
      <c r="D232" s="35"/>
      <c r="E232" s="9"/>
      <c r="F232" s="10"/>
      <c r="G232" s="10"/>
      <c r="H232" s="10"/>
      <c r="I232" s="30"/>
      <c r="K232" t="str">
        <f ca="1">IFERROR(VLOOKUP(ROWS($K$5:K232),tblInventoryList[[Column1]:[Item Description]],2,0),"")</f>
        <v/>
      </c>
    </row>
    <row r="233" spans="1:11" ht="17.25" customHeight="1">
      <c r="A233" t="str">
        <f ca="1">IF(ISNUMBER(SEARCH('Abalone &amp; Gai Lan'!$A$6,B233)),MAX($A$4:A232)+1,"")</f>
        <v/>
      </c>
      <c r="B233" s="7"/>
      <c r="C233" s="7"/>
      <c r="D233" s="35"/>
      <c r="E233" s="9"/>
      <c r="F233" s="10"/>
      <c r="G233" s="10"/>
      <c r="H233" s="10"/>
      <c r="I233" s="30"/>
      <c r="K233" t="str">
        <f ca="1">IFERROR(VLOOKUP(ROWS($K$5:K233),tblInventoryList[[Column1]:[Item Description]],2,0),"")</f>
        <v/>
      </c>
    </row>
    <row r="234" spans="1:11" ht="17.25" customHeight="1">
      <c r="A234" t="str">
        <f ca="1">IF(ISNUMBER(SEARCH('Abalone &amp; Gai Lan'!$A$6,B234)),MAX($A$4:A233)+1,"")</f>
        <v/>
      </c>
      <c r="B234" s="7"/>
      <c r="C234" s="7"/>
      <c r="D234" s="35"/>
      <c r="E234" s="9"/>
      <c r="F234" s="10"/>
      <c r="G234" s="10"/>
      <c r="H234" s="10"/>
      <c r="I234" s="30"/>
      <c r="K234" t="str">
        <f ca="1">IFERROR(VLOOKUP(ROWS($K$5:K234),tblInventoryList[[Column1]:[Item Description]],2,0),"")</f>
        <v/>
      </c>
    </row>
    <row r="235" spans="1:11" ht="17.25" customHeight="1">
      <c r="A235" t="str">
        <f ca="1">IF(ISNUMBER(SEARCH('Abalone &amp; Gai Lan'!$A$6,B235)),MAX($A$4:A234)+1,"")</f>
        <v/>
      </c>
      <c r="B235" s="7"/>
      <c r="C235" s="7"/>
      <c r="D235" s="35"/>
      <c r="E235" s="9"/>
      <c r="F235" s="10"/>
      <c r="G235" s="10"/>
      <c r="H235" s="10"/>
      <c r="I235" s="30"/>
      <c r="K235" t="str">
        <f ca="1">IFERROR(VLOOKUP(ROWS($K$5:K235),tblInventoryList[[Column1]:[Item Description]],2,0),"")</f>
        <v/>
      </c>
    </row>
    <row r="236" spans="1:11" ht="17.25" customHeight="1">
      <c r="A236" t="str">
        <f ca="1">IF(ISNUMBER(SEARCH('Abalone &amp; Gai Lan'!$A$6,B236)),MAX($A$4:A235)+1,"")</f>
        <v/>
      </c>
      <c r="B236" s="7"/>
      <c r="C236" s="7"/>
      <c r="D236" s="34"/>
      <c r="E236" s="10"/>
      <c r="F236" s="10"/>
      <c r="G236" s="10"/>
      <c r="H236" s="10"/>
      <c r="I236" s="30"/>
      <c r="K236" t="str">
        <f ca="1">IFERROR(VLOOKUP(ROWS($K$5:K236),tblInventoryList[[Column1]:[Item Description]],2,0),"")</f>
        <v/>
      </c>
    </row>
    <row r="237" spans="1:11" ht="17.25" customHeight="1">
      <c r="A237" t="str">
        <f ca="1">IF(ISNUMBER(SEARCH('Abalone &amp; Gai Lan'!$A$6,B237)),MAX($A$4:A236)+1,"")</f>
        <v/>
      </c>
      <c r="B237" s="7"/>
      <c r="C237" s="7"/>
      <c r="D237" s="35"/>
      <c r="E237" s="9"/>
      <c r="F237" s="10"/>
      <c r="G237" s="10"/>
      <c r="H237" s="10"/>
      <c r="I237" s="30"/>
      <c r="K237" t="str">
        <f ca="1">IFERROR(VLOOKUP(ROWS($K$5:K237),tblInventoryList[[Column1]:[Item Description]],2,0),"")</f>
        <v/>
      </c>
    </row>
    <row r="238" spans="1:11" ht="17.25" customHeight="1">
      <c r="A238" t="str">
        <f ca="1">IF(ISNUMBER(SEARCH('Abalone &amp; Gai Lan'!$A$6,B238)),MAX($A$4:A237)+1,"")</f>
        <v/>
      </c>
      <c r="B238" s="7"/>
      <c r="C238" s="7"/>
      <c r="D238" s="35"/>
      <c r="E238" s="9"/>
      <c r="F238" s="10"/>
      <c r="G238" s="10"/>
      <c r="H238" s="10"/>
      <c r="I238" s="30"/>
      <c r="K238" t="str">
        <f ca="1">IFERROR(VLOOKUP(ROWS($K$5:K238),tblInventoryList[[Column1]:[Item Description]],2,0),"")</f>
        <v/>
      </c>
    </row>
    <row r="239" spans="1:11" ht="17.25" customHeight="1">
      <c r="A239" t="str">
        <f ca="1">IF(ISNUMBER(SEARCH('Abalone &amp; Gai Lan'!$A$6,B239)),MAX($A$4:A238)+1,"")</f>
        <v/>
      </c>
      <c r="B239" s="7"/>
      <c r="C239" s="7"/>
      <c r="D239" s="35"/>
      <c r="E239" s="9"/>
      <c r="F239" s="10"/>
      <c r="G239" s="10"/>
      <c r="H239" s="10"/>
      <c r="I239" s="30"/>
      <c r="K239" t="str">
        <f ca="1">IFERROR(VLOOKUP(ROWS($K$5:K239),tblInventoryList[[Column1]:[Item Description]],2,0),"")</f>
        <v/>
      </c>
    </row>
    <row r="240" spans="1:11" ht="17.25" customHeight="1">
      <c r="A240" t="str">
        <f ca="1">IF(ISNUMBER(SEARCH('Abalone &amp; Gai Lan'!$A$6,B240)),MAX($A$4:A239)+1,"")</f>
        <v/>
      </c>
      <c r="B240" s="7"/>
      <c r="C240" s="7"/>
      <c r="D240" s="35"/>
      <c r="E240" s="9"/>
      <c r="F240" s="10"/>
      <c r="G240" s="10"/>
      <c r="H240" s="10"/>
      <c r="I240" s="30"/>
      <c r="K240" t="str">
        <f ca="1">IFERROR(VLOOKUP(ROWS($K$5:K240),tblInventoryList[[Column1]:[Item Description]],2,0),"")</f>
        <v/>
      </c>
    </row>
    <row r="241" spans="1:11" ht="17.25" customHeight="1">
      <c r="A241" t="str">
        <f ca="1">IF(ISNUMBER(SEARCH('Abalone &amp; Gai Lan'!$A$6,B241)),MAX($A$4:A240)+1,"")</f>
        <v/>
      </c>
      <c r="B241" s="7"/>
      <c r="C241" s="7"/>
      <c r="D241" s="34"/>
      <c r="E241" s="10"/>
      <c r="F241" s="10"/>
      <c r="G241" s="10"/>
      <c r="H241" s="10"/>
      <c r="I241" s="30"/>
      <c r="K241" t="str">
        <f ca="1">IFERROR(VLOOKUP(ROWS($K$5:K241),tblInventoryList[[Column1]:[Item Description]],2,0),"")</f>
        <v/>
      </c>
    </row>
    <row r="242" spans="1:11" ht="17.25" customHeight="1">
      <c r="A242" t="str">
        <f ca="1">IF(ISNUMBER(SEARCH('Abalone &amp; Gai Lan'!$A$6,B242)),MAX($A$4:A241)+1,"")</f>
        <v/>
      </c>
      <c r="B242" s="7"/>
      <c r="C242" s="7"/>
      <c r="D242" s="35"/>
      <c r="E242" s="9"/>
      <c r="F242" s="10"/>
      <c r="G242" s="10"/>
      <c r="H242" s="10"/>
      <c r="I242" s="30"/>
      <c r="K242" t="str">
        <f ca="1">IFERROR(VLOOKUP(ROWS($K$5:K242),tblInventoryList[[Column1]:[Item Description]],2,0),"")</f>
        <v/>
      </c>
    </row>
    <row r="243" spans="1:11" ht="17.25" customHeight="1">
      <c r="A243" t="str">
        <f ca="1">IF(ISNUMBER(SEARCH('Abalone &amp; Gai Lan'!$A$6,B243)),MAX($A$4:A242)+1,"")</f>
        <v/>
      </c>
      <c r="B243" s="7"/>
      <c r="C243" s="7"/>
      <c r="D243" s="34"/>
      <c r="E243" s="10"/>
      <c r="F243" s="10"/>
      <c r="G243" s="10"/>
      <c r="H243" s="10"/>
      <c r="I243" s="30"/>
      <c r="K243" t="str">
        <f ca="1">IFERROR(VLOOKUP(ROWS($K$5:K243),tblInventoryList[[Column1]:[Item Description]],2,0),"")</f>
        <v/>
      </c>
    </row>
    <row r="244" spans="1:11" ht="17.25" customHeight="1">
      <c r="A244" t="str">
        <f ca="1">IF(ISNUMBER(SEARCH('Abalone &amp; Gai Lan'!$A$6,B244)),MAX($A$4:A243)+1,"")</f>
        <v/>
      </c>
      <c r="B244" s="7"/>
      <c r="C244" s="7"/>
      <c r="D244" s="34"/>
      <c r="E244" s="10"/>
      <c r="F244" s="10"/>
      <c r="G244" s="10"/>
      <c r="H244" s="10"/>
      <c r="I244" s="30"/>
      <c r="K244" t="str">
        <f ca="1">IFERROR(VLOOKUP(ROWS($K$5:K244),tblInventoryList[[Column1]:[Item Description]],2,0),"")</f>
        <v/>
      </c>
    </row>
    <row r="245" spans="1:11" ht="17.25" customHeight="1">
      <c r="A245" t="str">
        <f ca="1">IF(ISNUMBER(SEARCH('Abalone &amp; Gai Lan'!$A$6,B245)),MAX($A$4:A244)+1,"")</f>
        <v/>
      </c>
      <c r="B245" s="7"/>
      <c r="C245" s="7"/>
      <c r="D245" s="34"/>
      <c r="E245" s="10"/>
      <c r="F245" s="10"/>
      <c r="G245" s="10"/>
      <c r="H245" s="10"/>
      <c r="I245" s="30"/>
      <c r="K245" t="str">
        <f ca="1">IFERROR(VLOOKUP(ROWS($K$5:K245),tblInventoryList[[Column1]:[Item Description]],2,0),"")</f>
        <v/>
      </c>
    </row>
    <row r="246" spans="1:11" ht="17.25" customHeight="1">
      <c r="A246" t="str">
        <f ca="1">IF(ISNUMBER(SEARCH('Abalone &amp; Gai Lan'!$A$6,B246)),MAX($A$4:A245)+1,"")</f>
        <v/>
      </c>
      <c r="B246" s="7"/>
      <c r="C246" s="7"/>
      <c r="D246" s="35"/>
      <c r="E246" s="9"/>
      <c r="F246" s="10"/>
      <c r="G246" s="10"/>
      <c r="H246" s="10"/>
      <c r="I246" s="30"/>
      <c r="K246" t="str">
        <f ca="1">IFERROR(VLOOKUP(ROWS($K$5:K246),tblInventoryList[[Column1]:[Item Description]],2,0),"")</f>
        <v/>
      </c>
    </row>
    <row r="247" spans="1:11" ht="17.25" customHeight="1">
      <c r="A247" t="str">
        <f ca="1">IF(ISNUMBER(SEARCH('Abalone &amp; Gai Lan'!$A$6,B247)),MAX($A$4:A246)+1,"")</f>
        <v/>
      </c>
      <c r="B247" s="7"/>
      <c r="C247" s="7"/>
      <c r="D247" s="34"/>
      <c r="E247" s="10"/>
      <c r="F247" s="10"/>
      <c r="G247" s="10"/>
      <c r="H247" s="10"/>
      <c r="I247" s="30"/>
      <c r="K247" t="str">
        <f ca="1">IFERROR(VLOOKUP(ROWS($K$5:K247),tblInventoryList[[Column1]:[Item Description]],2,0),"")</f>
        <v/>
      </c>
    </row>
    <row r="248" spans="1:11" ht="17.25" customHeight="1">
      <c r="A248" t="str">
        <f ca="1">IF(ISNUMBER(SEARCH('Abalone &amp; Gai Lan'!$A$6,B248)),MAX($A$4:A247)+1,"")</f>
        <v/>
      </c>
      <c r="B248" s="7"/>
      <c r="C248" s="7"/>
      <c r="D248" s="34"/>
      <c r="E248" s="10"/>
      <c r="F248" s="10"/>
      <c r="G248" s="10"/>
      <c r="H248" s="10"/>
      <c r="I248" s="30"/>
      <c r="K248" t="str">
        <f ca="1">IFERROR(VLOOKUP(ROWS($K$5:K248),tblInventoryList[[Column1]:[Item Description]],2,0),"")</f>
        <v/>
      </c>
    </row>
    <row r="249" spans="1:11" ht="17.25" customHeight="1">
      <c r="A249" t="str">
        <f ca="1">IF(ISNUMBER(SEARCH('Abalone &amp; Gai Lan'!$A$6,B249)),MAX($A$4:A248)+1,"")</f>
        <v/>
      </c>
      <c r="B249" s="7"/>
      <c r="C249" s="7"/>
      <c r="D249" s="34"/>
      <c r="E249" s="10"/>
      <c r="F249" s="10"/>
      <c r="G249" s="10"/>
      <c r="H249" s="10"/>
      <c r="I249" s="30"/>
      <c r="K249" t="str">
        <f ca="1">IFERROR(VLOOKUP(ROWS($K$5:K249),tblInventoryList[[Column1]:[Item Description]],2,0),"")</f>
        <v/>
      </c>
    </row>
    <row r="250" spans="1:11" ht="17.25" customHeight="1">
      <c r="A250" t="str">
        <f ca="1">IF(ISNUMBER(SEARCH('Abalone &amp; Gai Lan'!$A$6,B250)),MAX($A$4:A249)+1,"")</f>
        <v/>
      </c>
      <c r="B250" s="7"/>
      <c r="C250" s="7"/>
      <c r="D250" s="34"/>
      <c r="E250" s="10"/>
      <c r="F250" s="10"/>
      <c r="G250" s="10"/>
      <c r="H250" s="10"/>
      <c r="I250" s="30"/>
      <c r="K250" t="str">
        <f ca="1">IFERROR(VLOOKUP(ROWS($K$5:K250),tblInventoryList[[Column1]:[Item Description]],2,0),"")</f>
        <v/>
      </c>
    </row>
    <row r="251" spans="1:11" ht="17.25" customHeight="1">
      <c r="A251" t="str">
        <f ca="1">IF(ISNUMBER(SEARCH('Abalone &amp; Gai Lan'!$A$6,B251)),MAX($A$4:A250)+1,"")</f>
        <v/>
      </c>
      <c r="B251" s="7"/>
      <c r="C251" s="7"/>
      <c r="D251" s="34"/>
      <c r="E251" s="10"/>
      <c r="F251" s="10"/>
      <c r="G251" s="10"/>
      <c r="H251" s="10"/>
      <c r="I251" s="30"/>
      <c r="K251" t="str">
        <f ca="1">IFERROR(VLOOKUP(ROWS($K$5:K251),tblInventoryList[[Column1]:[Item Description]],2,0),"")</f>
        <v/>
      </c>
    </row>
    <row r="252" spans="1:11" ht="17.25" customHeight="1">
      <c r="A252" t="str">
        <f ca="1">IF(ISNUMBER(SEARCH('Abalone &amp; Gai Lan'!$A$6,B252)),MAX($A$4:A251)+1,"")</f>
        <v/>
      </c>
      <c r="B252" s="7"/>
      <c r="C252" s="7"/>
      <c r="D252" s="34"/>
      <c r="E252" s="10"/>
      <c r="F252" s="10"/>
      <c r="G252" s="10"/>
      <c r="H252" s="10"/>
      <c r="I252" s="30"/>
      <c r="K252" t="str">
        <f ca="1">IFERROR(VLOOKUP(ROWS($K$5:K252),tblInventoryList[[Column1]:[Item Description]],2,0),"")</f>
        <v/>
      </c>
    </row>
    <row r="253" spans="1:11" ht="17.25" customHeight="1">
      <c r="A253" t="str">
        <f ca="1">IF(ISNUMBER(SEARCH('Abalone &amp; Gai Lan'!$A$6,B253)),MAX($A$4:A252)+1,"")</f>
        <v/>
      </c>
      <c r="B253" s="7"/>
      <c r="C253" s="7"/>
      <c r="D253" s="34"/>
      <c r="E253" s="10"/>
      <c r="F253" s="10"/>
      <c r="G253" s="10"/>
      <c r="H253" s="10"/>
      <c r="I253" s="30"/>
      <c r="K253" t="str">
        <f ca="1">IFERROR(VLOOKUP(ROWS($K$5:K253),tblInventoryList[[Column1]:[Item Description]],2,0),"")</f>
        <v/>
      </c>
    </row>
    <row r="254" spans="1:11" ht="17.25" customHeight="1">
      <c r="A254" t="str">
        <f ca="1">IF(ISNUMBER(SEARCH('Abalone &amp; Gai Lan'!$A$6,B254)),MAX($A$4:A253)+1,"")</f>
        <v/>
      </c>
      <c r="B254" s="7"/>
      <c r="C254" s="7"/>
      <c r="D254" s="34"/>
      <c r="E254" s="10"/>
      <c r="F254" s="10"/>
      <c r="G254" s="10"/>
      <c r="H254" s="10"/>
      <c r="I254" s="30"/>
      <c r="K254" t="str">
        <f ca="1">IFERROR(VLOOKUP(ROWS($K$5:K254),tblInventoryList[[Column1]:[Item Description]],2,0),"")</f>
        <v/>
      </c>
    </row>
    <row r="255" spans="1:11" ht="17.25" customHeight="1">
      <c r="A255" t="str">
        <f ca="1">IF(ISNUMBER(SEARCH('Abalone &amp; Gai Lan'!$A$6,B255)),MAX($A$4:A254)+1,"")</f>
        <v/>
      </c>
      <c r="B255" s="7"/>
      <c r="C255" s="7"/>
      <c r="D255" s="34"/>
      <c r="E255" s="10"/>
      <c r="F255" s="10"/>
      <c r="G255" s="10"/>
      <c r="H255" s="10"/>
      <c r="I255" s="30"/>
      <c r="K255" t="str">
        <f ca="1">IFERROR(VLOOKUP(ROWS($K$5:K255),tblInventoryList[[Column1]:[Item Description]],2,0),"")</f>
        <v/>
      </c>
    </row>
    <row r="256" spans="1:11" ht="17.25" customHeight="1">
      <c r="A256" t="str">
        <f ca="1">IF(ISNUMBER(SEARCH('Abalone &amp; Gai Lan'!$A$6,B256)),MAX($A$4:A255)+1,"")</f>
        <v/>
      </c>
      <c r="B256" s="7"/>
      <c r="C256" s="7"/>
      <c r="D256" s="35"/>
      <c r="E256" s="9"/>
      <c r="F256" s="10"/>
      <c r="G256" s="10"/>
      <c r="H256" s="10"/>
      <c r="I256" s="30"/>
      <c r="K256" t="str">
        <f ca="1">IFERROR(VLOOKUP(ROWS($K$5:K256),tblInventoryList[[Column1]:[Item Description]],2,0),"")</f>
        <v/>
      </c>
    </row>
    <row r="257" spans="1:19" ht="17.25" customHeight="1">
      <c r="A257" t="str">
        <f ca="1">IF(ISNUMBER(SEARCH('Abalone &amp; Gai Lan'!$A$6,B257)),MAX($A$4:A256)+1,"")</f>
        <v/>
      </c>
      <c r="B257" s="7"/>
      <c r="C257" s="7"/>
      <c r="D257" s="34"/>
      <c r="E257" s="10"/>
      <c r="F257" s="10"/>
      <c r="G257" s="10"/>
      <c r="H257" s="10"/>
      <c r="I257" s="30"/>
      <c r="K257" t="str">
        <f ca="1">IFERROR(VLOOKUP(ROWS($K$5:K257),tblInventoryList[[Column1]:[Item Description]],2,0),"")</f>
        <v/>
      </c>
    </row>
    <row r="258" spans="1:19" ht="17.25" customHeight="1">
      <c r="A258" t="str">
        <f ca="1">IF(ISNUMBER(SEARCH('Abalone &amp; Gai Lan'!$A$6,B258)),MAX($A$4:A257)+1,"")</f>
        <v/>
      </c>
      <c r="B258" s="7"/>
      <c r="C258" s="7"/>
      <c r="D258" s="34"/>
      <c r="E258" s="10"/>
      <c r="F258" s="10"/>
      <c r="G258" s="10"/>
      <c r="H258" s="10"/>
      <c r="I258" s="30"/>
      <c r="K258" t="str">
        <f ca="1">IFERROR(VLOOKUP(ROWS($K$5:K258),tblInventoryList[[Column1]:[Item Description]],2,0),"")</f>
        <v/>
      </c>
    </row>
    <row r="259" spans="1:19" ht="17.25" customHeight="1">
      <c r="A259" t="str">
        <f ca="1">IF(ISNUMBER(SEARCH('Abalone &amp; Gai Lan'!$A$6,B259)),MAX($A$4:A258)+1,"")</f>
        <v/>
      </c>
      <c r="B259" s="7"/>
      <c r="C259" s="7"/>
      <c r="D259" s="34"/>
      <c r="E259" s="10"/>
      <c r="F259" s="10"/>
      <c r="G259" s="10"/>
      <c r="H259" s="10"/>
      <c r="I259" s="30"/>
      <c r="K259" t="str">
        <f ca="1">IFERROR(VLOOKUP(ROWS($K$5:K259),tblInventoryList[[Column1]:[Item Description]],2,0),"")</f>
        <v/>
      </c>
    </row>
    <row r="260" spans="1:19" ht="17.25" customHeight="1">
      <c r="A260" t="str">
        <f ca="1">IF(ISNUMBER(SEARCH('Abalone &amp; Gai Lan'!$A$6,B260)),MAX($A$4:A259)+1,"")</f>
        <v/>
      </c>
      <c r="B260" s="7"/>
      <c r="C260" s="7"/>
      <c r="D260" s="34"/>
      <c r="E260" s="10"/>
      <c r="F260" s="10"/>
      <c r="G260" s="10"/>
      <c r="H260" s="10"/>
      <c r="I260" s="30"/>
      <c r="K260" t="str">
        <f ca="1">IFERROR(VLOOKUP(ROWS($K$5:K260),tblInventoryList[[Column1]:[Item Description]],2,0),"")</f>
        <v/>
      </c>
    </row>
    <row r="261" spans="1:19" ht="17.25" customHeight="1">
      <c r="A261" t="str">
        <f ca="1">IF(ISNUMBER(SEARCH('Abalone &amp; Gai Lan'!$A$6,B261)),MAX($A$4:A260)+1,"")</f>
        <v/>
      </c>
      <c r="B261" s="7"/>
      <c r="C261" s="7"/>
      <c r="D261" s="34"/>
      <c r="E261" s="10"/>
      <c r="F261" s="10"/>
      <c r="G261" s="10"/>
      <c r="H261" s="10"/>
      <c r="I261" s="30"/>
      <c r="K261" t="str">
        <f ca="1">IFERROR(VLOOKUP(ROWS($K$5:K261),tblInventoryList[[Column1]:[Item Description]],2,0),"")</f>
        <v/>
      </c>
    </row>
    <row r="262" spans="1:19" ht="17.25" customHeight="1">
      <c r="A262" t="str">
        <f ca="1">IF(ISNUMBER(SEARCH('Abalone &amp; Gai Lan'!$A$6,B262)),MAX($A$4:A261)+1,"")</f>
        <v/>
      </c>
      <c r="B262" s="7"/>
      <c r="C262" s="7"/>
      <c r="D262" s="34"/>
      <c r="E262" s="10"/>
      <c r="F262" s="10"/>
      <c r="G262" s="10"/>
      <c r="H262" s="10"/>
      <c r="I262" s="30"/>
      <c r="K262" t="str">
        <f ca="1">IFERROR(VLOOKUP(ROWS($K$5:K262),tblInventoryList[[Column1]:[Item Description]],2,0),"")</f>
        <v/>
      </c>
    </row>
    <row r="263" spans="1:19" ht="17.25" customHeight="1">
      <c r="A263" t="str">
        <f ca="1">IF(ISNUMBER(SEARCH('Abalone &amp; Gai Lan'!$A$6,B263)),MAX($A$4:A262)+1,"")</f>
        <v/>
      </c>
      <c r="B263" s="7"/>
      <c r="C263" s="7"/>
      <c r="D263" s="34"/>
      <c r="E263" s="10"/>
      <c r="F263" s="10"/>
      <c r="G263" s="10"/>
      <c r="H263" s="10"/>
      <c r="I263" s="30"/>
      <c r="K263" t="str">
        <f ca="1">IFERROR(VLOOKUP(ROWS($K$5:K263),tblInventoryList[[Column1]:[Item Description]],2,0),"")</f>
        <v/>
      </c>
    </row>
    <row r="264" spans="1:19" ht="17.25" customHeight="1">
      <c r="A264" t="str">
        <f ca="1">IF(ISNUMBER(SEARCH('Abalone &amp; Gai Lan'!$A$6,B264)),MAX($A$4:A263)+1,"")</f>
        <v/>
      </c>
      <c r="B264" s="7"/>
      <c r="C264" s="7"/>
      <c r="D264" s="34"/>
      <c r="E264" s="10"/>
      <c r="F264" s="10"/>
      <c r="G264" s="10"/>
      <c r="H264" s="10"/>
      <c r="I264" s="30"/>
      <c r="K264" t="str">
        <f ca="1">IFERROR(VLOOKUP(ROWS($K$5:K264),tblInventoryList[[Column1]:[Item Description]],2,0),"")</f>
        <v/>
      </c>
    </row>
    <row r="265" spans="1:19" ht="17.25" customHeight="1">
      <c r="A265" t="str">
        <f ca="1">IF(ISNUMBER(SEARCH('Abalone &amp; Gai Lan'!$A$6,B265)),MAX($A$4:A264)+1,"")</f>
        <v/>
      </c>
      <c r="B265" s="7"/>
      <c r="C265" s="7"/>
      <c r="D265" s="34"/>
      <c r="E265" s="10"/>
      <c r="F265" s="10"/>
      <c r="G265" s="10"/>
      <c r="H265" s="10"/>
      <c r="I265" s="30"/>
      <c r="K265" t="str">
        <f ca="1">IFERROR(VLOOKUP(ROWS($K$5:K265),tblInventoryList[[Column1]:[Item Description]],2,0),"")</f>
        <v/>
      </c>
      <c r="S265" s="59">
        <f>G274-G271</f>
        <v>0</v>
      </c>
    </row>
    <row r="266" spans="1:19" ht="17.25" customHeight="1">
      <c r="A266" t="str">
        <f ca="1">IF(ISNUMBER(SEARCH('Abalone &amp; Gai Lan'!$A$6,B266)),MAX($A$4:A265)+1,"")</f>
        <v/>
      </c>
      <c r="B266" s="7"/>
      <c r="C266" s="7"/>
      <c r="D266" s="34"/>
      <c r="E266" s="10"/>
      <c r="F266" s="10"/>
      <c r="G266" s="10"/>
      <c r="H266" s="10"/>
      <c r="I266" s="30"/>
      <c r="K266" t="str">
        <f ca="1">IFERROR(VLOOKUP(ROWS($K$5:K266),tblInventoryList[[Column1]:[Item Description]],2,0),"")</f>
        <v/>
      </c>
    </row>
    <row r="267" spans="1:19" ht="17.25" customHeight="1">
      <c r="A267" t="str">
        <f ca="1">IF(ISNUMBER(SEARCH('Abalone &amp; Gai Lan'!$A$6,B267)),MAX($A$4:A266)+1,"")</f>
        <v/>
      </c>
      <c r="B267" s="7"/>
      <c r="C267" s="7"/>
      <c r="D267" s="34"/>
      <c r="E267" s="10"/>
      <c r="F267" s="10"/>
      <c r="G267" s="10"/>
      <c r="H267" s="10"/>
      <c r="I267" s="30"/>
      <c r="K267" t="str">
        <f ca="1">IFERROR(VLOOKUP(ROWS($K$5:K267),tblInventoryList[[Column1]:[Item Description]],2,0),"")</f>
        <v/>
      </c>
    </row>
    <row r="268" spans="1:19" ht="17.25" customHeight="1">
      <c r="A268" t="str">
        <f ca="1">IF(ISNUMBER(SEARCH('Abalone &amp; Gai Lan'!$A$6,B268)),MAX($A$4:A267)+1,"")</f>
        <v/>
      </c>
      <c r="B268" s="7"/>
      <c r="C268" s="7"/>
      <c r="D268" s="34"/>
      <c r="E268" s="10"/>
      <c r="F268" s="10"/>
      <c r="G268" s="10"/>
      <c r="H268" s="10"/>
      <c r="I268" s="30"/>
      <c r="K268" t="str">
        <f ca="1">IFERROR(VLOOKUP(ROWS($K$5:K268),tblInventoryList[[Column1]:[Item Description]],2,0),"")</f>
        <v/>
      </c>
    </row>
    <row r="269" spans="1:19" ht="17.25" customHeight="1">
      <c r="A269" t="str">
        <f ca="1">IF(ISNUMBER(SEARCH('Abalone &amp; Gai Lan'!$A$6,B269)),MAX($A$4:A268)+1,"")</f>
        <v/>
      </c>
      <c r="B269" s="7"/>
      <c r="C269" s="7"/>
      <c r="D269" s="34"/>
      <c r="E269" s="10"/>
      <c r="F269" s="10"/>
      <c r="G269" s="10"/>
      <c r="H269" s="10"/>
      <c r="I269" s="30"/>
      <c r="K269" t="str">
        <f ca="1">IFERROR(VLOOKUP(ROWS($K$5:K269),tblInventoryList[[Column1]:[Item Description]],2,0),"")</f>
        <v/>
      </c>
    </row>
    <row r="270" spans="1:19" ht="17.25" customHeight="1">
      <c r="A270" t="str">
        <f ca="1">IF(ISNUMBER(SEARCH('Abalone &amp; Gai Lan'!$A$6,B270)),MAX($A$4:A269)+1,"")</f>
        <v/>
      </c>
      <c r="B270" s="7"/>
      <c r="C270" s="7"/>
      <c r="D270" s="34"/>
      <c r="E270" s="10"/>
      <c r="F270" s="10"/>
      <c r="G270" s="10"/>
      <c r="H270" s="10"/>
      <c r="I270" s="30"/>
      <c r="K270" t="str">
        <f ca="1">IFERROR(VLOOKUP(ROWS($K$5:K270),tblInventoryList[[Column1]:[Item Description]],2,0),"")</f>
        <v/>
      </c>
    </row>
    <row r="271" spans="1:19" ht="17.25" customHeight="1">
      <c r="A271" t="str">
        <f ca="1">IF(ISNUMBER(SEARCH('Abalone &amp; Gai Lan'!$A$6,B271)),MAX($A$4:A270)+1,"")</f>
        <v/>
      </c>
      <c r="B271" s="7"/>
      <c r="C271" s="7"/>
      <c r="D271" s="34"/>
      <c r="E271" s="10"/>
      <c r="F271" s="10"/>
      <c r="G271" s="10"/>
      <c r="H271" s="10"/>
      <c r="I271" s="30"/>
      <c r="K271" t="str">
        <f ca="1">IFERROR(VLOOKUP(ROWS($K$5:K271),tblInventoryList[[Column1]:[Item Description]],2,0),"")</f>
        <v/>
      </c>
    </row>
    <row r="272" spans="1:19" ht="17.25" customHeight="1">
      <c r="A272" t="str">
        <f ca="1">IF(ISNUMBER(SEARCH('Abalone &amp; Gai Lan'!$A$6,B272)),MAX($A$4:A271)+1,"")</f>
        <v/>
      </c>
      <c r="B272" s="7"/>
      <c r="C272" s="7"/>
      <c r="D272" s="34"/>
      <c r="E272" s="10"/>
      <c r="F272" s="10"/>
      <c r="G272" s="10"/>
      <c r="H272" s="10"/>
      <c r="I272" s="30"/>
      <c r="K272" t="str">
        <f ca="1">IFERROR(VLOOKUP(ROWS($K$5:K272),tblInventoryList[[Column1]:[Item Description]],2,0),"")</f>
        <v/>
      </c>
    </row>
    <row r="273" spans="1:11" ht="17.25" customHeight="1">
      <c r="A273" t="str">
        <f ca="1">IF(ISNUMBER(SEARCH('Abalone &amp; Gai Lan'!$A$6,B273)),MAX($A$4:A272)+1,"")</f>
        <v/>
      </c>
      <c r="B273" s="7"/>
      <c r="C273" s="7"/>
      <c r="D273" s="34"/>
      <c r="E273" s="10"/>
      <c r="F273" s="10"/>
      <c r="G273" s="10"/>
      <c r="H273" s="10"/>
      <c r="I273" s="30"/>
      <c r="K273" t="str">
        <f ca="1">IFERROR(VLOOKUP(ROWS($K$5:K273),tblInventoryList[[Column1]:[Item Description]],2,0),"")</f>
        <v/>
      </c>
    </row>
    <row r="274" spans="1:11" ht="17.25" customHeight="1">
      <c r="A274" t="str">
        <f ca="1">IF(ISNUMBER(SEARCH('Abalone &amp; Gai Lan'!$A$6,B274)),MAX($A$4:A273)+1,"")</f>
        <v/>
      </c>
      <c r="B274" s="7"/>
      <c r="C274" s="7"/>
      <c r="D274" s="34"/>
      <c r="E274" s="10"/>
      <c r="F274" s="10"/>
      <c r="G274" s="10"/>
      <c r="H274" s="10"/>
      <c r="I274" s="30"/>
      <c r="K274" t="str">
        <f ca="1">IFERROR(VLOOKUP(ROWS($K$5:K274),tblInventoryList[[Column1]:[Item Description]],2,0),"")</f>
        <v/>
      </c>
    </row>
    <row r="275" spans="1:11" ht="17.25" customHeight="1">
      <c r="A275" t="str">
        <f ca="1">IF(ISNUMBER(SEARCH('Abalone &amp; Gai Lan'!$A$6,B275)),MAX($A$4:A274)+1,"")</f>
        <v/>
      </c>
      <c r="B275" s="7"/>
      <c r="C275" s="7"/>
      <c r="D275" s="58"/>
      <c r="E275" s="10"/>
      <c r="F275" s="10"/>
      <c r="G275" s="10"/>
      <c r="H275" s="10"/>
      <c r="I275" s="30"/>
      <c r="K275" t="str">
        <f ca="1">IFERROR(VLOOKUP(ROWS($K$5:K275),tblInventoryList[[Column1]:[Item Description]],2,0),"")</f>
        <v/>
      </c>
    </row>
    <row r="276" spans="1:11" ht="17.25" customHeight="1">
      <c r="A276" t="str">
        <f ca="1">IF(ISNUMBER(SEARCH('Abalone &amp; Gai Lan'!$A$6,B276)),MAX($A$4:A275)+1,"")</f>
        <v/>
      </c>
      <c r="B276" s="7"/>
      <c r="C276" s="7"/>
      <c r="D276" s="34"/>
      <c r="E276" s="10"/>
      <c r="F276" s="10"/>
      <c r="G276" s="10"/>
      <c r="H276" s="10"/>
      <c r="I276" s="30"/>
      <c r="K276" t="str">
        <f ca="1">IFERROR(VLOOKUP(ROWS($K$5:K276),tblInventoryList[[Column1]:[Item Description]],2,0),"")</f>
        <v/>
      </c>
    </row>
    <row r="277" spans="1:11" ht="17.25" customHeight="1">
      <c r="A277" t="str">
        <f ca="1">IF(ISNUMBER(SEARCH('Abalone &amp; Gai Lan'!$A$6,B277)),MAX($A$4:A276)+1,"")</f>
        <v/>
      </c>
      <c r="B277" s="7"/>
      <c r="C277" s="7"/>
      <c r="D277" s="34"/>
      <c r="E277" s="10"/>
      <c r="F277" s="10"/>
      <c r="G277" s="10"/>
      <c r="H277" s="10"/>
      <c r="I277" s="30"/>
      <c r="K277" t="str">
        <f ca="1">IFERROR(VLOOKUP(ROWS($K$5:K277),tblInventoryList[[Column1]:[Item Description]],2,0),"")</f>
        <v/>
      </c>
    </row>
    <row r="278" spans="1:11" ht="17.25" customHeight="1">
      <c r="A278" t="str">
        <f ca="1">IF(ISNUMBER(SEARCH('Abalone &amp; Gai Lan'!$A$6,B278)),MAX($A$4:A277)+1,"")</f>
        <v/>
      </c>
      <c r="B278" s="7"/>
      <c r="C278" s="7"/>
      <c r="D278" s="34"/>
      <c r="E278" s="10"/>
      <c r="F278" s="10"/>
      <c r="G278" s="10"/>
      <c r="H278" s="10"/>
      <c r="I278" s="30"/>
      <c r="K278" t="str">
        <f ca="1">IFERROR(VLOOKUP(ROWS($K$5:K278),tblInventoryList[[Column1]:[Item Description]],2,0),"")</f>
        <v/>
      </c>
    </row>
    <row r="279" spans="1:11" ht="17.25" customHeight="1">
      <c r="A279" t="str">
        <f ca="1">IF(ISNUMBER(SEARCH('Abalone &amp; Gai Lan'!$A$6,B279)),MAX($A$4:A278)+1,"")</f>
        <v/>
      </c>
      <c r="B279" s="7"/>
      <c r="C279" s="7"/>
      <c r="D279" s="34"/>
      <c r="E279" s="10"/>
      <c r="F279" s="10"/>
      <c r="G279" s="10"/>
      <c r="H279" s="10"/>
      <c r="I279" s="30"/>
      <c r="K279" t="str">
        <f ca="1">IFERROR(VLOOKUP(ROWS($K$5:K279),tblInventoryList[[Column1]:[Item Description]],2,0),"")</f>
        <v/>
      </c>
    </row>
    <row r="280" spans="1:11" ht="17.25" customHeight="1">
      <c r="A280" t="str">
        <f ca="1">IF(ISNUMBER(SEARCH('Abalone &amp; Gai Lan'!$A$6,B280)),MAX($A$4:A279)+1,"")</f>
        <v/>
      </c>
      <c r="B280" s="7"/>
      <c r="C280" s="7"/>
      <c r="D280" s="34"/>
      <c r="E280" s="10"/>
      <c r="F280" s="10"/>
      <c r="G280" s="10"/>
      <c r="H280" s="10"/>
      <c r="I280" s="30"/>
      <c r="K280" t="str">
        <f ca="1">IFERROR(VLOOKUP(ROWS($K$5:K280),tblInventoryList[[Column1]:[Item Description]],2,0),"")</f>
        <v/>
      </c>
    </row>
    <row r="281" spans="1:11" ht="17.25" customHeight="1">
      <c r="A281" t="str">
        <f ca="1">IF(ISNUMBER(SEARCH('Abalone &amp; Gai Lan'!$A$6,B281)),MAX($A$4:A280)+1,"")</f>
        <v/>
      </c>
      <c r="B281" s="7"/>
      <c r="C281" s="7"/>
      <c r="D281" s="34"/>
      <c r="E281" s="10"/>
      <c r="F281" s="10"/>
      <c r="G281" s="10"/>
      <c r="H281" s="10"/>
      <c r="I281" s="30"/>
      <c r="K281" t="str">
        <f ca="1">IFERROR(VLOOKUP(ROWS($K$5:K281),tblInventoryList[[Column1]:[Item Description]],2,0),"")</f>
        <v/>
      </c>
    </row>
    <row r="282" spans="1:11" ht="17.25" customHeight="1">
      <c r="A282" t="str">
        <f ca="1">IF(ISNUMBER(SEARCH('Abalone &amp; Gai Lan'!$A$6,B282)),MAX($A$4:A281)+1,"")</f>
        <v/>
      </c>
      <c r="B282" s="7"/>
      <c r="C282" s="7"/>
      <c r="D282" s="34"/>
      <c r="E282" s="10"/>
      <c r="F282" s="10"/>
      <c r="G282" s="10"/>
      <c r="H282" s="10"/>
      <c r="I282" s="30"/>
      <c r="K282" t="str">
        <f ca="1">IFERROR(VLOOKUP(ROWS($K$5:K282),tblInventoryList[[Column1]:[Item Description]],2,0),"")</f>
        <v/>
      </c>
    </row>
    <row r="283" spans="1:11" ht="17.25" customHeight="1">
      <c r="A283" t="str">
        <f ca="1">IF(ISNUMBER(SEARCH('Abalone &amp; Gai Lan'!$A$6,B283)),MAX($A$4:A282)+1,"")</f>
        <v/>
      </c>
      <c r="B283" s="7"/>
      <c r="C283" s="7"/>
      <c r="D283" s="34"/>
      <c r="E283" s="10"/>
      <c r="F283" s="10"/>
      <c r="G283" s="10"/>
      <c r="H283" s="10"/>
      <c r="I283" s="30"/>
      <c r="K283" t="str">
        <f ca="1">IFERROR(VLOOKUP(ROWS($K$5:K283),tblInventoryList[[Column1]:[Item Description]],2,0),"")</f>
        <v/>
      </c>
    </row>
    <row r="284" spans="1:11" ht="17.25" customHeight="1">
      <c r="A284" t="str">
        <f ca="1">IF(ISNUMBER(SEARCH('Abalone &amp; Gai Lan'!$A$6,B284)),MAX($A$4:A283)+1,"")</f>
        <v/>
      </c>
      <c r="B284" s="7"/>
      <c r="C284" s="7"/>
      <c r="D284" s="34"/>
      <c r="E284" s="10"/>
      <c r="F284" s="10"/>
      <c r="G284" s="10"/>
      <c r="H284" s="10"/>
      <c r="I284" s="30"/>
      <c r="K284" t="str">
        <f ca="1">IFERROR(VLOOKUP(ROWS($K$5:K284),tblInventoryList[[Column1]:[Item Description]],2,0),"")</f>
        <v/>
      </c>
    </row>
    <row r="285" spans="1:11" ht="17.25" customHeight="1">
      <c r="A285" t="str">
        <f ca="1">IF(ISNUMBER(SEARCH('Abalone &amp; Gai Lan'!$A$6,B285)),MAX($A$4:A284)+1,"")</f>
        <v/>
      </c>
      <c r="B285" s="7"/>
      <c r="C285" s="7"/>
      <c r="D285" s="34"/>
      <c r="E285" s="10"/>
      <c r="F285" s="10"/>
      <c r="G285" s="10"/>
      <c r="H285" s="10"/>
      <c r="I285" s="30"/>
      <c r="K285" t="str">
        <f ca="1">IFERROR(VLOOKUP(ROWS($K$5:K285),tblInventoryList[[Column1]:[Item Description]],2,0),"")</f>
        <v/>
      </c>
    </row>
    <row r="286" spans="1:11" ht="17.25" customHeight="1">
      <c r="A286" t="str">
        <f ca="1">IF(ISNUMBER(SEARCH('Abalone &amp; Gai Lan'!$A$6,B286)),MAX($A$4:A285)+1,"")</f>
        <v/>
      </c>
      <c r="B286" s="7"/>
      <c r="C286" s="7"/>
      <c r="D286" s="34"/>
      <c r="E286" s="10"/>
      <c r="F286" s="10"/>
      <c r="G286" s="10"/>
      <c r="H286" s="10"/>
      <c r="I286" s="30"/>
      <c r="K286" t="str">
        <f ca="1">IFERROR(VLOOKUP(ROWS($K$5:K286),tblInventoryList[[Column1]:[Item Description]],2,0),"")</f>
        <v/>
      </c>
    </row>
    <row r="287" spans="1:11" ht="17.25" customHeight="1">
      <c r="A287" t="str">
        <f ca="1">IF(ISNUMBER(SEARCH('Abalone &amp; Gai Lan'!$A$6,B287)),MAX($A$4:A286)+1,"")</f>
        <v/>
      </c>
      <c r="B287" s="7"/>
      <c r="C287" s="7"/>
      <c r="D287" s="34"/>
      <c r="E287" s="10"/>
      <c r="F287" s="10"/>
      <c r="G287" s="10"/>
      <c r="H287" s="10"/>
      <c r="I287" s="30"/>
      <c r="K287" t="str">
        <f ca="1">IFERROR(VLOOKUP(ROWS($K$5:K287),tblInventoryList[[Column1]:[Item Description]],2,0),"")</f>
        <v/>
      </c>
    </row>
    <row r="288" spans="1:11" ht="17.25" customHeight="1">
      <c r="A288" t="str">
        <f ca="1">IF(ISNUMBER(SEARCH('Abalone &amp; Gai Lan'!$A$6,B288)),MAX($A$4:A287)+1,"")</f>
        <v/>
      </c>
      <c r="B288" s="7"/>
      <c r="C288" s="7"/>
      <c r="D288" s="34"/>
      <c r="E288" s="10"/>
      <c r="F288" s="10"/>
      <c r="G288" s="10"/>
      <c r="H288" s="10"/>
      <c r="I288" s="30"/>
      <c r="K288" t="str">
        <f ca="1">IFERROR(VLOOKUP(ROWS($K$5:K288),tblInventoryList[[Column1]:[Item Description]],2,0),"")</f>
        <v/>
      </c>
    </row>
    <row r="289" spans="1:11" ht="17.25" customHeight="1">
      <c r="A289" t="str">
        <f ca="1">IF(ISNUMBER(SEARCH('Abalone &amp; Gai Lan'!$A$6,B289)),MAX($A$4:A288)+1,"")</f>
        <v/>
      </c>
      <c r="B289" s="7"/>
      <c r="C289" s="7"/>
      <c r="D289" s="34"/>
      <c r="E289" s="10"/>
      <c r="F289" s="10"/>
      <c r="G289" s="10"/>
      <c r="H289" s="10"/>
      <c r="I289" s="30"/>
      <c r="K289" t="str">
        <f ca="1">IFERROR(VLOOKUP(ROWS($K$5:K289),tblInventoryList[[Column1]:[Item Description]],2,0),"")</f>
        <v/>
      </c>
    </row>
    <row r="290" spans="1:11" ht="17.25" customHeight="1">
      <c r="A290" t="str">
        <f ca="1">IF(ISNUMBER(SEARCH('Abalone &amp; Gai Lan'!$A$6,B290)),MAX($A$4:A289)+1,"")</f>
        <v/>
      </c>
      <c r="B290" s="7"/>
      <c r="C290" s="7"/>
      <c r="D290" s="34"/>
      <c r="E290" s="10"/>
      <c r="F290" s="10"/>
      <c r="G290" s="10"/>
      <c r="H290" s="10"/>
      <c r="I290" s="30"/>
      <c r="K290" t="str">
        <f ca="1">IFERROR(VLOOKUP(ROWS($K$5:K290),tblInventoryList[[Column1]:[Item Description]],2,0),"")</f>
        <v/>
      </c>
    </row>
    <row r="291" spans="1:11" ht="17.25" customHeight="1">
      <c r="A291" t="str">
        <f ca="1">IF(ISNUMBER(SEARCH('Abalone &amp; Gai Lan'!$A$6,B291)),MAX($A$4:A290)+1,"")</f>
        <v/>
      </c>
      <c r="B291" s="7"/>
      <c r="C291" s="7"/>
      <c r="D291" s="34"/>
      <c r="E291" s="10"/>
      <c r="F291" s="10"/>
      <c r="G291" s="10"/>
      <c r="H291" s="10"/>
      <c r="I291" s="30"/>
      <c r="K291" t="str">
        <f ca="1">IFERROR(VLOOKUP(ROWS($K$5:K291),tblInventoryList[[Column1]:[Item Description]],2,0),"")</f>
        <v/>
      </c>
    </row>
    <row r="292" spans="1:11" ht="17.25" customHeight="1">
      <c r="A292" t="str">
        <f ca="1">IF(ISNUMBER(SEARCH('Abalone &amp; Gai Lan'!$A$6,B292)),MAX($A$4:A291)+1,"")</f>
        <v/>
      </c>
      <c r="B292" s="7"/>
      <c r="C292" s="7"/>
      <c r="D292" s="34"/>
      <c r="E292" s="10"/>
      <c r="F292" s="10"/>
      <c r="G292" s="10"/>
      <c r="H292" s="10"/>
      <c r="I292" s="30"/>
      <c r="K292" t="str">
        <f ca="1">IFERROR(VLOOKUP(ROWS($K$5:K292),tblInventoryList[[Column1]:[Item Description]],2,0),"")</f>
        <v/>
      </c>
    </row>
    <row r="293" spans="1:11" ht="17.25" customHeight="1">
      <c r="A293" t="str">
        <f ca="1">IF(ISNUMBER(SEARCH('Abalone &amp; Gai Lan'!$A$6,B293)),MAX($A$4:A292)+1,"")</f>
        <v/>
      </c>
      <c r="B293" s="7"/>
      <c r="C293" s="7"/>
      <c r="D293" s="34"/>
      <c r="E293" s="10"/>
      <c r="F293" s="10"/>
      <c r="G293" s="10"/>
      <c r="H293" s="10"/>
      <c r="I293" s="30"/>
      <c r="K293" t="str">
        <f ca="1">IFERROR(VLOOKUP(ROWS($K$5:K293),tblInventoryList[[Column1]:[Item Description]],2,0),"")</f>
        <v/>
      </c>
    </row>
    <row r="294" spans="1:11" ht="17.25" customHeight="1">
      <c r="A294" t="str">
        <f ca="1">IF(ISNUMBER(SEARCH('Abalone &amp; Gai Lan'!$A$6,B294)),MAX($A$4:A293)+1,"")</f>
        <v/>
      </c>
      <c r="B294" s="7"/>
      <c r="C294" s="7"/>
      <c r="D294" s="34"/>
      <c r="E294" s="10"/>
      <c r="F294" s="10"/>
      <c r="G294" s="10"/>
      <c r="H294" s="10"/>
      <c r="I294" s="30"/>
      <c r="K294" t="str">
        <f ca="1">IFERROR(VLOOKUP(ROWS($K$5:K294),tblInventoryList[[Column1]:[Item Description]],2,0),"")</f>
        <v/>
      </c>
    </row>
    <row r="295" spans="1:11" ht="17.25" customHeight="1">
      <c r="A295" t="str">
        <f ca="1">IF(ISNUMBER(SEARCH('Abalone &amp; Gai Lan'!$A$6,B295)),MAX($A$4:A294)+1,"")</f>
        <v/>
      </c>
      <c r="B295" s="7"/>
      <c r="C295" s="7"/>
      <c r="D295" s="34"/>
      <c r="E295" s="10"/>
      <c r="F295" s="10"/>
      <c r="G295" s="10"/>
      <c r="H295" s="10"/>
      <c r="I295" s="30"/>
      <c r="K295" t="str">
        <f ca="1">IFERROR(VLOOKUP(ROWS($K$5:K295),tblInventoryList[[Column1]:[Item Description]],2,0),"")</f>
        <v/>
      </c>
    </row>
    <row r="296" spans="1:11" ht="17.25" customHeight="1">
      <c r="A296" t="str">
        <f ca="1">IF(ISNUMBER(SEARCH('Abalone &amp; Gai Lan'!$A$6,B296)),MAX($A$4:A295)+1,"")</f>
        <v/>
      </c>
      <c r="B296" s="7"/>
      <c r="C296" s="7"/>
      <c r="D296" s="34"/>
      <c r="E296" s="10"/>
      <c r="F296" s="10"/>
      <c r="G296" s="10"/>
      <c r="H296" s="10"/>
      <c r="I296" s="30"/>
      <c r="K296" t="str">
        <f ca="1">IFERROR(VLOOKUP(ROWS($K$5:K296),tblInventoryList[[Column1]:[Item Description]],2,0),"")</f>
        <v/>
      </c>
    </row>
    <row r="297" spans="1:11" ht="17.25" customHeight="1">
      <c r="A297" t="str">
        <f ca="1">IF(ISNUMBER(SEARCH('Abalone &amp; Gai Lan'!$A$6,B297)),MAX($A$4:A296)+1,"")</f>
        <v/>
      </c>
      <c r="B297" s="7"/>
      <c r="C297" s="7"/>
      <c r="D297" s="34"/>
      <c r="E297" s="10"/>
      <c r="F297" s="10"/>
      <c r="G297" s="10"/>
      <c r="H297" s="10"/>
      <c r="I297" s="30"/>
      <c r="K297" t="str">
        <f ca="1">IFERROR(VLOOKUP(ROWS($K$5:K297),tblInventoryList[[Column1]:[Item Description]],2,0),"")</f>
        <v/>
      </c>
    </row>
    <row r="298" spans="1:11" ht="17.25" customHeight="1">
      <c r="A298" t="str">
        <f ca="1">IF(ISNUMBER(SEARCH('Abalone &amp; Gai Lan'!$A$6,B298)),MAX($A$4:A297)+1,"")</f>
        <v/>
      </c>
      <c r="B298" s="7"/>
      <c r="C298" s="7"/>
      <c r="D298" s="34"/>
      <c r="E298" s="10"/>
      <c r="F298" s="10"/>
      <c r="G298" s="10"/>
      <c r="H298" s="10"/>
      <c r="I298" s="30"/>
      <c r="K298" t="str">
        <f ca="1">IFERROR(VLOOKUP(ROWS($K$5:K298),tblInventoryList[[Column1]:[Item Description]],2,0),"")</f>
        <v/>
      </c>
    </row>
    <row r="299" spans="1:11" ht="17.25" customHeight="1">
      <c r="A299" t="str">
        <f ca="1">IF(ISNUMBER(SEARCH('Abalone &amp; Gai Lan'!$A$6,B299)),MAX($A$4:A298)+1,"")</f>
        <v/>
      </c>
      <c r="B299" s="7"/>
      <c r="C299" s="7"/>
      <c r="D299" s="34"/>
      <c r="E299" s="10"/>
      <c r="F299" s="10"/>
      <c r="G299" s="10"/>
      <c r="H299" s="10"/>
      <c r="I299" s="30"/>
      <c r="K299" t="str">
        <f ca="1">IFERROR(VLOOKUP(ROWS($K$5:K299),tblInventoryList[[Column1]:[Item Description]],2,0),"")</f>
        <v/>
      </c>
    </row>
    <row r="300" spans="1:11" ht="17.25" customHeight="1">
      <c r="A300" t="str">
        <f ca="1">IF(ISNUMBER(SEARCH('Abalone &amp; Gai Lan'!$A$6,B300)),MAX($A$4:A299)+1,"")</f>
        <v/>
      </c>
      <c r="B300" s="7"/>
      <c r="C300" s="7"/>
      <c r="D300" s="34"/>
      <c r="E300" s="10"/>
      <c r="F300" s="10"/>
      <c r="G300" s="10"/>
      <c r="H300" s="10"/>
      <c r="I300" s="30"/>
      <c r="K300" t="str">
        <f ca="1">IFERROR(VLOOKUP(ROWS($K$5:K300),tblInventoryList[[Column1]:[Item Description]],2,0),"")</f>
        <v/>
      </c>
    </row>
    <row r="301" spans="1:11" ht="17.25" customHeight="1">
      <c r="A301" t="str">
        <f ca="1">IF(ISNUMBER(SEARCH('Abalone &amp; Gai Lan'!$A$6,B301)),MAX($A$4:A300)+1,"")</f>
        <v/>
      </c>
      <c r="B301" s="7"/>
      <c r="C301" s="7"/>
      <c r="D301" s="35"/>
      <c r="E301" s="9"/>
      <c r="F301" s="10"/>
      <c r="G301" s="10"/>
      <c r="H301" s="10"/>
      <c r="I301" s="30"/>
      <c r="K301" t="str">
        <f ca="1">IFERROR(VLOOKUP(ROWS($K$5:K301),tblInventoryList[[Column1]:[Item Description]],2,0),"")</f>
        <v/>
      </c>
    </row>
    <row r="302" spans="1:11" ht="17.25" customHeight="1">
      <c r="A302" t="str">
        <f ca="1">IF(ISNUMBER(SEARCH('Abalone &amp; Gai Lan'!$A$6,B302)),MAX($A$4:A301)+1,"")</f>
        <v/>
      </c>
      <c r="B302" s="7"/>
      <c r="C302" s="7"/>
      <c r="D302" s="34"/>
      <c r="E302" s="10"/>
      <c r="F302" s="10"/>
      <c r="G302" s="10"/>
      <c r="H302" s="10"/>
      <c r="I302" s="30"/>
      <c r="K302" t="str">
        <f ca="1">IFERROR(VLOOKUP(ROWS($K$5:K302),tblInventoryList[[Column1]:[Item Description]],2,0),"")</f>
        <v/>
      </c>
    </row>
    <row r="303" spans="1:11" ht="17.25" customHeight="1">
      <c r="A303" t="str">
        <f ca="1">IF(ISNUMBER(SEARCH('Abalone &amp; Gai Lan'!$A$6,B303)),MAX($A$4:A302)+1,"")</f>
        <v/>
      </c>
      <c r="B303" s="7"/>
      <c r="C303" s="7"/>
      <c r="D303" s="34"/>
      <c r="E303" s="10"/>
      <c r="F303" s="10"/>
      <c r="G303" s="10"/>
      <c r="H303" s="10"/>
      <c r="I303" s="30"/>
      <c r="K303" t="str">
        <f ca="1">IFERROR(VLOOKUP(ROWS($K$5:K303),tblInventoryList[[Column1]:[Item Description]],2,0),"")</f>
        <v/>
      </c>
    </row>
    <row r="304" spans="1:11" ht="17.25" customHeight="1">
      <c r="A304" t="str">
        <f ca="1">IF(ISNUMBER(SEARCH('Abalone &amp; Gai Lan'!$A$6,B304)),MAX($A$4:A303)+1,"")</f>
        <v/>
      </c>
      <c r="B304" s="7"/>
      <c r="C304" s="7"/>
      <c r="D304" s="34"/>
      <c r="E304" s="10"/>
      <c r="F304" s="10"/>
      <c r="G304" s="10"/>
      <c r="H304" s="10"/>
      <c r="I304" s="30"/>
      <c r="K304" t="str">
        <f ca="1">IFERROR(VLOOKUP(ROWS($K$5:K304),tblInventoryList[[Column1]:[Item Description]],2,0),"")</f>
        <v/>
      </c>
    </row>
    <row r="305" spans="1:11" ht="17.25" customHeight="1">
      <c r="A305" t="str">
        <f ca="1">IF(ISNUMBER(SEARCH('Abalone &amp; Gai Lan'!$A$6,B305)),MAX($A$4:A304)+1,"")</f>
        <v/>
      </c>
      <c r="B305" s="7"/>
      <c r="C305" s="7"/>
      <c r="D305" s="34"/>
      <c r="E305" s="10"/>
      <c r="F305" s="10"/>
      <c r="G305" s="10"/>
      <c r="H305" s="10"/>
      <c r="I305" s="30"/>
      <c r="K305" t="str">
        <f ca="1">IFERROR(VLOOKUP(ROWS($K$5:K305),tblInventoryList[[Column1]:[Item Description]],2,0),"")</f>
        <v/>
      </c>
    </row>
    <row r="306" spans="1:11" ht="17.25" customHeight="1">
      <c r="A306" t="str">
        <f ca="1">IF(ISNUMBER(SEARCH('Abalone &amp; Gai Lan'!$A$6,B306)),MAX($A$4:A305)+1,"")</f>
        <v/>
      </c>
      <c r="B306" s="7"/>
      <c r="C306" s="7"/>
      <c r="D306" s="34"/>
      <c r="E306" s="10"/>
      <c r="F306" s="10"/>
      <c r="G306" s="10"/>
      <c r="H306" s="10"/>
      <c r="I306" s="30"/>
      <c r="K306" t="str">
        <f ca="1">IFERROR(VLOOKUP(ROWS($K$5:K306),tblInventoryList[[Column1]:[Item Description]],2,0),"")</f>
        <v/>
      </c>
    </row>
    <row r="307" spans="1:11" ht="17.25" customHeight="1">
      <c r="A307" t="str">
        <f ca="1">IF(ISNUMBER(SEARCH('Abalone &amp; Gai Lan'!$A$6,B307)),MAX($A$4:A306)+1,"")</f>
        <v/>
      </c>
      <c r="B307" s="7"/>
      <c r="C307" s="7"/>
      <c r="D307" s="34"/>
      <c r="E307" s="10"/>
      <c r="F307" s="10"/>
      <c r="G307" s="10"/>
      <c r="H307" s="10"/>
      <c r="I307" s="30"/>
      <c r="K307" t="str">
        <f ca="1">IFERROR(VLOOKUP(ROWS($K$5:K307),tblInventoryList[[Column1]:[Item Description]],2,0),"")</f>
        <v/>
      </c>
    </row>
    <row r="308" spans="1:11" ht="17.25" customHeight="1">
      <c r="A308" t="str">
        <f ca="1">IF(ISNUMBER(SEARCH('Abalone &amp; Gai Lan'!$A$6,B308)),MAX($A$4:A307)+1,"")</f>
        <v/>
      </c>
      <c r="B308" s="7"/>
      <c r="C308" s="7"/>
      <c r="D308" s="34"/>
      <c r="E308" s="10"/>
      <c r="F308" s="10"/>
      <c r="G308" s="10"/>
      <c r="H308" s="10"/>
      <c r="I308" s="30"/>
      <c r="K308" t="str">
        <f ca="1">IFERROR(VLOOKUP(ROWS($K$5:K308),tblInventoryList[[Column1]:[Item Description]],2,0),"")</f>
        <v/>
      </c>
    </row>
    <row r="309" spans="1:11" ht="17.25" customHeight="1">
      <c r="A309" t="str">
        <f ca="1">IF(ISNUMBER(SEARCH('Abalone &amp; Gai Lan'!$A$6,B309)),MAX($A$4:A308)+1,"")</f>
        <v/>
      </c>
      <c r="B309" s="7"/>
      <c r="C309" s="7"/>
      <c r="D309" s="34"/>
      <c r="E309" s="10"/>
      <c r="F309" s="10"/>
      <c r="G309" s="10"/>
      <c r="H309" s="10"/>
      <c r="I309" s="30"/>
      <c r="K309" t="str">
        <f ca="1">IFERROR(VLOOKUP(ROWS($K$5:K309),tblInventoryList[[Column1]:[Item Description]],2,0),"")</f>
        <v/>
      </c>
    </row>
    <row r="310" spans="1:11" ht="17.25" customHeight="1">
      <c r="A310" t="str">
        <f ca="1">IF(ISNUMBER(SEARCH('Abalone &amp; Gai Lan'!$A$6,B310)),MAX($A$4:A309)+1,"")</f>
        <v/>
      </c>
      <c r="B310" s="7"/>
      <c r="C310" s="7"/>
      <c r="D310" s="34"/>
      <c r="E310" s="10"/>
      <c r="F310" s="10"/>
      <c r="G310" s="10"/>
      <c r="H310" s="10"/>
      <c r="I310" s="30"/>
      <c r="K310" t="str">
        <f ca="1">IFERROR(VLOOKUP(ROWS($K$5:K310),tblInventoryList[[Column1]:[Item Description]],2,0),"")</f>
        <v/>
      </c>
    </row>
    <row r="311" spans="1:11" ht="17.25" customHeight="1">
      <c r="A311" t="str">
        <f ca="1">IF(ISNUMBER(SEARCH('Abalone &amp; Gai Lan'!$A$6,B311)),MAX($A$4:A310)+1,"")</f>
        <v/>
      </c>
      <c r="B311" s="7"/>
      <c r="C311" s="7"/>
      <c r="D311" s="34"/>
      <c r="E311" s="10"/>
      <c r="F311" s="10"/>
      <c r="G311" s="10"/>
      <c r="H311" s="10"/>
      <c r="I311" s="30"/>
      <c r="K311" t="str">
        <f ca="1">IFERROR(VLOOKUP(ROWS($K$5:K311),tblInventoryList[[Column1]:[Item Description]],2,0),"")</f>
        <v/>
      </c>
    </row>
    <row r="312" spans="1:11" ht="17.25" customHeight="1">
      <c r="A312" t="str">
        <f ca="1">IF(ISNUMBER(SEARCH('Abalone &amp; Gai Lan'!$A$6,B312)),MAX($A$4:A311)+1,"")</f>
        <v/>
      </c>
      <c r="B312" s="7"/>
      <c r="C312" s="7"/>
      <c r="D312" s="34"/>
      <c r="E312" s="10"/>
      <c r="F312" s="10"/>
      <c r="G312" s="10"/>
      <c r="H312" s="10"/>
      <c r="I312" s="30"/>
      <c r="K312" t="str">
        <f ca="1">IFERROR(VLOOKUP(ROWS($K$5:K312),tblInventoryList[[Column1]:[Item Description]],2,0),"")</f>
        <v/>
      </c>
    </row>
    <row r="313" spans="1:11" ht="17.25" customHeight="1">
      <c r="A313" t="str">
        <f ca="1">IF(ISNUMBER(SEARCH('Abalone &amp; Gai Lan'!$A$6,B313)),MAX($A$4:A312)+1,"")</f>
        <v/>
      </c>
      <c r="B313" s="7"/>
      <c r="C313" s="7"/>
      <c r="D313" s="34"/>
      <c r="E313" s="10"/>
      <c r="F313" s="10"/>
      <c r="G313" s="10"/>
      <c r="H313" s="10"/>
      <c r="I313" s="30"/>
      <c r="K313" t="str">
        <f ca="1">IFERROR(VLOOKUP(ROWS($K$5:K313),tblInventoryList[[Column1]:[Item Description]],2,0),"")</f>
        <v/>
      </c>
    </row>
    <row r="314" spans="1:11" ht="17.25" customHeight="1">
      <c r="A314" t="str">
        <f ca="1">IF(ISNUMBER(SEARCH('Abalone &amp; Gai Lan'!$A$6,B314)),MAX($A$4:A313)+1,"")</f>
        <v/>
      </c>
      <c r="B314" s="7"/>
      <c r="C314" s="7"/>
      <c r="D314" s="34"/>
      <c r="E314" s="10"/>
      <c r="F314" s="10"/>
      <c r="G314" s="10"/>
      <c r="H314" s="10"/>
      <c r="I314" s="30"/>
      <c r="K314" t="str">
        <f ca="1">IFERROR(VLOOKUP(ROWS($K$5:K314),tblInventoryList[[Column1]:[Item Description]],2,0),"")</f>
        <v/>
      </c>
    </row>
    <row r="315" spans="1:11" ht="17.25" customHeight="1">
      <c r="A315" t="str">
        <f ca="1">IF(ISNUMBER(SEARCH('Abalone &amp; Gai Lan'!$A$6,B315)),MAX($A$4:A314)+1,"")</f>
        <v/>
      </c>
      <c r="B315" s="7"/>
      <c r="C315" s="7"/>
      <c r="D315" s="34"/>
      <c r="E315" s="10"/>
      <c r="F315" s="10"/>
      <c r="G315" s="10"/>
      <c r="H315" s="10"/>
      <c r="I315" s="30"/>
      <c r="K315" t="str">
        <f ca="1">IFERROR(VLOOKUP(ROWS($K$5:K315),tblInventoryList[[Column1]:[Item Description]],2,0),"")</f>
        <v/>
      </c>
    </row>
    <row r="316" spans="1:11" ht="17.25" customHeight="1">
      <c r="A316" t="str">
        <f ca="1">IF(ISNUMBER(SEARCH('Abalone &amp; Gai Lan'!$A$6,B316)),MAX($A$4:A315)+1,"")</f>
        <v/>
      </c>
      <c r="B316" s="7"/>
      <c r="C316" s="7"/>
      <c r="D316" s="34"/>
      <c r="E316" s="10"/>
      <c r="F316" s="10"/>
      <c r="G316" s="10"/>
      <c r="H316" s="10"/>
      <c r="I316" s="30"/>
      <c r="K316" t="str">
        <f ca="1">IFERROR(VLOOKUP(ROWS($K$5:K316),tblInventoryList[[Column1]:[Item Description]],2,0),"")</f>
        <v/>
      </c>
    </row>
    <row r="317" spans="1:11" ht="17.25" customHeight="1">
      <c r="A317" t="str">
        <f ca="1">IF(ISNUMBER(SEARCH('Abalone &amp; Gai Lan'!$A$6,B317)),MAX($A$4:A316)+1,"")</f>
        <v/>
      </c>
      <c r="B317" s="7"/>
      <c r="C317" s="7"/>
      <c r="D317" s="34"/>
      <c r="E317" s="10"/>
      <c r="F317" s="10"/>
      <c r="G317" s="10"/>
      <c r="H317" s="10"/>
      <c r="I317" s="30"/>
      <c r="K317" t="str">
        <f ca="1">IFERROR(VLOOKUP(ROWS($K$5:K317),tblInventoryList[[Column1]:[Item Description]],2,0),"")</f>
        <v/>
      </c>
    </row>
    <row r="318" spans="1:11" ht="17.25" customHeight="1">
      <c r="A318" t="str">
        <f ca="1">IF(ISNUMBER(SEARCH('Abalone &amp; Gai Lan'!$A$6,B318)),MAX($A$4:A317)+1,"")</f>
        <v/>
      </c>
      <c r="B318" s="7"/>
      <c r="C318" s="7"/>
      <c r="D318" s="34"/>
      <c r="E318" s="10"/>
      <c r="F318" s="10"/>
      <c r="G318" s="10"/>
      <c r="H318" s="10"/>
      <c r="I318" s="30"/>
      <c r="K318" t="str">
        <f ca="1">IFERROR(VLOOKUP(ROWS($K$5:K318),tblInventoryList[[Column1]:[Item Description]],2,0),"")</f>
        <v/>
      </c>
    </row>
    <row r="319" spans="1:11" ht="17.25" customHeight="1">
      <c r="A319" t="str">
        <f ca="1">IF(ISNUMBER(SEARCH('Abalone &amp; Gai Lan'!$A$6,B319)),MAX($A$4:A318)+1,"")</f>
        <v/>
      </c>
      <c r="B319" s="7"/>
      <c r="C319" s="7"/>
      <c r="D319" s="34"/>
      <c r="E319" s="10"/>
      <c r="F319" s="10"/>
      <c r="G319" s="10"/>
      <c r="H319" s="10"/>
      <c r="I319" s="30"/>
      <c r="K319" t="str">
        <f ca="1">IFERROR(VLOOKUP(ROWS($K$5:K319),tblInventoryList[[Column1]:[Item Description]],2,0),"")</f>
        <v/>
      </c>
    </row>
    <row r="320" spans="1:11" ht="17.25" customHeight="1">
      <c r="A320" t="str">
        <f ca="1">IF(ISNUMBER(SEARCH('Abalone &amp; Gai Lan'!$A$6,B320)),MAX($A$4:A319)+1,"")</f>
        <v/>
      </c>
      <c r="B320" s="7"/>
      <c r="C320" s="7"/>
      <c r="D320" s="34"/>
      <c r="E320" s="10"/>
      <c r="F320" s="10"/>
      <c r="G320" s="10"/>
      <c r="H320" s="10"/>
      <c r="I320" s="30"/>
      <c r="K320" t="str">
        <f ca="1">IFERROR(VLOOKUP(ROWS($K$5:K320),tblInventoryList[[Column1]:[Item Description]],2,0),"")</f>
        <v/>
      </c>
    </row>
    <row r="321" spans="1:11" ht="17.25" customHeight="1">
      <c r="A321" t="str">
        <f ca="1">IF(ISNUMBER(SEARCH('Abalone &amp; Gai Lan'!$A$6,B321)),MAX($A$4:A320)+1,"")</f>
        <v/>
      </c>
      <c r="B321" s="7"/>
      <c r="C321" s="7"/>
      <c r="D321" s="34"/>
      <c r="E321" s="10"/>
      <c r="F321" s="10"/>
      <c r="G321" s="10"/>
      <c r="H321" s="10"/>
      <c r="I321" s="30"/>
      <c r="K321" t="str">
        <f ca="1">IFERROR(VLOOKUP(ROWS($K$5:K321),tblInventoryList[[Column1]:[Item Description]],2,0),"")</f>
        <v/>
      </c>
    </row>
    <row r="322" spans="1:11" ht="17.25" customHeight="1">
      <c r="A322" t="str">
        <f ca="1">IF(ISNUMBER(SEARCH('Abalone &amp; Gai Lan'!$A$6,B322)),MAX($A$4:A321)+1,"")</f>
        <v/>
      </c>
      <c r="B322" s="7"/>
      <c r="C322" s="7"/>
      <c r="D322" s="34"/>
      <c r="E322" s="10"/>
      <c r="F322" s="10"/>
      <c r="G322" s="10"/>
      <c r="H322" s="10"/>
      <c r="I322" s="30"/>
      <c r="K322" t="str">
        <f ca="1">IFERROR(VLOOKUP(ROWS($K$5:K322),tblInventoryList[[Column1]:[Item Description]],2,0),"")</f>
        <v/>
      </c>
    </row>
    <row r="323" spans="1:11" ht="17.25" customHeight="1">
      <c r="A323" t="str">
        <f ca="1">IF(ISNUMBER(SEARCH('Abalone &amp; Gai Lan'!$A$6,B323)),MAX($A$4:A322)+1,"")</f>
        <v/>
      </c>
      <c r="B323" s="7"/>
      <c r="C323" s="7"/>
      <c r="D323" s="34"/>
      <c r="E323" s="10"/>
      <c r="F323" s="10"/>
      <c r="G323" s="10"/>
      <c r="H323" s="10"/>
      <c r="I323" s="30"/>
      <c r="K323" t="str">
        <f ca="1">IFERROR(VLOOKUP(ROWS($K$5:K323),tblInventoryList[[Column1]:[Item Description]],2,0),"")</f>
        <v/>
      </c>
    </row>
    <row r="324" spans="1:11" ht="17.25" customHeight="1">
      <c r="A324" t="str">
        <f ca="1">IF(ISNUMBER(SEARCH('Abalone &amp; Gai Lan'!$A$6,B324)),MAX($A$4:A323)+1,"")</f>
        <v/>
      </c>
      <c r="B324" s="7"/>
      <c r="C324" s="7"/>
      <c r="D324" s="34"/>
      <c r="E324" s="10"/>
      <c r="F324" s="10"/>
      <c r="G324" s="10"/>
      <c r="H324" s="10"/>
      <c r="I324" s="30"/>
      <c r="K324" t="str">
        <f ca="1">IFERROR(VLOOKUP(ROWS($K$5:K324),tblInventoryList[[Column1]:[Item Description]],2,0),"")</f>
        <v/>
      </c>
    </row>
    <row r="325" spans="1:11" ht="17.25" customHeight="1">
      <c r="A325" t="str">
        <f ca="1">IF(ISNUMBER(SEARCH('Abalone &amp; Gai Lan'!$A$6,B325)),MAX($A$4:A324)+1,"")</f>
        <v/>
      </c>
      <c r="B325" s="7"/>
      <c r="C325" s="7"/>
      <c r="D325" s="34"/>
      <c r="E325" s="10"/>
      <c r="F325" s="10"/>
      <c r="G325" s="10"/>
      <c r="H325" s="10"/>
      <c r="I325" s="30"/>
      <c r="K325" t="str">
        <f ca="1">IFERROR(VLOOKUP(ROWS($K$5:K325),tblInventoryList[[Column1]:[Item Description]],2,0),"")</f>
        <v/>
      </c>
    </row>
    <row r="326" spans="1:11" ht="17.25" customHeight="1">
      <c r="A326" t="str">
        <f ca="1">IF(ISNUMBER(SEARCH('Abalone &amp; Gai Lan'!$A$6,B326)),MAX($A$4:A325)+1,"")</f>
        <v/>
      </c>
      <c r="B326" s="7"/>
      <c r="C326" s="7"/>
      <c r="D326" s="34"/>
      <c r="E326" s="10"/>
      <c r="F326" s="10"/>
      <c r="G326" s="10"/>
      <c r="H326" s="10"/>
      <c r="I326" s="30"/>
      <c r="K326" t="str">
        <f ca="1">IFERROR(VLOOKUP(ROWS($K$5:K326),tblInventoryList[[Column1]:[Item Description]],2,0),"")</f>
        <v/>
      </c>
    </row>
    <row r="327" spans="1:11" ht="17.25" customHeight="1">
      <c r="A327" t="str">
        <f ca="1">IF(ISNUMBER(SEARCH('Abalone &amp; Gai Lan'!$A$6,B327)),MAX($A$4:A326)+1,"")</f>
        <v/>
      </c>
      <c r="B327" s="7"/>
      <c r="C327" s="7"/>
      <c r="D327" s="34"/>
      <c r="E327" s="10"/>
      <c r="F327" s="10"/>
      <c r="G327" s="10"/>
      <c r="H327" s="10"/>
      <c r="I327" s="30"/>
      <c r="K327" t="str">
        <f ca="1">IFERROR(VLOOKUP(ROWS($K$5:K327),tblInventoryList[[Column1]:[Item Description]],2,0),"")</f>
        <v/>
      </c>
    </row>
    <row r="328" spans="1:11" ht="17.25" customHeight="1">
      <c r="A328" t="str">
        <f ca="1">IF(ISNUMBER(SEARCH('Abalone &amp; Gai Lan'!$A$6,B328)),MAX($A$4:A327)+1,"")</f>
        <v/>
      </c>
      <c r="B328" s="7"/>
      <c r="C328" s="7"/>
      <c r="D328" s="34"/>
      <c r="E328" s="10"/>
      <c r="F328" s="10"/>
      <c r="G328" s="10"/>
      <c r="H328" s="10"/>
      <c r="I328" s="30"/>
      <c r="K328" t="str">
        <f ca="1">IFERROR(VLOOKUP(ROWS($K$5:K328),tblInventoryList[[Column1]:[Item Description]],2,0),"")</f>
        <v/>
      </c>
    </row>
    <row r="329" spans="1:11" ht="17.25" customHeight="1">
      <c r="A329" t="str">
        <f ca="1">IF(ISNUMBER(SEARCH('Abalone &amp; Gai Lan'!$A$6,B329)),MAX($A$4:A328)+1,"")</f>
        <v/>
      </c>
      <c r="B329" s="7"/>
      <c r="C329" s="7"/>
      <c r="D329" s="34"/>
      <c r="E329" s="10"/>
      <c r="F329" s="10"/>
      <c r="G329" s="10"/>
      <c r="H329" s="10"/>
      <c r="I329" s="30"/>
      <c r="K329" t="str">
        <f ca="1">IFERROR(VLOOKUP(ROWS($K$5:K329),tblInventoryList[[Column1]:[Item Description]],2,0),"")</f>
        <v/>
      </c>
    </row>
    <row r="330" spans="1:11" ht="17.25" customHeight="1">
      <c r="A330" t="str">
        <f ca="1">IF(ISNUMBER(SEARCH('Abalone &amp; Gai Lan'!$A$6,B330)),MAX($A$4:A329)+1,"")</f>
        <v/>
      </c>
      <c r="B330" s="7"/>
      <c r="C330" s="7"/>
      <c r="D330" s="34"/>
      <c r="E330" s="10"/>
      <c r="F330" s="10"/>
      <c r="G330" s="10"/>
      <c r="H330" s="10"/>
      <c r="I330" s="30"/>
      <c r="K330" t="str">
        <f ca="1">IFERROR(VLOOKUP(ROWS($K$5:K330),tblInventoryList[[Column1]:[Item Description]],2,0),"")</f>
        <v/>
      </c>
    </row>
    <row r="331" spans="1:11" ht="17.25" customHeight="1">
      <c r="A331" t="str">
        <f ca="1">IF(ISNUMBER(SEARCH('Abalone &amp; Gai Lan'!$A$6,B331)),MAX($A$4:A330)+1,"")</f>
        <v/>
      </c>
      <c r="B331" s="7"/>
      <c r="C331" s="7"/>
      <c r="D331" s="34"/>
      <c r="E331" s="10"/>
      <c r="F331" s="10"/>
      <c r="G331" s="10"/>
      <c r="H331" s="10"/>
      <c r="I331" s="30"/>
      <c r="K331" t="str">
        <f ca="1">IFERROR(VLOOKUP(ROWS($K$5:K331),tblInventoryList[[Column1]:[Item Description]],2,0),"")</f>
        <v/>
      </c>
    </row>
    <row r="332" spans="1:11" ht="17.25" customHeight="1">
      <c r="A332" t="str">
        <f ca="1">IF(ISNUMBER(SEARCH('Abalone &amp; Gai Lan'!$A$6,B332)),MAX($A$4:A331)+1,"")</f>
        <v/>
      </c>
      <c r="B332" s="7"/>
      <c r="C332" s="7"/>
      <c r="D332" s="34"/>
      <c r="E332" s="10"/>
      <c r="F332" s="10"/>
      <c r="G332" s="10"/>
      <c r="H332" s="10"/>
      <c r="I332" s="30"/>
      <c r="K332" t="str">
        <f ca="1">IFERROR(VLOOKUP(ROWS($K$5:K332),tblInventoryList[[Column1]:[Item Description]],2,0),"")</f>
        <v/>
      </c>
    </row>
    <row r="333" spans="1:11" ht="17.25" customHeight="1">
      <c r="A333" t="str">
        <f ca="1">IF(ISNUMBER(SEARCH('Abalone &amp; Gai Lan'!$A$6,B333)),MAX($A$4:A332)+1,"")</f>
        <v/>
      </c>
      <c r="B333" s="7"/>
      <c r="C333" s="7"/>
      <c r="D333" s="34"/>
      <c r="E333" s="10"/>
      <c r="F333" s="10"/>
      <c r="G333" s="10"/>
      <c r="H333" s="10"/>
      <c r="I333" s="30"/>
      <c r="K333" t="str">
        <f ca="1">IFERROR(VLOOKUP(ROWS($K$5:K333),tblInventoryList[[Column1]:[Item Description]],2,0),"")</f>
        <v/>
      </c>
    </row>
    <row r="334" spans="1:11" ht="17.25" customHeight="1">
      <c r="A334" t="str">
        <f ca="1">IF(ISNUMBER(SEARCH('Abalone &amp; Gai Lan'!$A$6,B334)),MAX($A$4:A333)+1,"")</f>
        <v/>
      </c>
      <c r="B334" s="7"/>
      <c r="C334" s="7"/>
      <c r="D334" s="34"/>
      <c r="E334" s="10"/>
      <c r="F334" s="10"/>
      <c r="G334" s="10"/>
      <c r="H334" s="10"/>
      <c r="I334" s="30"/>
      <c r="K334" t="str">
        <f ca="1">IFERROR(VLOOKUP(ROWS($K$5:K334),tblInventoryList[[Column1]:[Item Description]],2,0),"")</f>
        <v/>
      </c>
    </row>
    <row r="335" spans="1:11" ht="17.25" customHeight="1">
      <c r="A335" t="str">
        <f ca="1">IF(ISNUMBER(SEARCH('Abalone &amp; Gai Lan'!$A$6,B335)),MAX($A$4:A334)+1,"")</f>
        <v/>
      </c>
      <c r="B335" s="7"/>
      <c r="C335" s="7"/>
      <c r="D335" s="34"/>
      <c r="E335" s="10"/>
      <c r="F335" s="10"/>
      <c r="G335" s="10"/>
      <c r="H335" s="10"/>
      <c r="I335" s="30"/>
      <c r="K335" t="str">
        <f ca="1">IFERROR(VLOOKUP(ROWS($K$5:K335),tblInventoryList[[Column1]:[Item Description]],2,0),"")</f>
        <v/>
      </c>
    </row>
    <row r="336" spans="1:11" ht="17.25" customHeight="1">
      <c r="A336" t="str">
        <f ca="1">IF(ISNUMBER(SEARCH('Abalone &amp; Gai Lan'!$A$6,B336)),MAX($A$4:A335)+1,"")</f>
        <v/>
      </c>
      <c r="B336" s="7"/>
      <c r="C336" s="7"/>
      <c r="D336" s="34"/>
      <c r="E336" s="10"/>
      <c r="F336" s="10"/>
      <c r="G336" s="10"/>
      <c r="H336" s="10"/>
      <c r="I336" s="30"/>
      <c r="K336" t="str">
        <f ca="1">IFERROR(VLOOKUP(ROWS($K$5:K336),tblInventoryList[[Column1]:[Item Description]],2,0),"")</f>
        <v/>
      </c>
    </row>
    <row r="337" spans="1:11" ht="17.25" customHeight="1">
      <c r="A337" t="str">
        <f ca="1">IF(ISNUMBER(SEARCH('Abalone &amp; Gai Lan'!$A$6,B337)),MAX($A$4:A336)+1,"")</f>
        <v/>
      </c>
      <c r="B337" s="7"/>
      <c r="C337" s="7"/>
      <c r="D337" s="34"/>
      <c r="E337" s="10"/>
      <c r="F337" s="10"/>
      <c r="G337" s="10"/>
      <c r="H337" s="10"/>
      <c r="I337" s="30"/>
      <c r="K337" t="str">
        <f ca="1">IFERROR(VLOOKUP(ROWS($K$5:K337),tblInventoryList[[Column1]:[Item Description]],2,0),"")</f>
        <v/>
      </c>
    </row>
    <row r="338" spans="1:11" ht="17.25" customHeight="1">
      <c r="A338" t="str">
        <f ca="1">IF(ISNUMBER(SEARCH('Abalone &amp; Gai Lan'!$A$6,B338)),MAX($A$4:A337)+1,"")</f>
        <v/>
      </c>
      <c r="B338" s="7"/>
      <c r="C338" s="7"/>
      <c r="D338" s="34"/>
      <c r="E338" s="10"/>
      <c r="F338" s="10"/>
      <c r="G338" s="10"/>
      <c r="H338" s="10"/>
      <c r="I338" s="30"/>
      <c r="K338" t="str">
        <f ca="1">IFERROR(VLOOKUP(ROWS($K$5:K338),tblInventoryList[[Column1]:[Item Description]],2,0),"")</f>
        <v/>
      </c>
    </row>
    <row r="339" spans="1:11" ht="17.25" customHeight="1">
      <c r="A339" t="str">
        <f ca="1">IF(ISNUMBER(SEARCH('Abalone &amp; Gai Lan'!$A$6,B339)),MAX($A$4:A338)+1,"")</f>
        <v/>
      </c>
      <c r="B339" s="7"/>
      <c r="C339" s="7"/>
      <c r="D339" s="34"/>
      <c r="E339" s="10"/>
      <c r="F339" s="10"/>
      <c r="G339" s="10"/>
      <c r="H339" s="10"/>
      <c r="I339" s="30"/>
      <c r="K339" t="str">
        <f ca="1">IFERROR(VLOOKUP(ROWS($K$5:K339),tblInventoryList[[Column1]:[Item Description]],2,0),"")</f>
        <v/>
      </c>
    </row>
    <row r="340" spans="1:11" ht="17.25" customHeight="1">
      <c r="A340" t="str">
        <f ca="1">IF(ISNUMBER(SEARCH('Abalone &amp; Gai Lan'!$A$6,B340)),MAX($A$4:A339)+1,"")</f>
        <v/>
      </c>
      <c r="B340" s="7"/>
      <c r="C340" s="7"/>
      <c r="D340" s="34"/>
      <c r="E340" s="10"/>
      <c r="F340" s="10"/>
      <c r="G340" s="10"/>
      <c r="H340" s="10"/>
      <c r="I340" s="30"/>
      <c r="K340" t="str">
        <f ca="1">IFERROR(VLOOKUP(ROWS($K$5:K340),tblInventoryList[[Column1]:[Item Description]],2,0),"")</f>
        <v/>
      </c>
    </row>
    <row r="341" spans="1:11" ht="17.25" customHeight="1">
      <c r="A341" t="str">
        <f ca="1">IF(ISNUMBER(SEARCH('Abalone &amp; Gai Lan'!$A$6,B341)),MAX($A$4:A340)+1,"")</f>
        <v/>
      </c>
      <c r="B341" s="7"/>
      <c r="C341" s="7"/>
      <c r="D341" s="34"/>
      <c r="E341" s="10"/>
      <c r="F341" s="10"/>
      <c r="G341" s="10"/>
      <c r="H341" s="10"/>
      <c r="I341" s="30"/>
      <c r="K341" t="str">
        <f ca="1">IFERROR(VLOOKUP(ROWS($K$5:K341),tblInventoryList[[Column1]:[Item Description]],2,0),"")</f>
        <v/>
      </c>
    </row>
    <row r="342" spans="1:11" ht="17.25" customHeight="1">
      <c r="A342" t="str">
        <f ca="1">IF(ISNUMBER(SEARCH('Abalone &amp; Gai Lan'!$A$6,B342)),MAX($A$4:A341)+1,"")</f>
        <v/>
      </c>
      <c r="B342" s="7"/>
      <c r="C342" s="7"/>
      <c r="D342" s="34"/>
      <c r="E342" s="10"/>
      <c r="F342" s="10"/>
      <c r="G342" s="10"/>
      <c r="H342" s="10"/>
      <c r="I342" s="30"/>
      <c r="K342" t="str">
        <f ca="1">IFERROR(VLOOKUP(ROWS($K$5:K342),tblInventoryList[[Column1]:[Item Description]],2,0),"")</f>
        <v/>
      </c>
    </row>
    <row r="343" spans="1:11" ht="17.25" customHeight="1">
      <c r="A343" t="str">
        <f ca="1">IF(ISNUMBER(SEARCH('Abalone &amp; Gai Lan'!$A$6,B343)),MAX($A$4:A342)+1,"")</f>
        <v/>
      </c>
      <c r="B343" s="7"/>
      <c r="C343" s="7"/>
      <c r="D343" s="34"/>
      <c r="E343" s="10"/>
      <c r="F343" s="10"/>
      <c r="G343" s="10"/>
      <c r="H343" s="10"/>
      <c r="I343" s="30"/>
      <c r="K343" t="str">
        <f ca="1">IFERROR(VLOOKUP(ROWS($K$5:K343),tblInventoryList[[Column1]:[Item Description]],2,0),"")</f>
        <v/>
      </c>
    </row>
    <row r="344" spans="1:11" ht="17.25" customHeight="1">
      <c r="A344" t="str">
        <f ca="1">IF(ISNUMBER(SEARCH('Abalone &amp; Gai Lan'!$A$6,B344)),MAX($A$4:A343)+1,"")</f>
        <v/>
      </c>
      <c r="B344" s="7"/>
      <c r="C344" s="7"/>
      <c r="D344" s="34"/>
      <c r="E344" s="10"/>
      <c r="F344" s="10"/>
      <c r="G344" s="10"/>
      <c r="H344" s="10"/>
      <c r="I344" s="30"/>
      <c r="K344" t="str">
        <f ca="1">IFERROR(VLOOKUP(ROWS($K$5:K344),tblInventoryList[[Column1]:[Item Description]],2,0),"")</f>
        <v/>
      </c>
    </row>
    <row r="345" spans="1:11" ht="17.25" customHeight="1">
      <c r="A345" t="str">
        <f ca="1">IF(ISNUMBER(SEARCH('Abalone &amp; Gai Lan'!$A$6,B345)),MAX($A$4:A344)+1,"")</f>
        <v/>
      </c>
      <c r="B345" s="7"/>
      <c r="C345" s="7"/>
      <c r="D345" s="34"/>
      <c r="E345" s="10"/>
      <c r="F345" s="10"/>
      <c r="G345" s="10"/>
      <c r="H345" s="10"/>
      <c r="I345" s="30"/>
      <c r="K345" t="str">
        <f ca="1">IFERROR(VLOOKUP(ROWS($K$5:K345),tblInventoryList[[Column1]:[Item Description]],2,0),"")</f>
        <v/>
      </c>
    </row>
    <row r="346" spans="1:11" ht="17.25" customHeight="1">
      <c r="A346" t="str">
        <f ca="1">IF(ISNUMBER(SEARCH('Abalone &amp; Gai Lan'!$A$6,B346)),MAX($A$4:A345)+1,"")</f>
        <v/>
      </c>
      <c r="B346" s="7"/>
      <c r="C346" s="7"/>
      <c r="D346" s="34"/>
      <c r="E346" s="10"/>
      <c r="F346" s="10"/>
      <c r="G346" s="10"/>
      <c r="H346" s="10"/>
      <c r="I346" s="30"/>
      <c r="K346" t="str">
        <f ca="1">IFERROR(VLOOKUP(ROWS($K$5:K346),tblInventoryList[[Column1]:[Item Description]],2,0),"")</f>
        <v/>
      </c>
    </row>
    <row r="347" spans="1:11" ht="17.25" customHeight="1">
      <c r="A347" t="str">
        <f ca="1">IF(ISNUMBER(SEARCH('Abalone &amp; Gai Lan'!$A$6,B347)),MAX($A$4:A346)+1,"")</f>
        <v/>
      </c>
      <c r="B347" s="7"/>
      <c r="C347" s="7"/>
      <c r="D347" s="34"/>
      <c r="E347" s="10"/>
      <c r="F347" s="10"/>
      <c r="G347" s="10"/>
      <c r="H347" s="10"/>
      <c r="I347" s="30"/>
      <c r="K347" t="str">
        <f ca="1">IFERROR(VLOOKUP(ROWS($K$5:K347),tblInventoryList[[Column1]:[Item Description]],2,0),"")</f>
        <v/>
      </c>
    </row>
    <row r="348" spans="1:11" ht="17.25" customHeight="1">
      <c r="A348" t="str">
        <f ca="1">IF(ISNUMBER(SEARCH('Abalone &amp; Gai Lan'!$A$6,B348)),MAX($A$4:A347)+1,"")</f>
        <v/>
      </c>
      <c r="B348" s="7"/>
      <c r="C348" s="7"/>
      <c r="D348" s="34"/>
      <c r="E348" s="10"/>
      <c r="F348" s="10"/>
      <c r="G348" s="10"/>
      <c r="H348" s="10"/>
      <c r="I348" s="30"/>
      <c r="K348" t="str">
        <f ca="1">IFERROR(VLOOKUP(ROWS($K$5:K348),tblInventoryList[[Column1]:[Item Description]],2,0),"")</f>
        <v/>
      </c>
    </row>
    <row r="349" spans="1:11" ht="17.25" customHeight="1">
      <c r="A349" t="str">
        <f ca="1">IF(ISNUMBER(SEARCH('Abalone &amp; Gai Lan'!$A$6,B349)),MAX($A$4:A348)+1,"")</f>
        <v/>
      </c>
      <c r="B349" s="7"/>
      <c r="C349" s="7"/>
      <c r="D349" s="34"/>
      <c r="E349" s="10"/>
      <c r="F349" s="10"/>
      <c r="G349" s="10"/>
      <c r="H349" s="10"/>
      <c r="I349" s="30"/>
      <c r="K349" t="str">
        <f ca="1">IFERROR(VLOOKUP(ROWS($K$5:K349),tblInventoryList[[Column1]:[Item Description]],2,0),"")</f>
        <v/>
      </c>
    </row>
    <row r="350" spans="1:11" ht="17.25" customHeight="1">
      <c r="A350" t="str">
        <f ca="1">IF(ISNUMBER(SEARCH('Abalone &amp; Gai Lan'!$A$6,B350)),MAX($A$4:A349)+1,"")</f>
        <v/>
      </c>
      <c r="B350" s="7"/>
      <c r="C350" s="7"/>
      <c r="D350" s="34"/>
      <c r="E350" s="10"/>
      <c r="F350" s="10"/>
      <c r="G350" s="10"/>
      <c r="H350" s="10"/>
      <c r="I350" s="30"/>
      <c r="K350" t="str">
        <f ca="1">IFERROR(VLOOKUP(ROWS($K$5:K350),tblInventoryList[[Column1]:[Item Description]],2,0),"")</f>
        <v/>
      </c>
    </row>
    <row r="351" spans="1:11" ht="17.25" customHeight="1">
      <c r="A351" t="str">
        <f ca="1">IF(ISNUMBER(SEARCH('Abalone &amp; Gai Lan'!$A$6,B351)),MAX($A$4:A350)+1,"")</f>
        <v/>
      </c>
      <c r="B351" s="7"/>
      <c r="C351" s="7"/>
      <c r="D351" s="34"/>
      <c r="E351" s="10"/>
      <c r="F351" s="10"/>
      <c r="G351" s="10"/>
      <c r="H351" s="10"/>
      <c r="I351" s="30"/>
      <c r="K351" t="str">
        <f ca="1">IFERROR(VLOOKUP(ROWS($K$5:K351),tblInventoryList[[Column1]:[Item Description]],2,0),"")</f>
        <v/>
      </c>
    </row>
    <row r="352" spans="1:11" ht="17.25" customHeight="1">
      <c r="A352" t="str">
        <f ca="1">IF(ISNUMBER(SEARCH('Abalone &amp; Gai Lan'!$A$6,B352)),MAX($A$4:A351)+1,"")</f>
        <v/>
      </c>
      <c r="B352" s="7"/>
      <c r="C352" s="7"/>
      <c r="D352" s="34"/>
      <c r="E352" s="10"/>
      <c r="F352" s="10"/>
      <c r="G352" s="10"/>
      <c r="H352" s="10"/>
      <c r="I352" s="30"/>
      <c r="K352" t="str">
        <f ca="1">IFERROR(VLOOKUP(ROWS($K$5:K352),tblInventoryList[[Column1]:[Item Description]],2,0),"")</f>
        <v/>
      </c>
    </row>
    <row r="353" spans="1:11" ht="17.25" customHeight="1">
      <c r="A353" t="str">
        <f ca="1">IF(ISNUMBER(SEARCH('Abalone &amp; Gai Lan'!$A$6,B353)),MAX($A$4:A352)+1,"")</f>
        <v/>
      </c>
      <c r="B353" s="7"/>
      <c r="C353" s="7"/>
      <c r="D353" s="34"/>
      <c r="E353" s="10"/>
      <c r="F353" s="10"/>
      <c r="G353" s="10"/>
      <c r="H353" s="10"/>
      <c r="I353" s="30"/>
      <c r="K353" t="str">
        <f ca="1">IFERROR(VLOOKUP(ROWS($K$5:K353),tblInventoryList[[Column1]:[Item Description]],2,0),"")</f>
        <v/>
      </c>
    </row>
    <row r="354" spans="1:11" ht="17.25" customHeight="1">
      <c r="A354" t="str">
        <f ca="1">IF(ISNUMBER(SEARCH('Abalone &amp; Gai Lan'!$A$6,B354)),MAX($A$4:A353)+1,"")</f>
        <v/>
      </c>
      <c r="B354" s="7"/>
      <c r="C354" s="7"/>
      <c r="D354" s="34"/>
      <c r="E354" s="10"/>
      <c r="F354" s="10"/>
      <c r="G354" s="10"/>
      <c r="H354" s="10"/>
      <c r="I354" s="30"/>
      <c r="K354" t="str">
        <f ca="1">IFERROR(VLOOKUP(ROWS($K$5:K354),tblInventoryList[[Column1]:[Item Description]],2,0),"")</f>
        <v/>
      </c>
    </row>
    <row r="355" spans="1:11" ht="17.25" customHeight="1">
      <c r="A355" t="str">
        <f ca="1">IF(ISNUMBER(SEARCH('Abalone &amp; Gai Lan'!$A$6,B355)),MAX($A$4:A354)+1,"")</f>
        <v/>
      </c>
      <c r="B355" s="7"/>
      <c r="C355" s="7"/>
      <c r="D355" s="34"/>
      <c r="E355" s="10"/>
      <c r="F355" s="10"/>
      <c r="G355" s="10"/>
      <c r="H355" s="10"/>
      <c r="I355" s="30"/>
      <c r="K355" t="str">
        <f ca="1">IFERROR(VLOOKUP(ROWS($K$5:K355),tblInventoryList[[Column1]:[Item Description]],2,0),"")</f>
        <v/>
      </c>
    </row>
    <row r="356" spans="1:11" ht="17.25" customHeight="1">
      <c r="A356" t="str">
        <f ca="1">IF(ISNUMBER(SEARCH('Abalone &amp; Gai Lan'!$A$6,B356)),MAX($A$4:A355)+1,"")</f>
        <v/>
      </c>
      <c r="B356" s="7"/>
      <c r="C356" s="7"/>
      <c r="D356" s="34"/>
      <c r="E356" s="10"/>
      <c r="F356" s="10"/>
      <c r="G356" s="10"/>
      <c r="H356" s="10"/>
      <c r="I356" s="30"/>
      <c r="K356" t="str">
        <f ca="1">IFERROR(VLOOKUP(ROWS($K$5:K356),tblInventoryList[[Column1]:[Item Description]],2,0),"")</f>
        <v/>
      </c>
    </row>
    <row r="357" spans="1:11" ht="17.25" customHeight="1">
      <c r="A357" t="str">
        <f ca="1">IF(ISNUMBER(SEARCH('Abalone &amp; Gai Lan'!$A$6,B357)),MAX($A$4:A356)+1,"")</f>
        <v/>
      </c>
      <c r="B357" s="7"/>
      <c r="C357" s="7"/>
      <c r="D357" s="34"/>
      <c r="E357" s="10"/>
      <c r="F357" s="10"/>
      <c r="G357" s="10"/>
      <c r="H357" s="10"/>
      <c r="I357" s="30"/>
      <c r="K357" t="str">
        <f ca="1">IFERROR(VLOOKUP(ROWS($K$5:K357),tblInventoryList[[Column1]:[Item Description]],2,0),"")</f>
        <v/>
      </c>
    </row>
    <row r="358" spans="1:11" ht="17.25" customHeight="1">
      <c r="A358" t="str">
        <f ca="1">IF(ISNUMBER(SEARCH('Abalone &amp; Gai Lan'!$A$6,B358)),MAX($A$4:A357)+1,"")</f>
        <v/>
      </c>
      <c r="B358" s="7"/>
      <c r="C358" s="7"/>
      <c r="D358" s="34"/>
      <c r="E358" s="10"/>
      <c r="F358" s="10"/>
      <c r="G358" s="10"/>
      <c r="H358" s="10"/>
      <c r="I358" s="30"/>
      <c r="K358" t="str">
        <f ca="1">IFERROR(VLOOKUP(ROWS($K$5:K358),tblInventoryList[[Column1]:[Item Description]],2,0),"")</f>
        <v/>
      </c>
    </row>
    <row r="359" spans="1:11" ht="17.25" customHeight="1">
      <c r="A359" t="str">
        <f ca="1">IF(ISNUMBER(SEARCH('Abalone &amp; Gai Lan'!$A$6,B359)),MAX($A$4:A358)+1,"")</f>
        <v/>
      </c>
      <c r="B359" s="7"/>
      <c r="C359" s="7"/>
      <c r="D359" s="34"/>
      <c r="E359" s="10"/>
      <c r="F359" s="10"/>
      <c r="G359" s="10"/>
      <c r="H359" s="10"/>
      <c r="I359" s="30"/>
      <c r="K359" t="str">
        <f ca="1">IFERROR(VLOOKUP(ROWS($K$5:K359),tblInventoryList[[Column1]:[Item Description]],2,0),"")</f>
        <v/>
      </c>
    </row>
    <row r="360" spans="1:11" ht="17.25" customHeight="1">
      <c r="A360" t="str">
        <f ca="1">IF(ISNUMBER(SEARCH('Abalone &amp; Gai Lan'!$A$6,B360)),MAX($A$4:A359)+1,"")</f>
        <v/>
      </c>
      <c r="B360" s="7"/>
      <c r="C360" s="7"/>
      <c r="D360" s="34"/>
      <c r="E360" s="10"/>
      <c r="F360" s="10"/>
      <c r="G360" s="10"/>
      <c r="H360" s="10"/>
      <c r="I360" s="30"/>
      <c r="K360" t="str">
        <f ca="1">IFERROR(VLOOKUP(ROWS($K$5:K360),tblInventoryList[[Column1]:[Item Description]],2,0),"")</f>
        <v/>
      </c>
    </row>
    <row r="361" spans="1:11" ht="17.25" customHeight="1">
      <c r="A361" t="str">
        <f ca="1">IF(ISNUMBER(SEARCH('Abalone &amp; Gai Lan'!$A$6,B361)),MAX($A$4:A360)+1,"")</f>
        <v/>
      </c>
      <c r="B361" s="7"/>
      <c r="C361" s="7"/>
      <c r="D361" s="34"/>
      <c r="E361" s="10"/>
      <c r="F361" s="10"/>
      <c r="G361" s="10"/>
      <c r="H361" s="10"/>
      <c r="I361" s="30"/>
      <c r="K361" t="str">
        <f ca="1">IFERROR(VLOOKUP(ROWS($K$5:K361),tblInventoryList[[Column1]:[Item Description]],2,0),"")</f>
        <v/>
      </c>
    </row>
    <row r="362" spans="1:11" ht="17.25" customHeight="1">
      <c r="A362" t="str">
        <f ca="1">IF(ISNUMBER(SEARCH('Abalone &amp; Gai Lan'!$A$6,B362)),MAX($A$4:A361)+1,"")</f>
        <v/>
      </c>
      <c r="B362" s="7"/>
      <c r="C362" s="7"/>
      <c r="D362" s="34"/>
      <c r="E362" s="10"/>
      <c r="F362" s="10"/>
      <c r="G362" s="10"/>
      <c r="H362" s="10"/>
      <c r="I362" s="30"/>
      <c r="K362" t="str">
        <f ca="1">IFERROR(VLOOKUP(ROWS($K$5:K362),tblInventoryList[[Column1]:[Item Description]],2,0),"")</f>
        <v/>
      </c>
    </row>
    <row r="363" spans="1:11" ht="17.25" customHeight="1">
      <c r="A363" t="str">
        <f ca="1">IF(ISNUMBER(SEARCH('Abalone &amp; Gai Lan'!$A$6,B363)),MAX($A$4:A362)+1,"")</f>
        <v/>
      </c>
      <c r="B363" s="7"/>
      <c r="C363" s="7"/>
      <c r="D363" s="34"/>
      <c r="E363" s="10"/>
      <c r="F363" s="10"/>
      <c r="G363" s="10"/>
      <c r="H363" s="10"/>
      <c r="I363" s="30"/>
      <c r="K363" t="str">
        <f ca="1">IFERROR(VLOOKUP(ROWS($K$5:K363),tblInventoryList[[Column1]:[Item Description]],2,0),"")</f>
        <v/>
      </c>
    </row>
    <row r="364" spans="1:11" ht="17.25" customHeight="1">
      <c r="A364" t="str">
        <f ca="1">IF(ISNUMBER(SEARCH('Abalone &amp; Gai Lan'!$A$6,B364)),MAX($A$4:A363)+1,"")</f>
        <v/>
      </c>
      <c r="B364" s="7"/>
      <c r="C364" s="7"/>
      <c r="D364" s="34"/>
      <c r="E364" s="10"/>
      <c r="F364" s="10"/>
      <c r="G364" s="10"/>
      <c r="H364" s="10"/>
      <c r="I364" s="30"/>
      <c r="K364" t="str">
        <f ca="1">IFERROR(VLOOKUP(ROWS($K$5:K364),tblInventoryList[[Column1]:[Item Description]],2,0),"")</f>
        <v/>
      </c>
    </row>
    <row r="365" spans="1:11" ht="17.25" customHeight="1">
      <c r="A365" t="str">
        <f ca="1">IF(ISNUMBER(SEARCH('Abalone &amp; Gai Lan'!$A$6,B365)),MAX($A$4:A364)+1,"")</f>
        <v/>
      </c>
      <c r="B365" s="7"/>
      <c r="C365" s="7"/>
      <c r="D365" s="34"/>
      <c r="E365" s="10"/>
      <c r="F365" s="10"/>
      <c r="G365" s="10"/>
      <c r="H365" s="10"/>
      <c r="I365" s="30"/>
      <c r="K365" t="str">
        <f ca="1">IFERROR(VLOOKUP(ROWS($K$5:K365),tblInventoryList[[Column1]:[Item Description]],2,0),"")</f>
        <v/>
      </c>
    </row>
    <row r="366" spans="1:11" ht="17.25" customHeight="1">
      <c r="A366" t="str">
        <f ca="1">IF(ISNUMBER(SEARCH('Abalone &amp; Gai Lan'!$A$6,B366)),MAX($A$4:A365)+1,"")</f>
        <v/>
      </c>
      <c r="B366" s="7"/>
      <c r="C366" s="7"/>
      <c r="D366" s="34"/>
      <c r="E366" s="10"/>
      <c r="F366" s="10"/>
      <c r="G366" s="10"/>
      <c r="H366" s="10"/>
      <c r="I366" s="30"/>
      <c r="K366" t="str">
        <f ca="1">IFERROR(VLOOKUP(ROWS($K$5:K366),tblInventoryList[[Column1]:[Item Description]],2,0),"")</f>
        <v/>
      </c>
    </row>
    <row r="367" spans="1:11" ht="17.25" customHeight="1">
      <c r="A367" t="str">
        <f ca="1">IF(ISNUMBER(SEARCH('Abalone &amp; Gai Lan'!$A$6,B367)),MAX($A$4:A366)+1,"")</f>
        <v/>
      </c>
      <c r="B367" s="7"/>
      <c r="C367" s="7"/>
      <c r="D367" s="34"/>
      <c r="E367" s="10"/>
      <c r="F367" s="10"/>
      <c r="G367" s="10"/>
      <c r="H367" s="10"/>
      <c r="I367" s="30"/>
      <c r="K367" t="str">
        <f ca="1">IFERROR(VLOOKUP(ROWS($K$5:K367),tblInventoryList[[Column1]:[Item Description]],2,0),"")</f>
        <v/>
      </c>
    </row>
    <row r="368" spans="1:11" ht="17.25" customHeight="1">
      <c r="A368" t="str">
        <f ca="1">IF(ISNUMBER(SEARCH('Abalone &amp; Gai Lan'!$A$6,B368)),MAX($A$4:A367)+1,"")</f>
        <v/>
      </c>
      <c r="B368" s="7"/>
      <c r="C368" s="7"/>
      <c r="D368" s="34"/>
      <c r="E368" s="10"/>
      <c r="F368" s="10"/>
      <c r="G368" s="10"/>
      <c r="H368" s="10"/>
      <c r="I368" s="30"/>
      <c r="K368" t="str">
        <f ca="1">IFERROR(VLOOKUP(ROWS($K$5:K368),tblInventoryList[[Column1]:[Item Description]],2,0),"")</f>
        <v/>
      </c>
    </row>
    <row r="369" spans="1:11" ht="17.25" customHeight="1">
      <c r="A369" t="str">
        <f ca="1">IF(ISNUMBER(SEARCH('Abalone &amp; Gai Lan'!$A$6,B369)),MAX($A$4:A368)+1,"")</f>
        <v/>
      </c>
      <c r="B369" s="7"/>
      <c r="C369" s="7"/>
      <c r="D369" s="34"/>
      <c r="E369" s="10"/>
      <c r="F369" s="10"/>
      <c r="G369" s="10"/>
      <c r="H369" s="10"/>
      <c r="I369" s="30"/>
      <c r="K369" t="str">
        <f ca="1">IFERROR(VLOOKUP(ROWS($K$5:K369),tblInventoryList[[Column1]:[Item Description]],2,0),"")</f>
        <v/>
      </c>
    </row>
    <row r="370" spans="1:11" ht="17.25" customHeight="1">
      <c r="A370" t="str">
        <f ca="1">IF(ISNUMBER(SEARCH('Abalone &amp; Gai Lan'!$A$6,B370)),MAX($A$4:A369)+1,"")</f>
        <v/>
      </c>
      <c r="B370" s="7"/>
      <c r="C370" s="7"/>
      <c r="D370" s="34"/>
      <c r="E370" s="10"/>
      <c r="F370" s="10"/>
      <c r="G370" s="10"/>
      <c r="H370" s="10"/>
      <c r="I370" s="30"/>
      <c r="K370" t="str">
        <f ca="1">IFERROR(VLOOKUP(ROWS($K$5:K370),tblInventoryList[[Column1]:[Item Description]],2,0),"")</f>
        <v/>
      </c>
    </row>
    <row r="371" spans="1:11" ht="17.25" customHeight="1">
      <c r="A371" t="str">
        <f ca="1">IF(ISNUMBER(SEARCH('Abalone &amp; Gai Lan'!$A$6,B371)),MAX($A$4:A370)+1,"")</f>
        <v/>
      </c>
      <c r="B371" s="7"/>
      <c r="C371" s="7"/>
      <c r="D371" s="34"/>
      <c r="E371" s="10"/>
      <c r="F371" s="10"/>
      <c r="G371" s="10"/>
      <c r="H371" s="10"/>
      <c r="I371" s="30"/>
      <c r="K371" t="str">
        <f ca="1">IFERROR(VLOOKUP(ROWS($K$5:K371),tblInventoryList[[Column1]:[Item Description]],2,0),"")</f>
        <v/>
      </c>
    </row>
    <row r="372" spans="1:11" ht="17.25" customHeight="1">
      <c r="A372" t="str">
        <f ca="1">IF(ISNUMBER(SEARCH('Abalone &amp; Gai Lan'!$A$6,B372)),MAX($A$4:A371)+1,"")</f>
        <v/>
      </c>
      <c r="B372" s="7"/>
      <c r="C372" s="7"/>
      <c r="D372" s="34"/>
      <c r="E372" s="10"/>
      <c r="F372" s="10"/>
      <c r="G372" s="10"/>
      <c r="H372" s="10"/>
      <c r="I372" s="30"/>
      <c r="K372" t="str">
        <f ca="1">IFERROR(VLOOKUP(ROWS($K$5:K372),tblInventoryList[[Column1]:[Item Description]],2,0),"")</f>
        <v/>
      </c>
    </row>
    <row r="373" spans="1:11" ht="17.25" customHeight="1">
      <c r="A373" t="str">
        <f ca="1">IF(ISNUMBER(SEARCH('Abalone &amp; Gai Lan'!$A$6,B373)),MAX($A$4:A372)+1,"")</f>
        <v/>
      </c>
      <c r="B373" s="7"/>
      <c r="C373" s="7"/>
      <c r="D373" s="34"/>
      <c r="E373" s="10"/>
      <c r="F373" s="10"/>
      <c r="G373" s="10"/>
      <c r="H373" s="10"/>
      <c r="I373" s="30"/>
      <c r="K373" t="str">
        <f ca="1">IFERROR(VLOOKUP(ROWS($K$5:K373),tblInventoryList[[Column1]:[Item Description]],2,0),"")</f>
        <v/>
      </c>
    </row>
    <row r="374" spans="1:11" ht="17.25" customHeight="1">
      <c r="A374" t="str">
        <f ca="1">IF(ISNUMBER(SEARCH('Abalone &amp; Gai Lan'!$A$6,B374)),MAX($A$4:A373)+1,"")</f>
        <v/>
      </c>
      <c r="B374" s="7"/>
      <c r="C374" s="7"/>
      <c r="D374" s="34"/>
      <c r="E374" s="10"/>
      <c r="F374" s="10"/>
      <c r="G374" s="10"/>
      <c r="H374" s="10"/>
      <c r="I374" s="30"/>
      <c r="K374" t="str">
        <f ca="1">IFERROR(VLOOKUP(ROWS($K$5:K374),tblInventoryList[[Column1]:[Item Description]],2,0),"")</f>
        <v/>
      </c>
    </row>
    <row r="375" spans="1:11" ht="17.25" customHeight="1">
      <c r="A375" t="str">
        <f ca="1">IF(ISNUMBER(SEARCH('Abalone &amp; Gai Lan'!$A$6,B375)),MAX($A$4:A374)+1,"")</f>
        <v/>
      </c>
      <c r="B375" s="7"/>
      <c r="C375" s="7"/>
      <c r="D375" s="34"/>
      <c r="E375" s="10"/>
      <c r="F375" s="10"/>
      <c r="G375" s="10"/>
      <c r="H375" s="10"/>
      <c r="I375" s="30"/>
      <c r="K375" t="str">
        <f ca="1">IFERROR(VLOOKUP(ROWS($K$5:K375),tblInventoryList[[Column1]:[Item Description]],2,0),"")</f>
        <v/>
      </c>
    </row>
    <row r="376" spans="1:11" ht="17.25" customHeight="1">
      <c r="A376" t="str">
        <f ca="1">IF(ISNUMBER(SEARCH('Abalone &amp; Gai Lan'!$A$6,B376)),MAX($A$4:A375)+1,"")</f>
        <v/>
      </c>
      <c r="B376" s="7"/>
      <c r="C376" s="7"/>
      <c r="D376" s="34"/>
      <c r="E376" s="10"/>
      <c r="F376" s="10"/>
      <c r="G376" s="10"/>
      <c r="H376" s="10"/>
      <c r="I376" s="30"/>
      <c r="K376" t="str">
        <f ca="1">IFERROR(VLOOKUP(ROWS($K$5:K376),tblInventoryList[[Column1]:[Item Description]],2,0),"")</f>
        <v/>
      </c>
    </row>
    <row r="377" spans="1:11" ht="17.25" customHeight="1">
      <c r="A377" t="str">
        <f ca="1">IF(ISNUMBER(SEARCH('Abalone &amp; Gai Lan'!$A$6,B377)),MAX($A$4:A376)+1,"")</f>
        <v/>
      </c>
      <c r="B377" s="7"/>
      <c r="C377" s="7"/>
      <c r="D377" s="34"/>
      <c r="E377" s="10"/>
      <c r="F377" s="10"/>
      <c r="G377" s="10"/>
      <c r="H377" s="10"/>
      <c r="I377" s="30"/>
      <c r="K377" t="str">
        <f ca="1">IFERROR(VLOOKUP(ROWS($K$5:K377),tblInventoryList[[Column1]:[Item Description]],2,0),"")</f>
        <v/>
      </c>
    </row>
    <row r="378" spans="1:11" ht="17.25" customHeight="1">
      <c r="A378" t="str">
        <f ca="1">IF(ISNUMBER(SEARCH('Abalone &amp; Gai Lan'!$A$6,B378)),MAX($A$4:A377)+1,"")</f>
        <v/>
      </c>
      <c r="B378" s="7"/>
      <c r="C378" s="7"/>
      <c r="D378" s="34"/>
      <c r="E378" s="10"/>
      <c r="F378" s="10"/>
      <c r="G378" s="10"/>
      <c r="H378" s="10"/>
      <c r="I378" s="30"/>
      <c r="K378" t="str">
        <f ca="1">IFERROR(VLOOKUP(ROWS($K$5:K378),tblInventoryList[[Column1]:[Item Description]],2,0),"")</f>
        <v/>
      </c>
    </row>
    <row r="379" spans="1:11" ht="17.25" customHeight="1">
      <c r="A379" t="str">
        <f ca="1">IF(ISNUMBER(SEARCH('Abalone &amp; Gai Lan'!$A$6,B379)),MAX($A$4:A378)+1,"")</f>
        <v/>
      </c>
      <c r="B379" s="7"/>
      <c r="C379" s="7"/>
      <c r="D379" s="34"/>
      <c r="E379" s="10"/>
      <c r="F379" s="10"/>
      <c r="G379" s="10"/>
      <c r="H379" s="10"/>
      <c r="I379" s="30"/>
      <c r="K379" t="str">
        <f ca="1">IFERROR(VLOOKUP(ROWS($K$5:K379),tblInventoryList[[Column1]:[Item Description]],2,0),"")</f>
        <v/>
      </c>
    </row>
    <row r="380" spans="1:11" ht="17.25" customHeight="1">
      <c r="A380" t="str">
        <f ca="1">IF(ISNUMBER(SEARCH('Abalone &amp; Gai Lan'!$A$6,B380)),MAX($A$4:A379)+1,"")</f>
        <v/>
      </c>
      <c r="B380" s="7"/>
      <c r="C380" s="7"/>
      <c r="D380" s="34"/>
      <c r="E380" s="10"/>
      <c r="F380" s="10"/>
      <c r="G380" s="10"/>
      <c r="H380" s="10"/>
      <c r="I380" s="30"/>
      <c r="K380" t="str">
        <f ca="1">IFERROR(VLOOKUP(ROWS($K$5:K380),tblInventoryList[[Column1]:[Item Description]],2,0),"")</f>
        <v/>
      </c>
    </row>
    <row r="381" spans="1:11" ht="17.25" customHeight="1">
      <c r="A381" t="str">
        <f ca="1">IF(ISNUMBER(SEARCH('Abalone &amp; Gai Lan'!$A$6,B381)),MAX($A$4:A380)+1,"")</f>
        <v/>
      </c>
      <c r="B381" s="7"/>
      <c r="C381" s="7"/>
      <c r="D381" s="34"/>
      <c r="E381" s="10"/>
      <c r="F381" s="10"/>
      <c r="G381" s="10"/>
      <c r="H381" s="10"/>
      <c r="I381" s="30"/>
      <c r="K381" t="str">
        <f ca="1">IFERROR(VLOOKUP(ROWS($K$5:K381),tblInventoryList[[Column1]:[Item Description]],2,0),"")</f>
        <v/>
      </c>
    </row>
    <row r="382" spans="1:11" ht="17.25" customHeight="1">
      <c r="A382" t="str">
        <f ca="1">IF(ISNUMBER(SEARCH('Abalone &amp; Gai Lan'!$A$6,B382)),MAX($A$4:A381)+1,"")</f>
        <v/>
      </c>
      <c r="B382" s="7"/>
      <c r="C382" s="7"/>
      <c r="D382" s="34"/>
      <c r="E382" s="10"/>
      <c r="F382" s="10"/>
      <c r="G382" s="10"/>
      <c r="H382" s="10"/>
      <c r="I382" s="30"/>
      <c r="K382" t="str">
        <f ca="1">IFERROR(VLOOKUP(ROWS($K$5:K382),tblInventoryList[[Column1]:[Item Description]],2,0),"")</f>
        <v/>
      </c>
    </row>
    <row r="383" spans="1:11" ht="17.25" customHeight="1">
      <c r="A383" t="str">
        <f ca="1">IF(ISNUMBER(SEARCH('Abalone &amp; Gai Lan'!$A$6,B383)),MAX($A$4:A382)+1,"")</f>
        <v/>
      </c>
      <c r="B383" s="7"/>
      <c r="C383" s="7"/>
      <c r="D383" s="34"/>
      <c r="E383" s="10"/>
      <c r="F383" s="10"/>
      <c r="G383" s="10"/>
      <c r="H383" s="10"/>
      <c r="I383" s="30"/>
      <c r="K383" t="str">
        <f ca="1">IFERROR(VLOOKUP(ROWS($K$5:K383),tblInventoryList[[Column1]:[Item Description]],2,0),"")</f>
        <v/>
      </c>
    </row>
    <row r="384" spans="1:11" ht="17.25" customHeight="1">
      <c r="A384" t="str">
        <f ca="1">IF(ISNUMBER(SEARCH('Abalone &amp; Gai Lan'!$A$6,B384)),MAX($A$4:A383)+1,"")</f>
        <v/>
      </c>
      <c r="B384" s="7"/>
      <c r="C384" s="7"/>
      <c r="D384" s="34"/>
      <c r="E384" s="10"/>
      <c r="F384" s="10"/>
      <c r="G384" s="10"/>
      <c r="H384" s="10"/>
      <c r="I384" s="30"/>
      <c r="K384" t="str">
        <f ca="1">IFERROR(VLOOKUP(ROWS($K$5:K384),tblInventoryList[[Column1]:[Item Description]],2,0),"")</f>
        <v/>
      </c>
    </row>
    <row r="385" spans="1:11" ht="17.25" customHeight="1">
      <c r="A385" t="str">
        <f ca="1">IF(ISNUMBER(SEARCH('Abalone &amp; Gai Lan'!$A$6,B385)),MAX($A$4:A384)+1,"")</f>
        <v/>
      </c>
      <c r="B385" s="7"/>
      <c r="C385" s="7"/>
      <c r="D385" s="34"/>
      <c r="E385" s="10"/>
      <c r="F385" s="10"/>
      <c r="G385" s="10"/>
      <c r="H385" s="10"/>
      <c r="I385" s="30"/>
      <c r="K385" t="str">
        <f ca="1">IFERROR(VLOOKUP(ROWS($K$5:K385),tblInventoryList[[Column1]:[Item Description]],2,0),"")</f>
        <v/>
      </c>
    </row>
    <row r="386" spans="1:11" ht="17.25" customHeight="1">
      <c r="A386" t="str">
        <f ca="1">IF(ISNUMBER(SEARCH('Abalone &amp; Gai Lan'!$A$6,B386)),MAX($A$4:A385)+1,"")</f>
        <v/>
      </c>
      <c r="B386" s="7"/>
      <c r="C386" s="7"/>
      <c r="D386" s="34"/>
      <c r="E386" s="10"/>
      <c r="F386" s="10"/>
      <c r="G386" s="10"/>
      <c r="H386" s="10"/>
      <c r="I386" s="30"/>
      <c r="K386" t="str">
        <f ca="1">IFERROR(VLOOKUP(ROWS($K$5:K386),tblInventoryList[[Column1]:[Item Description]],2,0),"")</f>
        <v/>
      </c>
    </row>
    <row r="387" spans="1:11" ht="17.25" customHeight="1">
      <c r="A387" t="str">
        <f ca="1">IF(ISNUMBER(SEARCH('Abalone &amp; Gai Lan'!$A$6,B387)),MAX($A$4:A386)+1,"")</f>
        <v/>
      </c>
      <c r="B387" s="7"/>
      <c r="C387" s="7"/>
      <c r="D387" s="34"/>
      <c r="E387" s="10"/>
      <c r="F387" s="10"/>
      <c r="G387" s="10"/>
      <c r="H387" s="10"/>
      <c r="I387" s="30"/>
      <c r="K387" t="str">
        <f ca="1">IFERROR(VLOOKUP(ROWS($K$5:K387),tblInventoryList[[Column1]:[Item Description]],2,0),"")</f>
        <v/>
      </c>
    </row>
    <row r="388" spans="1:11" ht="17.25" customHeight="1">
      <c r="A388" t="str">
        <f ca="1">IF(ISNUMBER(SEARCH('Abalone &amp; Gai Lan'!$A$6,B388)),MAX($A$4:A387)+1,"")</f>
        <v/>
      </c>
      <c r="B388" s="7"/>
      <c r="C388" s="7"/>
      <c r="D388" s="34"/>
      <c r="E388" s="10"/>
      <c r="F388" s="10"/>
      <c r="G388" s="10"/>
      <c r="H388" s="10"/>
      <c r="I388" s="30"/>
      <c r="K388" t="str">
        <f ca="1">IFERROR(VLOOKUP(ROWS($K$5:K388),tblInventoryList[[Column1]:[Item Description]],2,0),"")</f>
        <v/>
      </c>
    </row>
    <row r="389" spans="1:11" ht="17.25" customHeight="1">
      <c r="A389" t="str">
        <f ca="1">IF(ISNUMBER(SEARCH('Abalone &amp; Gai Lan'!$A$6,B389)),MAX($A$4:A388)+1,"")</f>
        <v/>
      </c>
      <c r="B389" s="7"/>
      <c r="C389" s="7"/>
      <c r="D389" s="34"/>
      <c r="E389" s="10"/>
      <c r="F389" s="10"/>
      <c r="G389" s="10"/>
      <c r="H389" s="10"/>
      <c r="I389" s="30"/>
      <c r="K389" t="str">
        <f ca="1">IFERROR(VLOOKUP(ROWS($K$5:K389),tblInventoryList[[Column1]:[Item Description]],2,0),"")</f>
        <v/>
      </c>
    </row>
    <row r="390" spans="1:11" ht="17.25" customHeight="1">
      <c r="A390" t="str">
        <f ca="1">IF(ISNUMBER(SEARCH('Abalone &amp; Gai Lan'!$A$6,B390)),MAX($A$4:A389)+1,"")</f>
        <v/>
      </c>
      <c r="B390" s="7"/>
      <c r="C390" s="7"/>
      <c r="D390" s="34"/>
      <c r="E390" s="10"/>
      <c r="F390" s="10"/>
      <c r="G390" s="10"/>
      <c r="H390" s="10"/>
      <c r="I390" s="30"/>
      <c r="K390" t="str">
        <f ca="1">IFERROR(VLOOKUP(ROWS($K$5:K390),tblInventoryList[[Column1]:[Item Description]],2,0),"")</f>
        <v/>
      </c>
    </row>
    <row r="391" spans="1:11" ht="17.25" customHeight="1">
      <c r="A391" t="str">
        <f ca="1">IF(ISNUMBER(SEARCH('Abalone &amp; Gai Lan'!$A$6,B391)),MAX($A$4:A390)+1,"")</f>
        <v/>
      </c>
      <c r="B391" s="7"/>
      <c r="C391" s="7"/>
      <c r="D391" s="34"/>
      <c r="E391" s="10"/>
      <c r="F391" s="10"/>
      <c r="G391" s="10"/>
      <c r="H391" s="10"/>
      <c r="I391" s="30"/>
      <c r="K391" t="str">
        <f ca="1">IFERROR(VLOOKUP(ROWS($K$5:K391),tblInventoryList[[Column1]:[Item Description]],2,0),"")</f>
        <v/>
      </c>
    </row>
    <row r="392" spans="1:11" ht="17.25" customHeight="1">
      <c r="A392" t="str">
        <f ca="1">IF(ISNUMBER(SEARCH('Abalone &amp; Gai Lan'!$A$6,B392)),MAX($A$4:A391)+1,"")</f>
        <v/>
      </c>
      <c r="B392" s="7"/>
      <c r="C392" s="7"/>
      <c r="D392" s="34"/>
      <c r="E392" s="10"/>
      <c r="F392" s="10"/>
      <c r="G392" s="10"/>
      <c r="H392" s="10"/>
      <c r="I392" s="30"/>
      <c r="K392" t="str">
        <f ca="1">IFERROR(VLOOKUP(ROWS($K$5:K392),tblInventoryList[[Column1]:[Item Description]],2,0),"")</f>
        <v/>
      </c>
    </row>
    <row r="393" spans="1:11" ht="17.25" customHeight="1">
      <c r="A393" t="str">
        <f ca="1">IF(ISNUMBER(SEARCH('Abalone &amp; Gai Lan'!$A$6,B393)),MAX($A$4:A392)+1,"")</f>
        <v/>
      </c>
      <c r="B393" s="7"/>
      <c r="C393" s="7"/>
      <c r="D393" s="34"/>
      <c r="E393" s="10"/>
      <c r="F393" s="10"/>
      <c r="G393" s="10"/>
      <c r="H393" s="10"/>
      <c r="I393" s="30"/>
      <c r="K393" t="str">
        <f ca="1">IFERROR(VLOOKUP(ROWS($K$5:K393),tblInventoryList[[Column1]:[Item Description]],2,0),"")</f>
        <v/>
      </c>
    </row>
    <row r="394" spans="1:11" ht="17.25" customHeight="1">
      <c r="A394" t="str">
        <f ca="1">IF(ISNUMBER(SEARCH('Abalone &amp; Gai Lan'!$A$6,B394)),MAX($A$4:A393)+1,"")</f>
        <v/>
      </c>
      <c r="B394" s="7"/>
      <c r="C394" s="7"/>
      <c r="D394" s="34"/>
      <c r="E394" s="10"/>
      <c r="F394" s="10"/>
      <c r="G394" s="10"/>
      <c r="H394" s="10"/>
      <c r="I394" s="30"/>
      <c r="K394" t="str">
        <f ca="1">IFERROR(VLOOKUP(ROWS($K$5:K394),tblInventoryList[[Column1]:[Item Description]],2,0),"")</f>
        <v/>
      </c>
    </row>
    <row r="395" spans="1:11" ht="17.25" customHeight="1">
      <c r="A395" t="str">
        <f ca="1">IF(ISNUMBER(SEARCH('Abalone &amp; Gai Lan'!$A$6,B395)),MAX($A$4:A394)+1,"")</f>
        <v/>
      </c>
      <c r="B395" s="7"/>
      <c r="C395" s="7"/>
      <c r="D395" s="34"/>
      <c r="E395" s="10"/>
      <c r="F395" s="10"/>
      <c r="G395" s="10"/>
      <c r="H395" s="10"/>
      <c r="I395" s="30"/>
      <c r="K395" t="str">
        <f ca="1">IFERROR(VLOOKUP(ROWS($K$5:K395),tblInventoryList[[Column1]:[Item Description]],2,0),"")</f>
        <v/>
      </c>
    </row>
    <row r="396" spans="1:11" ht="17.25" customHeight="1">
      <c r="A396" t="str">
        <f ca="1">IF(ISNUMBER(SEARCH('Abalone &amp; Gai Lan'!$A$6,B396)),MAX($A$4:A395)+1,"")</f>
        <v/>
      </c>
      <c r="B396" s="7"/>
      <c r="C396" s="7"/>
      <c r="D396" s="34"/>
      <c r="E396" s="10"/>
      <c r="F396" s="10"/>
      <c r="G396" s="10"/>
      <c r="H396" s="10"/>
      <c r="I396" s="30"/>
      <c r="K396" t="str">
        <f ca="1">IFERROR(VLOOKUP(ROWS($K$5:K396),tblInventoryList[[Column1]:[Item Description]],2,0),"")</f>
        <v/>
      </c>
    </row>
    <row r="397" spans="1:11" ht="17.25" customHeight="1">
      <c r="A397" t="str">
        <f ca="1">IF(ISNUMBER(SEARCH('Abalone &amp; Gai Lan'!$A$6,B397)),MAX($A$4:A396)+1,"")</f>
        <v/>
      </c>
      <c r="B397" s="7"/>
      <c r="C397" s="7"/>
      <c r="D397" s="34"/>
      <c r="E397" s="10"/>
      <c r="F397" s="10"/>
      <c r="G397" s="10"/>
      <c r="H397" s="10"/>
      <c r="I397" s="30"/>
      <c r="K397" t="str">
        <f ca="1">IFERROR(VLOOKUP(ROWS($K$5:K397),tblInventoryList[[Column1]:[Item Description]],2,0),"")</f>
        <v/>
      </c>
    </row>
    <row r="398" spans="1:11" ht="17.25" customHeight="1">
      <c r="A398" t="str">
        <f ca="1">IF(ISNUMBER(SEARCH('Abalone &amp; Gai Lan'!$A$6,B398)),MAX($A$4:A397)+1,"")</f>
        <v/>
      </c>
      <c r="B398" s="7"/>
      <c r="C398" s="7"/>
      <c r="D398" s="34"/>
      <c r="E398" s="10"/>
      <c r="F398" s="10"/>
      <c r="G398" s="10"/>
      <c r="H398" s="10"/>
      <c r="I398" s="30"/>
      <c r="K398" t="str">
        <f ca="1">IFERROR(VLOOKUP(ROWS($K$5:K398),tblInventoryList[[Column1]:[Item Description]],2,0),"")</f>
        <v/>
      </c>
    </row>
    <row r="399" spans="1:11" ht="17.25" customHeight="1">
      <c r="A399" t="str">
        <f ca="1">IF(ISNUMBER(SEARCH('Abalone &amp; Gai Lan'!$A$6,B399)),MAX($A$4:A398)+1,"")</f>
        <v/>
      </c>
      <c r="B399" s="7"/>
      <c r="C399" s="7"/>
      <c r="D399" s="34"/>
      <c r="E399" s="10"/>
      <c r="F399" s="10"/>
      <c r="G399" s="10"/>
      <c r="H399" s="10"/>
      <c r="I399" s="30"/>
      <c r="K399" t="str">
        <f ca="1">IFERROR(VLOOKUP(ROWS($K$5:K399),tblInventoryList[[Column1]:[Item Description]],2,0),"")</f>
        <v/>
      </c>
    </row>
    <row r="400" spans="1:11" ht="17.25" customHeight="1">
      <c r="A400" t="str">
        <f ca="1">IF(ISNUMBER(SEARCH('Abalone &amp; Gai Lan'!$A$6,B400)),MAX($A$4:A399)+1,"")</f>
        <v/>
      </c>
      <c r="B400" s="7" t="s">
        <v>476</v>
      </c>
      <c r="C400" s="7">
        <v>3716750</v>
      </c>
      <c r="D400" s="34">
        <v>39.18</v>
      </c>
      <c r="E400" s="10" t="s">
        <v>14</v>
      </c>
      <c r="F400" s="10" t="s">
        <v>27</v>
      </c>
      <c r="G400" s="10">
        <v>2</v>
      </c>
      <c r="H400" s="10">
        <v>2</v>
      </c>
      <c r="I400" s="30"/>
    </row>
    <row r="401" spans="1:9" ht="17.25" customHeight="1">
      <c r="A401" t="str">
        <f ca="1">IF(ISNUMBER(SEARCH('Abalone &amp; Gai Lan'!$A$6,B401)),MAX($A$4:A400)+1,"")</f>
        <v/>
      </c>
      <c r="B401" s="128" t="s">
        <v>477</v>
      </c>
      <c r="C401" s="7">
        <v>3716750</v>
      </c>
      <c r="D401" s="34">
        <v>39.18</v>
      </c>
      <c r="E401" s="10" t="s">
        <v>14</v>
      </c>
      <c r="F401" s="10" t="s">
        <v>63</v>
      </c>
      <c r="G401" s="10">
        <v>2</v>
      </c>
      <c r="H401" s="10">
        <v>2</v>
      </c>
      <c r="I401" s="30"/>
    </row>
    <row r="402" spans="1:9" ht="17.25" customHeight="1">
      <c r="A402" t="str">
        <f ca="1">IF(ISNUMBER(SEARCH('Abalone &amp; Gai Lan'!$A$6,B402)),MAX($A$4:A401)+1,"")</f>
        <v/>
      </c>
      <c r="B402" s="129" t="s">
        <v>478</v>
      </c>
      <c r="C402" s="7">
        <v>1901992</v>
      </c>
      <c r="D402" s="34">
        <v>38.74</v>
      </c>
      <c r="E402" s="10" t="s">
        <v>14</v>
      </c>
      <c r="F402" s="10" t="s">
        <v>27</v>
      </c>
      <c r="G402" s="10">
        <v>1</v>
      </c>
      <c r="H402" s="10">
        <v>1</v>
      </c>
      <c r="I402" s="30"/>
    </row>
    <row r="403" spans="1:9" ht="17.25" customHeight="1">
      <c r="A403" t="str">
        <f ca="1">IF(ISNUMBER(SEARCH('Abalone &amp; Gai Lan'!$A$6,B403)),MAX($A$4:A402)+1,"")</f>
        <v/>
      </c>
      <c r="B403" s="129" t="s">
        <v>479</v>
      </c>
      <c r="C403" s="7">
        <v>1010100085</v>
      </c>
      <c r="D403" s="67">
        <v>47.36</v>
      </c>
      <c r="E403" s="10" t="s">
        <v>14</v>
      </c>
      <c r="F403" s="10" t="s">
        <v>63</v>
      </c>
      <c r="G403" s="10">
        <v>2</v>
      </c>
      <c r="H403" s="10">
        <v>2</v>
      </c>
      <c r="I403" s="30"/>
    </row>
  </sheetData>
  <conditionalFormatting sqref="B5:I65 C401:I401 B67:I67 C66:I66 B69:I400 C68:I68">
    <cfRule type="expression" dxfId="174" priority="14">
      <formula>EVEN(ROW())=ROW()</formula>
    </cfRule>
  </conditionalFormatting>
  <conditionalFormatting sqref="C401:I401">
    <cfRule type="expression" dxfId="173" priority="13">
      <formula>EVEN(ROW())=ROW()</formula>
    </cfRule>
  </conditionalFormatting>
  <conditionalFormatting sqref="B401">
    <cfRule type="expression" dxfId="172" priority="11">
      <formula>EVEN(ROW())=ROW()</formula>
    </cfRule>
  </conditionalFormatting>
  <conditionalFormatting sqref="B401">
    <cfRule type="expression" dxfId="171" priority="12">
      <formula>$C401="warehouse"</formula>
    </cfRule>
  </conditionalFormatting>
  <conditionalFormatting sqref="B402">
    <cfRule type="expression" dxfId="170" priority="9">
      <formula>EVEN(ROW())=ROW()</formula>
    </cfRule>
  </conditionalFormatting>
  <conditionalFormatting sqref="B402">
    <cfRule type="expression" dxfId="169" priority="10">
      <formula>$C402="warehouse"</formula>
    </cfRule>
  </conditionalFormatting>
  <conditionalFormatting sqref="D402:I402">
    <cfRule type="expression" dxfId="168" priority="8">
      <formula>EVEN(ROW())=ROW()</formula>
    </cfRule>
  </conditionalFormatting>
  <conditionalFormatting sqref="D402:I402">
    <cfRule type="expression" dxfId="167" priority="7">
      <formula>EVEN(ROW())=ROW()</formula>
    </cfRule>
  </conditionalFormatting>
  <conditionalFormatting sqref="B403">
    <cfRule type="expression" dxfId="166" priority="5">
      <formula>EVEN(ROW())=ROW()</formula>
    </cfRule>
  </conditionalFormatting>
  <conditionalFormatting sqref="B403">
    <cfRule type="expression" dxfId="165" priority="6">
      <formula>$C403="warehouse"</formula>
    </cfRule>
  </conditionalFormatting>
  <conditionalFormatting sqref="B66">
    <cfRule type="expression" dxfId="164" priority="3">
      <formula>EVEN(ROW())=ROW()</formula>
    </cfRule>
  </conditionalFormatting>
  <conditionalFormatting sqref="B66">
    <cfRule type="expression" dxfId="163" priority="4">
      <formula>$C66="warehouse"</formula>
    </cfRule>
  </conditionalFormatting>
  <conditionalFormatting sqref="B68">
    <cfRule type="expression" dxfId="162" priority="1">
      <formula>EVEN(ROW())=ROW()</formula>
    </cfRule>
  </conditionalFormatting>
  <conditionalFormatting sqref="B68">
    <cfRule type="expression" dxfId="161" priority="2">
      <formula>$C68="warehouse"</formula>
    </cfRule>
  </conditionalFormatting>
  <dataValidations count="1">
    <dataValidation type="list" allowBlank="1" showInputMessage="1" showErrorMessage="1" sqref="B401:B403 B66 B68" xr:uid="{00000000-0002-0000-0100-000000000000}">
      <formula1>Validation_Name</formula1>
    </dataValidation>
  </dataValidations>
  <hyperlinks>
    <hyperlink ref="E1" location="'Table Of Content'!A1" display="Home" xr:uid="{00000000-0004-0000-0100-000000000000}"/>
  </hyperlinks>
  <printOptions horizontalCentered="1"/>
  <pageMargins left="0.25" right="0.25" top="0.75" bottom="0.75" header="0.05" footer="0.3"/>
  <pageSetup scale="65" fitToHeight="0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3"/>
  <sheetViews>
    <sheetView topLeftCell="A2" zoomScaleNormal="100" workbookViewId="0">
      <selection activeCell="D2" sqref="D2"/>
    </sheetView>
  </sheetViews>
  <sheetFormatPr defaultRowHeight="12.75"/>
  <cols>
    <col min="1" max="1" width="36.5703125" bestFit="1" customWidth="1"/>
    <col min="2" max="2" width="14.5703125" bestFit="1" customWidth="1"/>
    <col min="3" max="3" width="8.28515625" customWidth="1"/>
    <col min="4" max="4" width="10.42578125" customWidth="1"/>
    <col min="5" max="5" width="16.7109375" customWidth="1"/>
    <col min="6" max="6" width="0" hidden="1" customWidth="1"/>
    <col min="7" max="7" width="10.85546875" bestFit="1" customWidth="1"/>
  </cols>
  <sheetData>
    <row r="1" spans="1:5" ht="15" hidden="1" customHeight="1">
      <c r="A1" s="19" t="str">
        <f>Menu</f>
        <v>Abalone &amp; Gai Lan</v>
      </c>
    </row>
    <row r="2" spans="1:5" s="44" customFormat="1" ht="32.25" customHeight="1">
      <c r="A2" s="13" t="s">
        <v>480</v>
      </c>
      <c r="B2" s="46" t="e">
        <f>VLOOKUP(Menu,TableContent,3,0)</f>
        <v>#REF!</v>
      </c>
      <c r="C2" s="45"/>
      <c r="D2" s="43" t="s">
        <v>1</v>
      </c>
      <c r="E2" s="46" t="e">
        <f>VLOOKUP(Menu,TableContent,2,0)</f>
        <v>#REF!</v>
      </c>
    </row>
    <row r="3" spans="1:5" ht="3" customHeight="1" thickBot="1">
      <c r="A3" s="20"/>
      <c r="B3" s="20"/>
      <c r="C3" s="21"/>
      <c r="D3" s="21"/>
      <c r="E3" s="21"/>
    </row>
    <row r="4" spans="1:5" ht="13.5" thickTop="1">
      <c r="A4" s="22"/>
      <c r="B4" s="23"/>
      <c r="C4" s="24"/>
      <c r="D4" s="24"/>
      <c r="E4" s="24"/>
    </row>
    <row r="5" spans="1:5" ht="34.5" customHeight="1" thickBot="1">
      <c r="A5" s="14" t="s">
        <v>4</v>
      </c>
      <c r="B5" s="14" t="s">
        <v>481</v>
      </c>
      <c r="C5" s="26" t="s">
        <v>482</v>
      </c>
      <c r="D5" s="26" t="s">
        <v>483</v>
      </c>
      <c r="E5" s="26" t="s">
        <v>484</v>
      </c>
    </row>
    <row r="6" spans="1:5" ht="6" customHeight="1" thickTop="1" thickBot="1">
      <c r="A6" s="22">
        <f ca="1">CELL("contents")</f>
        <v>0</v>
      </c>
      <c r="B6" s="23"/>
      <c r="C6" s="24"/>
      <c r="D6" s="24"/>
      <c r="E6" s="24"/>
    </row>
    <row r="7" spans="1:5" ht="13.5" customHeight="1" thickTop="1" thickBot="1">
      <c r="A7" s="11" t="s">
        <v>485</v>
      </c>
      <c r="B7" s="12" t="str">
        <f ca="1">IFERROR(VLOOKUP($A7,tblInventoryList[[Item Description]:[Price oz/ea]],2,0),"")</f>
        <v/>
      </c>
      <c r="C7" s="12" t="str">
        <f ca="1">IFERROR(VLOOKUP($A7,tblInventoryList[[Item Description]:[Price oz/ea]],10,0),"")</f>
        <v/>
      </c>
      <c r="D7" s="12" t="str">
        <f>IFERROR(VLOOKUP($A7,#REF!,7,0),"")</f>
        <v/>
      </c>
      <c r="E7" s="38">
        <v>6</v>
      </c>
    </row>
    <row r="8" spans="1:5" ht="14.1" customHeight="1" thickTop="1" thickBot="1">
      <c r="A8" s="11" t="s">
        <v>486</v>
      </c>
      <c r="B8" s="12" t="str">
        <f ca="1">IFERROR(VLOOKUP($A8,tblInventoryList[[Item Description]:[Price oz/ea]],2,0),"")</f>
        <v/>
      </c>
      <c r="C8" s="12" t="str">
        <f ca="1">IFERROR(VLOOKUP($A8,tblInventoryList[[Item Description]:[Price oz/ea]],10,0),"")</f>
        <v/>
      </c>
      <c r="D8" s="12" t="str">
        <f>IFERROR(VLOOKUP($A8,#REF!,7,0),"")</f>
        <v/>
      </c>
      <c r="E8" s="38">
        <v>6</v>
      </c>
    </row>
    <row r="9" spans="1:5" ht="14.1" customHeight="1" thickTop="1" thickBot="1">
      <c r="A9" s="11" t="s">
        <v>487</v>
      </c>
      <c r="B9" s="12" t="str">
        <f ca="1">IFERROR(VLOOKUP($A9,tblInventoryList[[Item Description]:[Price oz/ea]],2,0),"")</f>
        <v/>
      </c>
      <c r="C9" s="12" t="str">
        <f ca="1">IFERROR(VLOOKUP($A9,tblInventoryList[[Item Description]:[Price oz/ea]],10,0),"")</f>
        <v/>
      </c>
      <c r="D9" s="12" t="str">
        <f>IFERROR(VLOOKUP($A9,#REF!,7,0),"")</f>
        <v/>
      </c>
      <c r="E9" s="38">
        <v>6</v>
      </c>
    </row>
    <row r="10" spans="1:5" ht="14.1" customHeight="1" thickTop="1" thickBot="1">
      <c r="A10" s="11"/>
      <c r="B10" s="12" t="str">
        <f ca="1">IFERROR(VLOOKUP($A10,tblInventoryList[[Item Description]:[Price oz/ea]],2,0),"")</f>
        <v/>
      </c>
      <c r="C10" s="12" t="str">
        <f ca="1">IFERROR(VLOOKUP($A10,tblInventoryList[[Item Description]:[Price oz/ea]],10,0),"")</f>
        <v/>
      </c>
      <c r="D10" s="12" t="str">
        <f>IFERROR(VLOOKUP($A10,#REF!,7,0),"")</f>
        <v/>
      </c>
      <c r="E10" s="38"/>
    </row>
    <row r="11" spans="1:5" ht="14.1" customHeight="1" thickTop="1" thickBot="1">
      <c r="A11" s="11"/>
      <c r="B11" s="12" t="str">
        <f ca="1">IFERROR(VLOOKUP($A11,tblInventoryList[[Item Description]:[Price oz/ea]],2,0),"")</f>
        <v/>
      </c>
      <c r="C11" s="12" t="str">
        <f ca="1">IFERROR(VLOOKUP($A11,tblInventoryList[[Item Description]:[Price oz/ea]],10,0),"")</f>
        <v/>
      </c>
      <c r="D11" s="12" t="str">
        <f>IFERROR(VLOOKUP($A11,#REF!,7,0),"")</f>
        <v/>
      </c>
      <c r="E11" s="38"/>
    </row>
    <row r="12" spans="1:5" ht="14.1" customHeight="1" thickTop="1" thickBot="1">
      <c r="A12" s="11"/>
      <c r="B12" s="12" t="str">
        <f ca="1">IFERROR(VLOOKUP($A12,tblInventoryList[[Item Description]:[Price oz/ea]],2,0),"")</f>
        <v/>
      </c>
      <c r="C12" s="12" t="str">
        <f ca="1">IFERROR(VLOOKUP($A12,tblInventoryList[[Item Description]:[Price oz/ea]],10,0),"")</f>
        <v/>
      </c>
      <c r="D12" s="12" t="str">
        <f>IFERROR(VLOOKUP($A12,#REF!,7,0),"")</f>
        <v/>
      </c>
      <c r="E12" s="38"/>
    </row>
    <row r="13" spans="1:5" ht="14.1" customHeight="1" thickTop="1" thickBot="1">
      <c r="A13" s="11"/>
      <c r="B13" s="12" t="str">
        <f ca="1">IFERROR(VLOOKUP($A13,tblInventoryList[[Item Description]:[Price oz/ea]],2,0),"")</f>
        <v/>
      </c>
      <c r="C13" s="12" t="str">
        <f ca="1">IFERROR(VLOOKUP($A13,tblInventoryList[[Item Description]:[Price oz/ea]],10,0),"")</f>
        <v/>
      </c>
      <c r="D13" s="12" t="str">
        <f>IFERROR(VLOOKUP($A13,#REF!,7,0),"")</f>
        <v/>
      </c>
      <c r="E13" s="38"/>
    </row>
    <row r="14" spans="1:5" ht="14.1" customHeight="1" thickTop="1" thickBot="1">
      <c r="A14" s="11"/>
      <c r="B14" s="12" t="str">
        <f ca="1">IFERROR(VLOOKUP($A14,tblInventoryList[[Item Description]:[Price oz/ea]],2,0),"")</f>
        <v/>
      </c>
      <c r="C14" s="12" t="str">
        <f ca="1">IFERROR(VLOOKUP($A14,tblInventoryList[[Item Description]:[Price oz/ea]],10,0),"")</f>
        <v/>
      </c>
      <c r="D14" s="12" t="str">
        <f>IFERROR(VLOOKUP($A14,#REF!,7,0),"")</f>
        <v/>
      </c>
      <c r="E14" s="38"/>
    </row>
    <row r="15" spans="1:5" ht="14.1" customHeight="1" thickTop="1" thickBot="1">
      <c r="A15" s="11"/>
      <c r="B15" s="12" t="str">
        <f ca="1">IFERROR(VLOOKUP($A15,tblInventoryList[[Item Description]:[Price oz/ea]],2,0),"")</f>
        <v/>
      </c>
      <c r="C15" s="12" t="str">
        <f ca="1">IFERROR(VLOOKUP($A15,tblInventoryList[[Item Description]:[Price oz/ea]],10,0),"")</f>
        <v/>
      </c>
      <c r="D15" s="12" t="str">
        <f>IFERROR(VLOOKUP($A15,#REF!,7,0),"")</f>
        <v/>
      </c>
      <c r="E15" s="38"/>
    </row>
    <row r="16" spans="1:5" ht="14.1" customHeight="1" thickTop="1" thickBot="1">
      <c r="A16" s="11"/>
      <c r="B16" s="12" t="str">
        <f ca="1">IFERROR(VLOOKUP($A16,tblInventoryList[[Item Description]:[Price oz/ea]],2,0),"")</f>
        <v/>
      </c>
      <c r="C16" s="12" t="str">
        <f ca="1">IFERROR(VLOOKUP($A16,tblInventoryList[[Item Description]:[Price oz/ea]],10,0),"")</f>
        <v/>
      </c>
      <c r="D16" s="12" t="str">
        <f>IFERROR(VLOOKUP($A16,#REF!,7,0),"")</f>
        <v/>
      </c>
      <c r="E16" s="38"/>
    </row>
    <row r="17" spans="1:11" ht="14.1" customHeight="1" thickTop="1" thickBot="1">
      <c r="A17" s="11"/>
      <c r="B17" s="12" t="str">
        <f ca="1">IFERROR(VLOOKUP($A17,tblInventoryList[[Item Description]:[Price oz/ea]],2,0),"")</f>
        <v/>
      </c>
      <c r="C17" s="12" t="str">
        <f ca="1">IFERROR(VLOOKUP($A17,tblInventoryList[[Item Description]:[Price oz/ea]],10,0),"")</f>
        <v/>
      </c>
      <c r="D17" s="12" t="str">
        <f>IFERROR(VLOOKUP($A17,#REF!,7,0),"")</f>
        <v/>
      </c>
      <c r="E17" s="38"/>
      <c r="F17" s="22"/>
      <c r="G17" s="22"/>
      <c r="H17" s="22"/>
      <c r="I17" s="22"/>
      <c r="J17" s="22"/>
      <c r="K17" s="22"/>
    </row>
    <row r="18" spans="1:11" ht="14.1" customHeight="1" thickTop="1" thickBot="1">
      <c r="A18" s="11"/>
      <c r="B18" s="12" t="str">
        <f ca="1">IFERROR(VLOOKUP($A18,tblInventoryList[[Item Description]:[Price oz/ea]],2,0),"")</f>
        <v/>
      </c>
      <c r="C18" s="12" t="str">
        <f ca="1">IFERROR(VLOOKUP($A18,tblInventoryList[[Item Description]:[Price oz/ea]],10,0),"")</f>
        <v/>
      </c>
      <c r="D18" s="12" t="str">
        <f>IFERROR(VLOOKUP($A18,#REF!,7,0),"")</f>
        <v/>
      </c>
      <c r="E18" s="38"/>
      <c r="F18" s="56" t="s">
        <v>488</v>
      </c>
      <c r="G18" s="13"/>
      <c r="H18" s="13"/>
      <c r="I18" s="13"/>
      <c r="J18" s="13"/>
      <c r="K18" s="13"/>
    </row>
    <row r="19" spans="1:11" ht="14.1" customHeight="1" thickTop="1" thickBot="1">
      <c r="A19" s="11"/>
      <c r="B19" s="12" t="str">
        <f ca="1">IFERROR(VLOOKUP($A19,tblInventoryList[[Item Description]:[Price oz/ea]],2,0),"")</f>
        <v/>
      </c>
      <c r="C19" s="12" t="str">
        <f ca="1">IFERROR(VLOOKUP($A19,tblInventoryList[[Item Description]:[Price oz/ea]],10,0),"")</f>
        <v/>
      </c>
      <c r="D19" s="12" t="str">
        <f>IFERROR(VLOOKUP($A19,#REF!,7,0),"")</f>
        <v/>
      </c>
      <c r="E19" s="38"/>
      <c r="F19" s="57" t="e">
        <f>IF($A7=0,"",VLOOKUP($A7,#REF!,11,0))</f>
        <v>#REF!</v>
      </c>
      <c r="G19" s="25"/>
      <c r="H19" s="25"/>
      <c r="I19" s="25"/>
      <c r="J19" s="25"/>
      <c r="K19" s="25"/>
    </row>
    <row r="20" spans="1:11" ht="14.1" customHeight="1" thickTop="1" thickBot="1">
      <c r="A20" s="11"/>
      <c r="B20" s="12" t="str">
        <f ca="1">IFERROR(VLOOKUP($A20,tblInventoryList[[Item Description]:[Price oz/ea]],2,0),"")</f>
        <v/>
      </c>
      <c r="C20" s="12" t="str">
        <f ca="1">IFERROR(VLOOKUP($A20,tblInventoryList[[Item Description]:[Price oz/ea]],10,0),"")</f>
        <v/>
      </c>
      <c r="D20" s="12" t="str">
        <f>IFERROR(VLOOKUP($A20,#REF!,7,0),"")</f>
        <v/>
      </c>
      <c r="E20" s="38"/>
      <c r="F20" s="57" t="e">
        <f>IF($A8=0,"",VLOOKUP($A8,#REF!,11,0))</f>
        <v>#REF!</v>
      </c>
      <c r="G20" s="25"/>
      <c r="H20" s="25"/>
      <c r="I20" s="25"/>
      <c r="J20" s="25"/>
      <c r="K20" s="25"/>
    </row>
    <row r="21" spans="1:11" ht="14.1" customHeight="1" thickTop="1" thickBot="1">
      <c r="A21" s="11"/>
      <c r="B21" s="12" t="str">
        <f ca="1">IFERROR(VLOOKUP($A21,tblInventoryList[[Item Description]:[Price oz/ea]],2,0),"")</f>
        <v/>
      </c>
      <c r="C21" s="12" t="str">
        <f ca="1">IFERROR(VLOOKUP($A21,tblInventoryList[[Item Description]:[Price oz/ea]],10,0),"")</f>
        <v/>
      </c>
      <c r="D21" s="12" t="str">
        <f>IFERROR(VLOOKUP($A21,#REF!,7,0),"")</f>
        <v/>
      </c>
      <c r="E21" s="38"/>
      <c r="F21" s="57" t="e">
        <f>IF($A9=0,"",VLOOKUP($A9,#REF!,11,0))</f>
        <v>#REF!</v>
      </c>
      <c r="G21" s="25"/>
      <c r="H21" s="25"/>
      <c r="I21" s="25"/>
      <c r="J21" s="25"/>
      <c r="K21" s="25"/>
    </row>
    <row r="22" spans="1:11" ht="14.1" customHeight="1" thickTop="1" thickBot="1">
      <c r="A22" s="11"/>
      <c r="B22" s="12" t="str">
        <f ca="1">IFERROR(VLOOKUP($A22,tblInventoryList[[Item Description]:[Price oz/ea]],2,0),"")</f>
        <v/>
      </c>
      <c r="C22" s="12" t="str">
        <f ca="1">IFERROR(VLOOKUP($A22,tblInventoryList[[Item Description]:[Price oz/ea]],10,0),"")</f>
        <v/>
      </c>
      <c r="D22" s="12" t="str">
        <f>IFERROR(VLOOKUP($A22,#REF!,7,0),"")</f>
        <v/>
      </c>
      <c r="E22" s="38"/>
      <c r="F22" s="57" t="str">
        <f>IF($A10=0,"",VLOOKUP($A10,#REF!,11,0))</f>
        <v/>
      </c>
      <c r="G22" s="25"/>
      <c r="H22" s="25"/>
      <c r="I22" s="25"/>
      <c r="J22" s="25"/>
      <c r="K22" s="25"/>
    </row>
    <row r="23" spans="1:11" ht="14.1" customHeight="1" thickTop="1" thickBot="1">
      <c r="A23" s="11"/>
      <c r="B23" s="12" t="str">
        <f ca="1">IFERROR(VLOOKUP($A23,tblInventoryList[[Item Description]:[Price oz/ea]],2,0),"")</f>
        <v/>
      </c>
      <c r="C23" s="12" t="str">
        <f ca="1">IFERROR(VLOOKUP($A23,tblInventoryList[[Item Description]:[Price oz/ea]],10,0),"")</f>
        <v/>
      </c>
      <c r="D23" s="12" t="str">
        <f>IFERROR(VLOOKUP($A23,#REF!,7,0),"")</f>
        <v/>
      </c>
      <c r="E23" s="38"/>
      <c r="F23" s="57" t="str">
        <f>IF($A11=0,"",VLOOKUP($A11,#REF!,11,0))</f>
        <v/>
      </c>
      <c r="G23" s="25"/>
      <c r="H23" s="25"/>
      <c r="I23" s="25"/>
      <c r="J23" s="25"/>
      <c r="K23" s="25"/>
    </row>
    <row r="24" spans="1:11" ht="14.1" customHeight="1" thickTop="1" thickBot="1">
      <c r="A24" s="11"/>
      <c r="B24" s="12" t="str">
        <f ca="1">IFERROR(VLOOKUP($A24,tblInventoryList[[Item Description]:[Price oz/ea]],2,0),"")</f>
        <v/>
      </c>
      <c r="C24" s="12" t="str">
        <f ca="1">IFERROR(VLOOKUP($A24,tblInventoryList[[Item Description]:[Price oz/ea]],10,0),"")</f>
        <v/>
      </c>
      <c r="D24" s="12" t="str">
        <f>IFERROR(VLOOKUP($A24,#REF!,7,0),"")</f>
        <v/>
      </c>
      <c r="E24" s="38"/>
      <c r="F24" s="57" t="str">
        <f>IF($A12=0,"",VLOOKUP($A12,#REF!,11,0))</f>
        <v/>
      </c>
      <c r="G24" s="25"/>
      <c r="H24" s="25"/>
      <c r="I24" s="25"/>
      <c r="J24" s="25"/>
      <c r="K24" s="25"/>
    </row>
    <row r="25" spans="1:11" ht="14.1" customHeight="1" thickTop="1" thickBot="1">
      <c r="A25" s="11"/>
      <c r="B25" s="12" t="str">
        <f ca="1">IFERROR(VLOOKUP($A25,tblInventoryList[[Item Description]:[Price oz/ea]],2,0),"")</f>
        <v/>
      </c>
      <c r="C25" s="12" t="str">
        <f ca="1">IFERROR(VLOOKUP($A25,tblInventoryList[[Item Description]:[Price oz/ea]],10,0),"")</f>
        <v/>
      </c>
      <c r="D25" s="12" t="str">
        <f>IFERROR(VLOOKUP($A25,#REF!,7,0),"")</f>
        <v/>
      </c>
      <c r="E25" s="38"/>
      <c r="F25" s="57" t="str">
        <f>IF($A13=0,"",VLOOKUP($A13,#REF!,11,0))</f>
        <v/>
      </c>
      <c r="G25" s="25"/>
      <c r="H25" s="25"/>
      <c r="I25" s="25"/>
      <c r="J25" s="25"/>
      <c r="K25" s="25"/>
    </row>
    <row r="26" spans="1:11" ht="14.1" customHeight="1" thickTop="1" thickBot="1">
      <c r="A26" s="11"/>
      <c r="B26" s="12" t="str">
        <f ca="1">IFERROR(VLOOKUP($A26,tblInventoryList[[Item Description]:[Price oz/ea]],2,0),"")</f>
        <v/>
      </c>
      <c r="C26" s="12" t="str">
        <f ca="1">IFERROR(VLOOKUP($A26,tblInventoryList[[Item Description]:[Price oz/ea]],10,0),"")</f>
        <v/>
      </c>
      <c r="D26" s="12" t="str">
        <f>IFERROR(VLOOKUP($A26,#REF!,7,0),"")</f>
        <v/>
      </c>
      <c r="E26" s="38"/>
      <c r="F26" s="57" t="str">
        <f>IF($A14=0,"",VLOOKUP($A14,#REF!,11,0))</f>
        <v/>
      </c>
      <c r="G26" s="25"/>
      <c r="H26" s="25"/>
      <c r="I26" s="25"/>
      <c r="J26" s="25"/>
      <c r="K26" s="25"/>
    </row>
    <row r="27" spans="1:11" ht="14.1" customHeight="1" thickTop="1" thickBot="1">
      <c r="A27" s="11"/>
      <c r="B27" s="12" t="str">
        <f ca="1">IFERROR(VLOOKUP($A27,tblInventoryList[[Item Description]:[Price oz/ea]],2,0),"")</f>
        <v/>
      </c>
      <c r="C27" s="12" t="str">
        <f ca="1">IFERROR(VLOOKUP($A27,tblInventoryList[[Item Description]:[Price oz/ea]],10,0),"")</f>
        <v/>
      </c>
      <c r="D27" s="12" t="str">
        <f>IFERROR(VLOOKUP($A27,#REF!,7,0),"")</f>
        <v/>
      </c>
      <c r="E27" s="38"/>
      <c r="F27" s="57" t="str">
        <f>IF($A15=0,"",VLOOKUP($A15,#REF!,11,0))</f>
        <v/>
      </c>
      <c r="G27" s="25"/>
      <c r="H27" s="25"/>
      <c r="I27" s="25"/>
      <c r="J27" s="25"/>
      <c r="K27" s="25"/>
    </row>
    <row r="28" spans="1:11" ht="14.1" customHeight="1" thickTop="1" thickBot="1">
      <c r="A28" s="11"/>
      <c r="B28" s="12" t="str">
        <f ca="1">IFERROR(VLOOKUP($A28,tblInventoryList[[Item Description]:[Price oz/ea]],2,0),"")</f>
        <v/>
      </c>
      <c r="C28" s="12" t="str">
        <f ca="1">IFERROR(VLOOKUP($A28,tblInventoryList[[Item Description]:[Price oz/ea]],10,0),"")</f>
        <v/>
      </c>
      <c r="D28" s="12" t="str">
        <f>IFERROR(VLOOKUP($A28,#REF!,7,0),"")</f>
        <v/>
      </c>
      <c r="E28" s="38"/>
      <c r="F28" s="57" t="str">
        <f>IF($A16=0,"",VLOOKUP($A16,#REF!,11,0))</f>
        <v/>
      </c>
      <c r="G28" s="25"/>
      <c r="H28" s="25"/>
      <c r="I28" s="25"/>
      <c r="J28" s="25"/>
      <c r="K28" s="25"/>
    </row>
    <row r="29" spans="1:11" ht="14.1" customHeight="1" thickTop="1" thickBot="1">
      <c r="A29" s="11"/>
      <c r="B29" s="12" t="str">
        <f ca="1">IFERROR(VLOOKUP($A29,tblInventoryList[[Item Description]:[Price oz/ea]],2,0),"")</f>
        <v/>
      </c>
      <c r="C29" s="12" t="str">
        <f ca="1">IFERROR(VLOOKUP($A29,tblInventoryList[[Item Description]:[Price oz/ea]],10,0),"")</f>
        <v/>
      </c>
      <c r="D29" s="12" t="str">
        <f>IFERROR(VLOOKUP($A29,#REF!,7,0),"")</f>
        <v/>
      </c>
      <c r="E29" s="38"/>
      <c r="F29" s="57" t="str">
        <f>IF($A17=0,"",VLOOKUP($A17,#REF!,11,0))</f>
        <v/>
      </c>
      <c r="G29" s="25"/>
      <c r="H29" s="25"/>
      <c r="I29" s="25"/>
      <c r="J29" s="25"/>
      <c r="K29" s="25"/>
    </row>
    <row r="30" spans="1:11" ht="17.25" hidden="1" thickTop="1" thickBot="1">
      <c r="A30" s="8"/>
      <c r="B30" s="4"/>
      <c r="C30" s="12" t="str">
        <f ca="1">IFERROR(VLOOKUP($A30,tblInventoryList[[Item Description]:[Price oz/ea]],9,0),"")</f>
        <v/>
      </c>
      <c r="D30" s="37"/>
      <c r="E30" s="5"/>
      <c r="F30" s="25"/>
      <c r="G30" s="25"/>
      <c r="H30" s="25"/>
      <c r="I30" s="25"/>
      <c r="J30" s="25"/>
      <c r="K30" s="25"/>
    </row>
    <row r="31" spans="1:11" ht="19.5" thickTop="1">
      <c r="A31" s="39" t="e">
        <f ca="1">C31/E2</f>
        <v>#REF!</v>
      </c>
      <c r="B31" s="40" t="s">
        <v>489</v>
      </c>
      <c r="C31" s="41">
        <f ca="1">SUMPRODUCT(C6:C20,E6:E20)</f>
        <v>0</v>
      </c>
      <c r="D31" s="41"/>
      <c r="E31" s="42">
        <v>0</v>
      </c>
      <c r="F31" s="25"/>
      <c r="G31" s="25" t="s">
        <v>488</v>
      </c>
      <c r="H31" s="25" t="s">
        <v>490</v>
      </c>
      <c r="I31" s="25" t="s">
        <v>491</v>
      </c>
      <c r="J31" s="25"/>
      <c r="K31" s="25"/>
    </row>
    <row r="32" spans="1:11" ht="18.75">
      <c r="A32" s="15" t="str">
        <f ca="1">IFERROR(A31,"Food Cost")</f>
        <v>Food Cost</v>
      </c>
      <c r="B32" s="16"/>
      <c r="C32" s="17">
        <f ca="1">C31</f>
        <v>0</v>
      </c>
      <c r="D32" s="17"/>
      <c r="E32" s="18">
        <f>E31</f>
        <v>0</v>
      </c>
      <c r="F32" s="25"/>
      <c r="G32" s="25"/>
      <c r="H32" s="25"/>
      <c r="I32" s="25"/>
      <c r="J32" s="25"/>
      <c r="K32" s="25"/>
    </row>
    <row r="33" spans="1:11" ht="15.7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</row>
  </sheetData>
  <conditionalFormatting sqref="A7:B29">
    <cfRule type="expression" dxfId="151" priority="12">
      <formula>$A7=1</formula>
    </cfRule>
  </conditionalFormatting>
  <conditionalFormatting sqref="A10:B12 B14 B18 B22 B26">
    <cfRule type="expression" dxfId="150" priority="10">
      <formula>$A10=1</formula>
    </cfRule>
  </conditionalFormatting>
  <conditionalFormatting sqref="A13:B15 A7:A12">
    <cfRule type="expression" dxfId="149" priority="8">
      <formula>$A7=1</formula>
    </cfRule>
  </conditionalFormatting>
  <conditionalFormatting sqref="A16:B27">
    <cfRule type="expression" dxfId="148" priority="6">
      <formula>$A16=1</formula>
    </cfRule>
  </conditionalFormatting>
  <conditionalFormatting sqref="A28:B29">
    <cfRule type="expression" dxfId="147" priority="4">
      <formula>$A28=1</formula>
    </cfRule>
  </conditionalFormatting>
  <conditionalFormatting sqref="C7:D30 E7:E29">
    <cfRule type="expression" dxfId="146" priority="2">
      <formula>$A7=1</formula>
    </cfRule>
  </conditionalFormatting>
  <conditionalFormatting sqref="A7:D7 A8:B29 C8:D30 A7:A12 E7:E29">
    <cfRule type="expression" dxfId="145" priority="14">
      <formula>#REF!="yes"</formula>
    </cfRule>
  </conditionalFormatting>
  <conditionalFormatting sqref="C7:D30">
    <cfRule type="expression" dxfId="144" priority="1">
      <formula>$A7=1</formula>
    </cfRule>
  </conditionalFormatting>
  <dataValidations count="2">
    <dataValidation type="list" allowBlank="1" showInputMessage="1" showErrorMessage="1" error="Pick From List" sqref="C2" xr:uid="{00000000-0002-0000-0200-000000000000}">
      <formula1>Category_list</formula1>
    </dataValidation>
    <dataValidation type="list" allowBlank="1" showInputMessage="1" showErrorMessage="1" sqref="A7:A29" xr:uid="{00000000-0002-0000-0200-000001000000}">
      <formula1>Validation_Name</formula1>
    </dataValidation>
  </dataValidations>
  <hyperlinks>
    <hyperlink ref="D2" location="'Table Of Content'!A1" display="Home" xr:uid="{00000000-0004-0000-0200-000000000000}"/>
  </hyperlinks>
  <pageMargins left="0.7" right="0.7" top="0.75" bottom="0.75" header="0.3" footer="0.3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E55"/>
  <sheetViews>
    <sheetView topLeftCell="A16" workbookViewId="0">
      <selection activeCell="A53" sqref="A53"/>
    </sheetView>
  </sheetViews>
  <sheetFormatPr defaultRowHeight="12.75"/>
  <cols>
    <col min="1" max="1" width="30.5703125" bestFit="1" customWidth="1"/>
  </cols>
  <sheetData>
    <row r="3" spans="1:5">
      <c r="A3" t="s">
        <v>492</v>
      </c>
      <c r="B3" t="s">
        <v>493</v>
      </c>
      <c r="C3">
        <f>SUM(E4:E9)</f>
        <v>630.79999999999995</v>
      </c>
      <c r="D3">
        <f>C3/16</f>
        <v>39.424999999999997</v>
      </c>
    </row>
    <row r="4" spans="1:5">
      <c r="A4" t="s">
        <v>494</v>
      </c>
      <c r="B4" t="s">
        <v>495</v>
      </c>
      <c r="C4">
        <v>0.23398437499999999</v>
      </c>
      <c r="D4" t="s">
        <v>496</v>
      </c>
      <c r="E4">
        <v>128</v>
      </c>
    </row>
    <row r="5" spans="1:5">
      <c r="A5" t="s">
        <v>497</v>
      </c>
      <c r="B5">
        <v>0</v>
      </c>
      <c r="C5">
        <v>3.1425000000000002E-2</v>
      </c>
      <c r="D5" t="s">
        <v>496</v>
      </c>
      <c r="E5">
        <v>12</v>
      </c>
    </row>
    <row r="6" spans="1:5">
      <c r="A6" t="s">
        <v>498</v>
      </c>
      <c r="B6">
        <v>0</v>
      </c>
      <c r="C6">
        <v>7.2916666666666671E-2</v>
      </c>
      <c r="D6" t="s">
        <v>496</v>
      </c>
      <c r="E6">
        <v>8</v>
      </c>
    </row>
    <row r="7" spans="1:5">
      <c r="A7" t="s">
        <v>499</v>
      </c>
      <c r="B7">
        <v>0</v>
      </c>
      <c r="C7">
        <v>1.5416666666666667E-2</v>
      </c>
      <c r="D7" t="s">
        <v>496</v>
      </c>
      <c r="E7">
        <v>32</v>
      </c>
    </row>
    <row r="8" spans="1:5">
      <c r="A8" t="s">
        <v>500</v>
      </c>
      <c r="B8" t="s">
        <v>501</v>
      </c>
      <c r="C8">
        <v>6.2499999999999997E-9</v>
      </c>
      <c r="D8" t="s">
        <v>496</v>
      </c>
      <c r="E8">
        <v>448</v>
      </c>
    </row>
    <row r="9" spans="1:5">
      <c r="A9" t="s">
        <v>502</v>
      </c>
      <c r="B9" t="s">
        <v>503</v>
      </c>
      <c r="C9">
        <v>0.28749999999999998</v>
      </c>
      <c r="D9" t="s">
        <v>496</v>
      </c>
      <c r="E9">
        <v>2.8</v>
      </c>
    </row>
    <row r="13" spans="1:5">
      <c r="A13" t="s">
        <v>504</v>
      </c>
      <c r="B13" t="s">
        <v>505</v>
      </c>
    </row>
    <row r="14" spans="1:5">
      <c r="A14" t="s">
        <v>506</v>
      </c>
      <c r="B14">
        <v>0</v>
      </c>
      <c r="C14">
        <v>0.27617187500000001</v>
      </c>
      <c r="D14" t="s">
        <v>496</v>
      </c>
      <c r="E14">
        <v>256</v>
      </c>
    </row>
    <row r="15" spans="1:5">
      <c r="A15" t="s">
        <v>507</v>
      </c>
      <c r="B15" t="s">
        <v>501</v>
      </c>
      <c r="C15">
        <v>6.2499999999999997E-9</v>
      </c>
      <c r="D15" t="s">
        <v>496</v>
      </c>
      <c r="E15">
        <v>384</v>
      </c>
    </row>
    <row r="17" spans="1:5">
      <c r="A17" t="s">
        <v>508</v>
      </c>
      <c r="B17" t="s">
        <v>509</v>
      </c>
    </row>
    <row r="18" spans="1:5">
      <c r="A18" t="s">
        <v>510</v>
      </c>
      <c r="B18">
        <v>0</v>
      </c>
      <c r="C18">
        <v>4.4046874999999999E-2</v>
      </c>
      <c r="D18" t="s">
        <v>496</v>
      </c>
      <c r="E18">
        <v>128</v>
      </c>
    </row>
    <row r="19" spans="1:5">
      <c r="A19" t="s">
        <v>511</v>
      </c>
      <c r="B19">
        <v>0</v>
      </c>
      <c r="C19">
        <v>8.9583333333333334E-2</v>
      </c>
      <c r="D19" t="s">
        <v>496</v>
      </c>
      <c r="E19">
        <v>19</v>
      </c>
    </row>
    <row r="20" spans="1:5">
      <c r="A20" t="s">
        <v>497</v>
      </c>
      <c r="B20">
        <v>0</v>
      </c>
      <c r="C20">
        <v>3.1425000000000002E-2</v>
      </c>
      <c r="D20" t="s">
        <v>496</v>
      </c>
      <c r="E20">
        <v>6</v>
      </c>
    </row>
    <row r="21" spans="1:5">
      <c r="A21" t="s">
        <v>512</v>
      </c>
      <c r="B21">
        <v>0</v>
      </c>
      <c r="C21">
        <v>7.4999999999999997E-2</v>
      </c>
      <c r="D21" t="s">
        <v>496</v>
      </c>
      <c r="E21">
        <v>3</v>
      </c>
    </row>
    <row r="22" spans="1:5">
      <c r="B22" t="s">
        <v>513</v>
      </c>
      <c r="C22" t="s">
        <v>513</v>
      </c>
      <c r="D22" t="s">
        <v>513</v>
      </c>
    </row>
    <row r="23" spans="1:5">
      <c r="A23" t="s">
        <v>514</v>
      </c>
      <c r="B23" t="s">
        <v>515</v>
      </c>
    </row>
    <row r="24" spans="1:5">
      <c r="A24" t="s">
        <v>510</v>
      </c>
      <c r="B24">
        <v>0</v>
      </c>
      <c r="C24">
        <v>4.4046874999999999E-2</v>
      </c>
      <c r="D24" t="s">
        <v>496</v>
      </c>
      <c r="E24">
        <v>128</v>
      </c>
    </row>
    <row r="25" spans="1:5">
      <c r="A25" t="s">
        <v>511</v>
      </c>
      <c r="B25">
        <v>0</v>
      </c>
      <c r="C25">
        <v>8.9583333333333334E-2</v>
      </c>
      <c r="D25" t="s">
        <v>496</v>
      </c>
      <c r="E25">
        <v>19</v>
      </c>
    </row>
    <row r="26" spans="1:5">
      <c r="A26" t="s">
        <v>497</v>
      </c>
      <c r="B26">
        <v>0</v>
      </c>
      <c r="C26">
        <v>3.1425000000000002E-2</v>
      </c>
      <c r="D26" t="s">
        <v>496</v>
      </c>
      <c r="E26">
        <v>6</v>
      </c>
    </row>
    <row r="27" spans="1:5">
      <c r="A27" t="s">
        <v>512</v>
      </c>
      <c r="B27">
        <v>0</v>
      </c>
      <c r="C27">
        <v>7.4999999999999997E-2</v>
      </c>
      <c r="D27" t="s">
        <v>496</v>
      </c>
      <c r="E27">
        <v>3</v>
      </c>
    </row>
    <row r="28" spans="1:5">
      <c r="A28" t="s">
        <v>516</v>
      </c>
      <c r="B28">
        <v>0</v>
      </c>
      <c r="C28">
        <v>0.111625</v>
      </c>
      <c r="D28" t="s">
        <v>496</v>
      </c>
      <c r="E28">
        <v>15</v>
      </c>
    </row>
    <row r="29" spans="1:5">
      <c r="B29" t="s">
        <v>513</v>
      </c>
      <c r="C29" t="s">
        <v>513</v>
      </c>
      <c r="D29" t="s">
        <v>513</v>
      </c>
    </row>
    <row r="30" spans="1:5">
      <c r="A30" t="s">
        <v>517</v>
      </c>
      <c r="B30" t="s">
        <v>515</v>
      </c>
    </row>
    <row r="31" spans="1:5">
      <c r="A31" t="s">
        <v>499</v>
      </c>
      <c r="B31">
        <v>0</v>
      </c>
      <c r="C31">
        <v>1.5416666666666667E-2</v>
      </c>
      <c r="D31" t="s">
        <v>496</v>
      </c>
      <c r="E31">
        <v>64</v>
      </c>
    </row>
    <row r="32" spans="1:5">
      <c r="A32" t="s">
        <v>518</v>
      </c>
      <c r="B32">
        <v>0</v>
      </c>
      <c r="C32">
        <v>0.12541666666666668</v>
      </c>
      <c r="D32" t="s">
        <v>496</v>
      </c>
      <c r="E32">
        <v>64</v>
      </c>
    </row>
    <row r="33" spans="1:5">
      <c r="A33" t="s">
        <v>512</v>
      </c>
      <c r="B33">
        <v>0</v>
      </c>
      <c r="C33">
        <v>7.4999999999999997E-2</v>
      </c>
      <c r="D33" t="s">
        <v>496</v>
      </c>
      <c r="E33">
        <v>64</v>
      </c>
    </row>
    <row r="34" spans="1:5">
      <c r="A34" t="s">
        <v>507</v>
      </c>
      <c r="B34" t="s">
        <v>501</v>
      </c>
      <c r="C34">
        <v>6.2499999999999997E-9</v>
      </c>
      <c r="D34" t="s">
        <v>496</v>
      </c>
      <c r="E34">
        <v>32</v>
      </c>
    </row>
    <row r="35" spans="1:5">
      <c r="B35" t="s">
        <v>513</v>
      </c>
      <c r="C35" t="s">
        <v>513</v>
      </c>
      <c r="D35" t="s">
        <v>513</v>
      </c>
      <c r="E35">
        <v>5</v>
      </c>
    </row>
    <row r="36" spans="1:5">
      <c r="A36" t="s">
        <v>519</v>
      </c>
      <c r="B36">
        <v>0</v>
      </c>
      <c r="C36">
        <v>0.14884848484848484</v>
      </c>
      <c r="D36" t="s">
        <v>520</v>
      </c>
      <c r="E36">
        <v>6</v>
      </c>
    </row>
    <row r="38" spans="1:5">
      <c r="A38" t="s">
        <v>521</v>
      </c>
      <c r="B38" t="s">
        <v>509</v>
      </c>
    </row>
    <row r="39" spans="1:5">
      <c r="A39" t="s">
        <v>522</v>
      </c>
      <c r="B39">
        <v>0</v>
      </c>
      <c r="C39">
        <v>6.8750000000000006E-2</v>
      </c>
      <c r="D39" t="s">
        <v>496</v>
      </c>
      <c r="E39">
        <v>200</v>
      </c>
    </row>
    <row r="40" spans="1:5">
      <c r="A40" t="s">
        <v>523</v>
      </c>
      <c r="B40">
        <v>0</v>
      </c>
      <c r="C40">
        <v>5.0625000000000003E-2</v>
      </c>
      <c r="D40" t="s">
        <v>496</v>
      </c>
      <c r="E40">
        <v>48</v>
      </c>
    </row>
    <row r="41" spans="1:5">
      <c r="A41" t="s">
        <v>500</v>
      </c>
      <c r="B41" t="s">
        <v>501</v>
      </c>
      <c r="C41">
        <v>6.2499999999999997E-9</v>
      </c>
      <c r="D41" t="s">
        <v>496</v>
      </c>
      <c r="E41">
        <v>100</v>
      </c>
    </row>
    <row r="42" spans="1:5">
      <c r="B42" t="s">
        <v>513</v>
      </c>
      <c r="C42" t="s">
        <v>513</v>
      </c>
      <c r="D42" t="s">
        <v>513</v>
      </c>
    </row>
    <row r="43" spans="1:5">
      <c r="A43" t="s">
        <v>524</v>
      </c>
      <c r="B43" t="s">
        <v>525</v>
      </c>
    </row>
    <row r="44" spans="1:5">
      <c r="A44" t="s">
        <v>526</v>
      </c>
      <c r="B44">
        <v>0</v>
      </c>
      <c r="C44">
        <v>0.25596590909090905</v>
      </c>
      <c r="D44" t="s">
        <v>496</v>
      </c>
      <c r="E44">
        <v>35.200000000000003</v>
      </c>
    </row>
    <row r="45" spans="1:5">
      <c r="A45" t="s">
        <v>500</v>
      </c>
      <c r="B45" t="s">
        <v>501</v>
      </c>
      <c r="C45">
        <v>6.2499999999999997E-9</v>
      </c>
      <c r="D45" t="s">
        <v>496</v>
      </c>
      <c r="E45">
        <v>32</v>
      </c>
    </row>
    <row r="47" spans="1:5">
      <c r="A47" t="s">
        <v>527</v>
      </c>
      <c r="B47" t="s">
        <v>528</v>
      </c>
    </row>
    <row r="48" spans="1:5">
      <c r="A48" t="s">
        <v>529</v>
      </c>
      <c r="B48">
        <v>0</v>
      </c>
      <c r="C48">
        <v>7.809374999999999E-2</v>
      </c>
      <c r="D48" t="s">
        <v>496</v>
      </c>
      <c r="E48">
        <v>32</v>
      </c>
    </row>
    <row r="49" spans="1:5">
      <c r="A49" t="s">
        <v>500</v>
      </c>
      <c r="B49" t="s">
        <v>501</v>
      </c>
      <c r="C49">
        <v>6.2499999999999997E-9</v>
      </c>
      <c r="D49" t="s">
        <v>496</v>
      </c>
      <c r="E49">
        <v>24</v>
      </c>
    </row>
    <row r="52" spans="1:5">
      <c r="A52" t="s">
        <v>530</v>
      </c>
      <c r="B52" t="s">
        <v>531</v>
      </c>
    </row>
    <row r="53" spans="1:5">
      <c r="A53" t="s">
        <v>532</v>
      </c>
      <c r="B53">
        <v>0</v>
      </c>
      <c r="C53">
        <v>4.1666666666666664E-2</v>
      </c>
      <c r="D53" t="s">
        <v>496</v>
      </c>
      <c r="E53">
        <v>1</v>
      </c>
    </row>
    <row r="54" spans="1:5">
      <c r="A54" t="s">
        <v>533</v>
      </c>
      <c r="B54">
        <v>0</v>
      </c>
      <c r="C54">
        <v>0.5625</v>
      </c>
      <c r="D54" t="s">
        <v>496</v>
      </c>
      <c r="E54">
        <v>0.8</v>
      </c>
    </row>
    <row r="55" spans="1:5">
      <c r="B55" t="s">
        <v>513</v>
      </c>
      <c r="C55" t="s">
        <v>513</v>
      </c>
      <c r="D55" t="s">
        <v>513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17"/>
  <sheetViews>
    <sheetView view="pageBreakPreview" topLeftCell="M1" zoomScale="115" zoomScaleNormal="100" zoomScaleSheetLayoutView="115" workbookViewId="0">
      <selection activeCell="U34" sqref="U34"/>
    </sheetView>
  </sheetViews>
  <sheetFormatPr defaultRowHeight="15"/>
  <cols>
    <col min="1" max="1" width="3.42578125" style="61" customWidth="1"/>
    <col min="2" max="2" width="47.42578125" style="61" bestFit="1" customWidth="1"/>
    <col min="3" max="3" width="5.28515625" style="61" customWidth="1"/>
    <col min="4" max="4" width="7.5703125" style="61" customWidth="1"/>
    <col min="5" max="5" width="4.140625" style="61" customWidth="1"/>
    <col min="6" max="6" width="4.85546875" style="61" customWidth="1"/>
    <col min="7" max="7" width="4.28515625" style="61" customWidth="1"/>
    <col min="8" max="8" width="4" style="61" customWidth="1"/>
    <col min="9" max="9" width="3.85546875" style="61" customWidth="1"/>
    <col min="10" max="10" width="4.140625" style="61" customWidth="1"/>
    <col min="11" max="11" width="6.7109375" style="61" customWidth="1"/>
    <col min="12" max="16384" width="9.140625" style="61"/>
  </cols>
  <sheetData>
    <row r="1" spans="1:11" ht="30.75" customHeight="1">
      <c r="A1" s="60" t="s">
        <v>534</v>
      </c>
      <c r="B1" s="60" t="s">
        <v>535</v>
      </c>
      <c r="C1" s="63" t="s">
        <v>9</v>
      </c>
      <c r="D1" s="66" t="s">
        <v>536</v>
      </c>
      <c r="E1" s="71" t="s">
        <v>537</v>
      </c>
      <c r="F1" s="60" t="s">
        <v>538</v>
      </c>
      <c r="G1" s="82" t="s">
        <v>539</v>
      </c>
      <c r="H1" s="71" t="s">
        <v>537</v>
      </c>
      <c r="I1" s="60" t="s">
        <v>538</v>
      </c>
      <c r="J1" s="60" t="s">
        <v>539</v>
      </c>
      <c r="K1" s="63" t="s">
        <v>540</v>
      </c>
    </row>
    <row r="2" spans="1:11" ht="19.5" hidden="1" customHeight="1" thickTop="1">
      <c r="A2" s="108"/>
      <c r="B2" s="64">
        <f ca="1">CELL("contents")</f>
        <v>0</v>
      </c>
      <c r="C2" s="130"/>
      <c r="D2" s="108"/>
      <c r="E2" s="71" t="s">
        <v>541</v>
      </c>
      <c r="F2" s="108"/>
      <c r="G2" s="131"/>
      <c r="H2" s="71" t="s">
        <v>541</v>
      </c>
      <c r="I2" s="108"/>
      <c r="J2" s="108"/>
      <c r="K2" s="130"/>
    </row>
    <row r="3" spans="1:11" s="108" customFormat="1" ht="13.5" customHeight="1">
      <c r="A3" s="102">
        <v>1</v>
      </c>
      <c r="B3" s="102" t="s">
        <v>277</v>
      </c>
      <c r="C3" s="103">
        <f t="shared" ref="C3:C29" ca="1" si="0">VLOOKUP($B3,InvTab,6,0)</f>
        <v>1</v>
      </c>
      <c r="D3" s="104" t="str">
        <f t="shared" ref="D3:D32" ca="1" si="1">VLOOKUP($B3,InvTab,4,0)</f>
        <v>Case</v>
      </c>
      <c r="E3" s="107"/>
      <c r="F3" s="105"/>
      <c r="G3" s="106"/>
      <c r="H3" s="107"/>
      <c r="I3" s="105"/>
      <c r="J3" s="105"/>
      <c r="K3" s="103">
        <f t="shared" ref="K3:K32" ca="1" si="2">VLOOKUP($B3,InvTab,7,0)</f>
        <v>2</v>
      </c>
    </row>
    <row r="4" spans="1:11" s="108" customFormat="1" ht="14.1" customHeight="1">
      <c r="A4" s="102">
        <v>2</v>
      </c>
      <c r="B4" s="102" t="s">
        <v>273</v>
      </c>
      <c r="C4" s="103">
        <f t="shared" ca="1" si="0"/>
        <v>2</v>
      </c>
      <c r="D4" s="104" t="str">
        <f t="shared" ca="1" si="1"/>
        <v>Case</v>
      </c>
      <c r="E4" s="105"/>
      <c r="F4" s="105"/>
      <c r="G4" s="106"/>
      <c r="H4" s="107"/>
      <c r="I4" s="105"/>
      <c r="J4" s="105"/>
      <c r="K4" s="103">
        <f t="shared" ca="1" si="2"/>
        <v>3</v>
      </c>
    </row>
    <row r="5" spans="1:11">
      <c r="A5" s="102">
        <v>3</v>
      </c>
      <c r="B5" s="102" t="s">
        <v>297</v>
      </c>
      <c r="C5" s="103">
        <f ca="1">VLOOKUP($B5,InvTab,6,0)</f>
        <v>1</v>
      </c>
      <c r="D5" s="104" t="str">
        <f ca="1">VLOOKUP($B5,InvTab,4,0)</f>
        <v>Case</v>
      </c>
      <c r="E5" s="105"/>
      <c r="F5" s="105"/>
      <c r="G5" s="106"/>
      <c r="H5" s="107"/>
      <c r="I5" s="105"/>
      <c r="J5" s="105"/>
      <c r="K5" s="103">
        <f ca="1">VLOOKUP($B5,InvTab,7,0)</f>
        <v>1</v>
      </c>
    </row>
    <row r="6" spans="1:11">
      <c r="A6" s="102">
        <v>4</v>
      </c>
      <c r="B6" s="102" t="s">
        <v>299</v>
      </c>
      <c r="C6" s="103">
        <f ca="1">VLOOKUP($B6,InvTab,6,0)</f>
        <v>1</v>
      </c>
      <c r="D6" s="104" t="str">
        <f ca="1">VLOOKUP($B6,InvTab,4,0)</f>
        <v>case</v>
      </c>
      <c r="E6" s="105"/>
      <c r="F6" s="105"/>
      <c r="G6" s="106"/>
      <c r="H6" s="107"/>
      <c r="I6" s="105"/>
      <c r="J6" s="105"/>
      <c r="K6" s="103">
        <v>2</v>
      </c>
    </row>
    <row r="7" spans="1:11" ht="14.1" customHeight="1">
      <c r="A7" s="128">
        <v>5</v>
      </c>
      <c r="B7" s="128" t="s">
        <v>99</v>
      </c>
      <c r="C7" s="132">
        <f ca="1">VLOOKUP($B7,InvTab,6,0)</f>
        <v>1</v>
      </c>
      <c r="D7" s="133" t="str">
        <f t="shared" ca="1" si="1"/>
        <v>Case</v>
      </c>
      <c r="E7" s="134"/>
      <c r="F7" s="134"/>
      <c r="G7" s="135"/>
      <c r="H7" s="136"/>
      <c r="I7" s="134"/>
      <c r="J7" s="134"/>
      <c r="K7" s="132">
        <f t="shared" ca="1" si="2"/>
        <v>1</v>
      </c>
    </row>
    <row r="8" spans="1:11" ht="14.1" customHeight="1">
      <c r="A8" s="128">
        <v>6</v>
      </c>
      <c r="B8" s="128" t="s">
        <v>103</v>
      </c>
      <c r="C8" s="132">
        <f t="shared" ca="1" si="0"/>
        <v>2</v>
      </c>
      <c r="D8" s="133" t="str">
        <f t="shared" ca="1" si="1"/>
        <v>Case</v>
      </c>
      <c r="E8" s="134"/>
      <c r="F8" s="134"/>
      <c r="G8" s="135"/>
      <c r="H8" s="136"/>
      <c r="I8" s="134"/>
      <c r="J8" s="134"/>
      <c r="K8" s="132">
        <f t="shared" ca="1" si="2"/>
        <v>2</v>
      </c>
    </row>
    <row r="9" spans="1:11" ht="14.1" customHeight="1">
      <c r="A9" s="128">
        <v>7</v>
      </c>
      <c r="B9" s="128" t="s">
        <v>95</v>
      </c>
      <c r="C9" s="132">
        <f t="shared" ca="1" si="0"/>
        <v>1</v>
      </c>
      <c r="D9" s="133" t="str">
        <f t="shared" ca="1" si="1"/>
        <v>Case</v>
      </c>
      <c r="E9" s="134"/>
      <c r="F9" s="134"/>
      <c r="G9" s="135"/>
      <c r="H9" s="136"/>
      <c r="I9" s="134"/>
      <c r="J9" s="134"/>
      <c r="K9" s="132">
        <f t="shared" ca="1" si="2"/>
        <v>1</v>
      </c>
    </row>
    <row r="10" spans="1:11" ht="14.1" customHeight="1">
      <c r="A10" s="128">
        <v>8</v>
      </c>
      <c r="B10" s="128" t="s">
        <v>275</v>
      </c>
      <c r="C10" s="132">
        <f t="shared" ca="1" si="0"/>
        <v>1</v>
      </c>
      <c r="D10" s="133" t="str">
        <f t="shared" ca="1" si="1"/>
        <v>Case</v>
      </c>
      <c r="E10" s="134"/>
      <c r="F10" s="134"/>
      <c r="G10" s="135"/>
      <c r="H10" s="136"/>
      <c r="I10" s="134"/>
      <c r="J10" s="134"/>
      <c r="K10" s="132">
        <f t="shared" ca="1" si="2"/>
        <v>2</v>
      </c>
    </row>
    <row r="11" spans="1:11" ht="14.1" customHeight="1">
      <c r="A11" s="128">
        <v>9</v>
      </c>
      <c r="B11" s="128" t="s">
        <v>197</v>
      </c>
      <c r="C11" s="132">
        <f t="shared" ca="1" si="0"/>
        <v>1</v>
      </c>
      <c r="D11" s="133" t="str">
        <f t="shared" ca="1" si="1"/>
        <v>Case</v>
      </c>
      <c r="E11" s="134"/>
      <c r="F11" s="134"/>
      <c r="G11" s="135"/>
      <c r="H11" s="136"/>
      <c r="I11" s="134"/>
      <c r="J11" s="134"/>
      <c r="K11" s="132">
        <f t="shared" ca="1" si="2"/>
        <v>1</v>
      </c>
    </row>
    <row r="12" spans="1:11" ht="14.1" customHeight="1">
      <c r="A12" s="128">
        <v>10</v>
      </c>
      <c r="B12" s="128" t="s">
        <v>303</v>
      </c>
      <c r="C12" s="132">
        <f t="shared" ca="1" si="0"/>
        <v>3</v>
      </c>
      <c r="D12" s="133" t="str">
        <f t="shared" ca="1" si="1"/>
        <v>Case</v>
      </c>
      <c r="E12" s="134"/>
      <c r="F12" s="134"/>
      <c r="G12" s="135"/>
      <c r="H12" s="136"/>
      <c r="I12" s="134"/>
      <c r="J12" s="134"/>
      <c r="K12" s="132">
        <f t="shared" ca="1" si="2"/>
        <v>5</v>
      </c>
    </row>
    <row r="13" spans="1:11" ht="14.1" customHeight="1">
      <c r="A13" s="128">
        <v>11</v>
      </c>
      <c r="B13" s="128" t="s">
        <v>271</v>
      </c>
      <c r="C13" s="132">
        <f t="shared" ca="1" si="0"/>
        <v>8</v>
      </c>
      <c r="D13" s="133" t="str">
        <f t="shared" ca="1" si="1"/>
        <v>Case</v>
      </c>
      <c r="E13" s="134"/>
      <c r="F13" s="134"/>
      <c r="G13" s="135"/>
      <c r="H13" s="136"/>
      <c r="I13" s="134"/>
      <c r="J13" s="134"/>
      <c r="K13" s="132">
        <f t="shared" ca="1" si="2"/>
        <v>8</v>
      </c>
    </row>
    <row r="14" spans="1:11" ht="14.1" customHeight="1">
      <c r="A14" s="128">
        <v>12</v>
      </c>
      <c r="B14" s="128" t="s">
        <v>213</v>
      </c>
      <c r="C14" s="132">
        <f t="shared" ca="1" si="0"/>
        <v>2</v>
      </c>
      <c r="D14" s="133" t="str">
        <f t="shared" ca="1" si="1"/>
        <v>Case</v>
      </c>
      <c r="E14" s="134"/>
      <c r="F14" s="134"/>
      <c r="G14" s="135"/>
      <c r="H14" s="136"/>
      <c r="I14" s="134"/>
      <c r="J14" s="134"/>
      <c r="K14" s="132">
        <f t="shared" ca="1" si="2"/>
        <v>2</v>
      </c>
    </row>
    <row r="15" spans="1:11" ht="14.1" customHeight="1">
      <c r="A15" s="128">
        <v>13</v>
      </c>
      <c r="B15" s="128" t="s">
        <v>110</v>
      </c>
      <c r="C15" s="132">
        <f t="shared" ca="1" si="0"/>
        <v>1</v>
      </c>
      <c r="D15" s="133" t="str">
        <f t="shared" ca="1" si="1"/>
        <v>Case</v>
      </c>
      <c r="E15" s="134"/>
      <c r="F15" s="134"/>
      <c r="G15" s="135"/>
      <c r="H15" s="136"/>
      <c r="I15" s="134"/>
      <c r="J15" s="134"/>
      <c r="K15" s="132">
        <f t="shared" ca="1" si="2"/>
        <v>1</v>
      </c>
    </row>
    <row r="16" spans="1:11" ht="14.1" customHeight="1">
      <c r="A16" s="128">
        <v>14</v>
      </c>
      <c r="B16" s="128" t="s">
        <v>141</v>
      </c>
      <c r="C16" s="132">
        <f t="shared" ca="1" si="0"/>
        <v>2</v>
      </c>
      <c r="D16" s="133" t="str">
        <f ca="1">VLOOKUP($B16,InvTab,4,0)</f>
        <v>Case</v>
      </c>
      <c r="E16" s="134"/>
      <c r="F16" s="134"/>
      <c r="G16" s="135"/>
      <c r="H16" s="136"/>
      <c r="I16" s="134"/>
      <c r="J16" s="134"/>
      <c r="K16" s="132">
        <f t="shared" ca="1" si="2"/>
        <v>4</v>
      </c>
    </row>
    <row r="17" spans="1:11">
      <c r="A17" s="128">
        <v>15</v>
      </c>
      <c r="B17" s="128" t="s">
        <v>293</v>
      </c>
      <c r="C17" s="132">
        <v>3</v>
      </c>
      <c r="D17" s="133" t="str">
        <f t="shared" ca="1" si="1"/>
        <v>Case</v>
      </c>
      <c r="E17" s="134"/>
      <c r="F17" s="134"/>
      <c r="G17" s="135"/>
      <c r="H17" s="136"/>
      <c r="I17" s="134"/>
      <c r="J17" s="134"/>
      <c r="K17" s="132">
        <f t="shared" ca="1" si="2"/>
        <v>4</v>
      </c>
    </row>
    <row r="18" spans="1:11">
      <c r="A18" s="128">
        <v>16</v>
      </c>
      <c r="B18" s="128" t="s">
        <v>79</v>
      </c>
      <c r="C18" s="132">
        <f t="shared" ca="1" si="0"/>
        <v>3</v>
      </c>
      <c r="D18" s="133" t="str">
        <f t="shared" ca="1" si="1"/>
        <v>Case</v>
      </c>
      <c r="E18" s="134"/>
      <c r="F18" s="134"/>
      <c r="G18" s="135"/>
      <c r="H18" s="136"/>
      <c r="I18" s="134"/>
      <c r="J18" s="134"/>
      <c r="K18" s="132">
        <f t="shared" ca="1" si="2"/>
        <v>4</v>
      </c>
    </row>
    <row r="19" spans="1:11">
      <c r="A19" s="128">
        <v>17</v>
      </c>
      <c r="B19" s="128" t="s">
        <v>449</v>
      </c>
      <c r="C19" s="132">
        <v>2</v>
      </c>
      <c r="D19" s="133" t="str">
        <f t="shared" ca="1" si="1"/>
        <v>Case</v>
      </c>
      <c r="E19" s="134"/>
      <c r="F19" s="134"/>
      <c r="G19" s="135"/>
      <c r="H19" s="136"/>
      <c r="I19" s="134"/>
      <c r="J19" s="134"/>
      <c r="K19" s="132">
        <f t="shared" ca="1" si="2"/>
        <v>3</v>
      </c>
    </row>
    <row r="20" spans="1:11">
      <c r="A20" s="128">
        <v>18</v>
      </c>
      <c r="B20" s="128" t="s">
        <v>451</v>
      </c>
      <c r="C20" s="132">
        <f t="shared" ca="1" si="0"/>
        <v>2</v>
      </c>
      <c r="D20" s="133" t="str">
        <f t="shared" ca="1" si="1"/>
        <v>Case</v>
      </c>
      <c r="E20" s="134"/>
      <c r="F20" s="134"/>
      <c r="G20" s="135"/>
      <c r="H20" s="136"/>
      <c r="I20" s="134"/>
      <c r="J20" s="134"/>
      <c r="K20" s="132">
        <f t="shared" ca="1" si="2"/>
        <v>2</v>
      </c>
    </row>
    <row r="21" spans="1:11">
      <c r="A21" s="128">
        <v>19</v>
      </c>
      <c r="B21" s="128" t="s">
        <v>202</v>
      </c>
      <c r="C21" s="132">
        <f t="shared" ca="1" si="0"/>
        <v>1</v>
      </c>
      <c r="D21" s="133" t="str">
        <f t="shared" ca="1" si="1"/>
        <v>Case</v>
      </c>
      <c r="E21" s="134"/>
      <c r="F21" s="134"/>
      <c r="G21" s="135"/>
      <c r="H21" s="136"/>
      <c r="I21" s="134"/>
      <c r="J21" s="134"/>
      <c r="K21" s="132">
        <f t="shared" ca="1" si="2"/>
        <v>1</v>
      </c>
    </row>
    <row r="22" spans="1:11">
      <c r="A22" s="128">
        <v>20</v>
      </c>
      <c r="B22" s="128" t="s">
        <v>224</v>
      </c>
      <c r="C22" s="132">
        <f t="shared" ca="1" si="0"/>
        <v>1</v>
      </c>
      <c r="D22" s="133" t="str">
        <f t="shared" ca="1" si="1"/>
        <v>Case</v>
      </c>
      <c r="E22" s="134"/>
      <c r="F22" s="134"/>
      <c r="G22" s="135"/>
      <c r="H22" s="136"/>
      <c r="I22" s="134"/>
      <c r="J22" s="134"/>
      <c r="K22" s="132">
        <f t="shared" ca="1" si="2"/>
        <v>1</v>
      </c>
    </row>
    <row r="23" spans="1:11">
      <c r="A23" s="128">
        <v>21</v>
      </c>
      <c r="B23" s="128" t="s">
        <v>228</v>
      </c>
      <c r="C23" s="132">
        <f t="shared" ca="1" si="0"/>
        <v>3</v>
      </c>
      <c r="D23" s="133" t="str">
        <f t="shared" ca="1" si="1"/>
        <v>Case</v>
      </c>
      <c r="E23" s="137"/>
      <c r="F23" s="137"/>
      <c r="G23" s="138"/>
      <c r="H23" s="139"/>
      <c r="I23" s="137"/>
      <c r="J23" s="137"/>
      <c r="K23" s="132">
        <f t="shared" ca="1" si="2"/>
        <v>3</v>
      </c>
    </row>
    <row r="24" spans="1:11">
      <c r="A24" s="128">
        <v>22</v>
      </c>
      <c r="B24" s="128" t="s">
        <v>230</v>
      </c>
      <c r="C24" s="132">
        <f t="shared" ca="1" si="0"/>
        <v>2</v>
      </c>
      <c r="D24" s="133" t="str">
        <f t="shared" ca="1" si="1"/>
        <v>Case</v>
      </c>
      <c r="E24" s="134"/>
      <c r="F24" s="134"/>
      <c r="G24" s="135"/>
      <c r="H24" s="136"/>
      <c r="I24" s="134"/>
      <c r="J24" s="134"/>
      <c r="K24" s="132">
        <f t="shared" ca="1" si="2"/>
        <v>3</v>
      </c>
    </row>
    <row r="25" spans="1:11">
      <c r="A25" s="128">
        <v>23</v>
      </c>
      <c r="B25" s="128" t="s">
        <v>232</v>
      </c>
      <c r="C25" s="132">
        <v>1</v>
      </c>
      <c r="D25" s="133" t="str">
        <f t="shared" ca="1" si="1"/>
        <v>Case</v>
      </c>
      <c r="E25" s="134"/>
      <c r="F25" s="134"/>
      <c r="G25" s="135"/>
      <c r="H25" s="136"/>
      <c r="I25" s="134"/>
      <c r="J25" s="134"/>
      <c r="K25" s="132">
        <v>1</v>
      </c>
    </row>
    <row r="26" spans="1:11">
      <c r="A26" s="128">
        <v>24</v>
      </c>
      <c r="B26" s="128" t="s">
        <v>206</v>
      </c>
      <c r="C26" s="132">
        <v>1</v>
      </c>
      <c r="D26" s="133" t="str">
        <f t="shared" ca="1" si="1"/>
        <v>Pkg</v>
      </c>
      <c r="E26" s="134"/>
      <c r="F26" s="134"/>
      <c r="G26" s="135"/>
      <c r="H26" s="136"/>
      <c r="I26" s="134"/>
      <c r="J26" s="134"/>
      <c r="K26" s="132">
        <f t="shared" ca="1" si="2"/>
        <v>1</v>
      </c>
    </row>
    <row r="27" spans="1:11">
      <c r="A27" s="128">
        <v>25</v>
      </c>
      <c r="B27" s="128" t="s">
        <v>241</v>
      </c>
      <c r="C27" s="132">
        <v>2</v>
      </c>
      <c r="D27" s="133" t="str">
        <f t="shared" ca="1" si="1"/>
        <v>Case</v>
      </c>
      <c r="E27" s="134"/>
      <c r="F27" s="134"/>
      <c r="G27" s="135"/>
      <c r="H27" s="136"/>
      <c r="I27" s="134"/>
      <c r="J27" s="134"/>
      <c r="K27" s="132">
        <f t="shared" ca="1" si="2"/>
        <v>2</v>
      </c>
    </row>
    <row r="28" spans="1:11">
      <c r="A28" s="128">
        <v>26</v>
      </c>
      <c r="B28" s="128" t="s">
        <v>295</v>
      </c>
      <c r="C28" s="132">
        <v>2</v>
      </c>
      <c r="D28" s="133" t="str">
        <f t="shared" ca="1" si="1"/>
        <v>Case</v>
      </c>
      <c r="E28" s="134"/>
      <c r="F28" s="134"/>
      <c r="G28" s="135"/>
      <c r="H28" s="136"/>
      <c r="I28" s="134"/>
      <c r="J28" s="134"/>
      <c r="K28" s="132">
        <f t="shared" ca="1" si="2"/>
        <v>1</v>
      </c>
    </row>
    <row r="29" spans="1:11">
      <c r="A29" s="128">
        <v>27</v>
      </c>
      <c r="B29" s="128" t="s">
        <v>279</v>
      </c>
      <c r="C29" s="132">
        <f t="shared" ca="1" si="0"/>
        <v>1</v>
      </c>
      <c r="D29" s="133" t="str">
        <f t="shared" ca="1" si="1"/>
        <v>Case</v>
      </c>
      <c r="E29" s="134"/>
      <c r="F29" s="134"/>
      <c r="G29" s="135"/>
      <c r="H29" s="136"/>
      <c r="I29" s="134"/>
      <c r="J29" s="134"/>
      <c r="K29" s="132">
        <f t="shared" ca="1" si="2"/>
        <v>1</v>
      </c>
    </row>
    <row r="30" spans="1:11">
      <c r="A30" s="128">
        <v>28</v>
      </c>
      <c r="B30" s="128" t="s">
        <v>317</v>
      </c>
      <c r="C30" s="132">
        <v>1</v>
      </c>
      <c r="D30" s="133" t="str">
        <f t="shared" ca="1" si="1"/>
        <v>case</v>
      </c>
      <c r="E30" s="134"/>
      <c r="F30" s="134"/>
      <c r="G30" s="135"/>
      <c r="H30" s="136"/>
      <c r="I30" s="134"/>
      <c r="J30" s="134"/>
      <c r="K30" s="132">
        <f t="shared" ca="1" si="2"/>
        <v>1</v>
      </c>
    </row>
    <row r="31" spans="1:11">
      <c r="A31" s="128">
        <v>29</v>
      </c>
      <c r="B31" s="128" t="s">
        <v>442</v>
      </c>
      <c r="C31" s="132">
        <v>1</v>
      </c>
      <c r="D31" s="133" t="str">
        <f t="shared" ca="1" si="1"/>
        <v>Case</v>
      </c>
      <c r="E31" s="134"/>
      <c r="F31" s="134"/>
      <c r="G31" s="135"/>
      <c r="H31" s="136"/>
      <c r="I31" s="134"/>
      <c r="J31" s="134"/>
      <c r="K31" s="132">
        <f t="shared" ca="1" si="2"/>
        <v>1</v>
      </c>
    </row>
    <row r="32" spans="1:11">
      <c r="A32" s="128">
        <v>30</v>
      </c>
      <c r="B32" s="128" t="s">
        <v>34</v>
      </c>
      <c r="C32" s="132">
        <v>3</v>
      </c>
      <c r="D32" s="133" t="str">
        <f t="shared" ca="1" si="1"/>
        <v>Case</v>
      </c>
      <c r="E32" s="134"/>
      <c r="F32" s="134"/>
      <c r="G32" s="135"/>
      <c r="H32" s="136"/>
      <c r="I32" s="134"/>
      <c r="J32" s="134"/>
      <c r="K32" s="132">
        <f t="shared" ca="1" si="2"/>
        <v>3</v>
      </c>
    </row>
    <row r="33" spans="1:11">
      <c r="A33" s="128"/>
      <c r="B33" s="140"/>
      <c r="C33" s="141"/>
      <c r="D33" s="141"/>
      <c r="E33" s="140"/>
      <c r="F33" s="140"/>
      <c r="G33" s="140"/>
      <c r="H33" s="140"/>
      <c r="I33" s="140"/>
      <c r="J33" s="140"/>
      <c r="K33" s="133"/>
    </row>
    <row r="34" spans="1:11" s="116" customFormat="1">
      <c r="A34" s="109" t="s">
        <v>534</v>
      </c>
      <c r="B34" s="110" t="s">
        <v>542</v>
      </c>
      <c r="C34" s="111" t="s">
        <v>9</v>
      </c>
      <c r="D34" s="112" t="s">
        <v>536</v>
      </c>
      <c r="E34" s="113" t="s">
        <v>541</v>
      </c>
      <c r="F34" s="114"/>
      <c r="G34" s="115" t="s">
        <v>543</v>
      </c>
      <c r="H34" s="113" t="s">
        <v>541</v>
      </c>
      <c r="I34" s="114"/>
      <c r="J34" s="114" t="s">
        <v>543</v>
      </c>
      <c r="K34" s="111" t="s">
        <v>540</v>
      </c>
    </row>
    <row r="35" spans="1:11" s="116" customFormat="1">
      <c r="A35" s="102">
        <v>1</v>
      </c>
      <c r="B35" s="102" t="s">
        <v>544</v>
      </c>
      <c r="C35" s="103">
        <v>2</v>
      </c>
      <c r="D35" s="104" t="s">
        <v>14</v>
      </c>
      <c r="E35" s="142"/>
      <c r="F35" s="102"/>
      <c r="G35" s="106"/>
      <c r="H35" s="142"/>
      <c r="I35" s="102"/>
      <c r="J35" s="102"/>
      <c r="K35" s="103">
        <v>2</v>
      </c>
    </row>
    <row r="36" spans="1:11" s="116" customFormat="1">
      <c r="A36" s="102">
        <v>2</v>
      </c>
      <c r="B36" s="102" t="s">
        <v>545</v>
      </c>
      <c r="C36" s="103">
        <v>2</v>
      </c>
      <c r="D36" s="104" t="s">
        <v>14</v>
      </c>
      <c r="E36" s="142"/>
      <c r="F36" s="102"/>
      <c r="G36" s="106"/>
      <c r="H36" s="142"/>
      <c r="I36" s="102"/>
      <c r="J36" s="102"/>
      <c r="K36" s="103">
        <v>2</v>
      </c>
    </row>
    <row r="37" spans="1:11" s="116" customFormat="1">
      <c r="A37" s="102">
        <v>3</v>
      </c>
      <c r="B37" s="102" t="s">
        <v>546</v>
      </c>
      <c r="C37" s="103">
        <v>2</v>
      </c>
      <c r="D37" s="104" t="s">
        <v>14</v>
      </c>
      <c r="E37" s="142"/>
      <c r="F37" s="102"/>
      <c r="G37" s="106"/>
      <c r="H37" s="142"/>
      <c r="I37" s="102"/>
      <c r="J37" s="102"/>
      <c r="K37" s="103">
        <v>2</v>
      </c>
    </row>
    <row r="38" spans="1:11" s="116" customFormat="1">
      <c r="A38" s="102">
        <v>4</v>
      </c>
      <c r="B38" s="102" t="s">
        <v>547</v>
      </c>
      <c r="C38" s="103">
        <v>2</v>
      </c>
      <c r="D38" s="104" t="s">
        <v>14</v>
      </c>
      <c r="E38" s="142"/>
      <c r="F38" s="102"/>
      <c r="G38" s="106"/>
      <c r="H38" s="142"/>
      <c r="I38" s="102"/>
      <c r="J38" s="102"/>
      <c r="K38" s="103">
        <v>2</v>
      </c>
    </row>
    <row r="39" spans="1:11">
      <c r="A39" s="72" t="s">
        <v>534</v>
      </c>
      <c r="B39" s="62" t="s">
        <v>548</v>
      </c>
      <c r="C39" s="63" t="s">
        <v>9</v>
      </c>
      <c r="D39" s="66" t="s">
        <v>536</v>
      </c>
      <c r="E39" s="71" t="s">
        <v>537</v>
      </c>
      <c r="F39" s="60" t="s">
        <v>538</v>
      </c>
      <c r="G39" s="82" t="s">
        <v>549</v>
      </c>
      <c r="H39" s="71" t="s">
        <v>537</v>
      </c>
      <c r="I39" s="60" t="s">
        <v>538</v>
      </c>
      <c r="J39" s="60" t="s">
        <v>549</v>
      </c>
      <c r="K39" s="63" t="s">
        <v>540</v>
      </c>
    </row>
    <row r="40" spans="1:11" ht="22.5" customHeight="1">
      <c r="A40" s="128">
        <v>1</v>
      </c>
      <c r="B40" s="128" t="s">
        <v>430</v>
      </c>
      <c r="C40" s="132">
        <f t="shared" ref="C40:C55" ca="1" si="3">VLOOKUP($B40,InvTab,6,0)</f>
        <v>2</v>
      </c>
      <c r="D40" s="133" t="str">
        <f t="shared" ref="D40:D60" ca="1" si="4">VLOOKUP($B40,InvTab,4,0)</f>
        <v>Case</v>
      </c>
      <c r="E40" s="134"/>
      <c r="F40" s="134"/>
      <c r="G40" s="135"/>
      <c r="H40" s="136"/>
      <c r="I40" s="134"/>
      <c r="J40" s="134"/>
      <c r="K40" s="132">
        <f t="shared" ref="K40:K57" ca="1" si="5">VLOOKUP($B40,InvTab,7,0)</f>
        <v>2</v>
      </c>
    </row>
    <row r="41" spans="1:11">
      <c r="A41" s="128">
        <v>2</v>
      </c>
      <c r="B41" s="128" t="s">
        <v>434</v>
      </c>
      <c r="C41" s="132">
        <v>10</v>
      </c>
      <c r="D41" s="133" t="s">
        <v>14</v>
      </c>
      <c r="E41" s="134"/>
      <c r="F41" s="134"/>
      <c r="G41" s="135"/>
      <c r="H41" s="136"/>
      <c r="I41" s="134"/>
      <c r="J41" s="134"/>
      <c r="K41" s="132">
        <v>12</v>
      </c>
    </row>
    <row r="42" spans="1:11">
      <c r="A42" s="128">
        <v>3</v>
      </c>
      <c r="B42" s="128" t="s">
        <v>478</v>
      </c>
      <c r="C42" s="132">
        <v>2</v>
      </c>
      <c r="D42" s="133" t="s">
        <v>14</v>
      </c>
      <c r="E42" s="134"/>
      <c r="F42" s="134"/>
      <c r="G42" s="135"/>
      <c r="H42" s="136"/>
      <c r="I42" s="134"/>
      <c r="J42" s="134"/>
      <c r="K42" s="132">
        <v>2</v>
      </c>
    </row>
    <row r="43" spans="1:11">
      <c r="A43" s="128">
        <v>4</v>
      </c>
      <c r="B43" s="128" t="s">
        <v>395</v>
      </c>
      <c r="C43" s="132">
        <f ca="1">VLOOKUP($B43,InvTab,6,0)</f>
        <v>1</v>
      </c>
      <c r="D43" s="133" t="str">
        <f t="shared" ca="1" si="4"/>
        <v>Case</v>
      </c>
      <c r="E43" s="134"/>
      <c r="F43" s="134"/>
      <c r="G43" s="135"/>
      <c r="H43" s="136"/>
      <c r="I43" s="134"/>
      <c r="J43" s="134"/>
      <c r="K43" s="132">
        <f t="shared" ca="1" si="5"/>
        <v>1</v>
      </c>
    </row>
    <row r="44" spans="1:11">
      <c r="A44" s="128">
        <v>5</v>
      </c>
      <c r="B44" s="128" t="s">
        <v>462</v>
      </c>
      <c r="C44" s="132">
        <f t="shared" ca="1" si="3"/>
        <v>1</v>
      </c>
      <c r="D44" s="133" t="str">
        <f t="shared" ca="1" si="4"/>
        <v>Case</v>
      </c>
      <c r="E44" s="134"/>
      <c r="F44" s="134"/>
      <c r="G44" s="135"/>
      <c r="H44" s="136"/>
      <c r="I44" s="134"/>
      <c r="J44" s="134"/>
      <c r="K44" s="132">
        <f t="shared" ca="1" si="5"/>
        <v>1</v>
      </c>
    </row>
    <row r="45" spans="1:11">
      <c r="A45" s="128">
        <v>6</v>
      </c>
      <c r="B45" s="128" t="s">
        <v>93</v>
      </c>
      <c r="C45" s="132">
        <f t="shared" ca="1" si="3"/>
        <v>1</v>
      </c>
      <c r="D45" s="133" t="str">
        <f t="shared" ca="1" si="4"/>
        <v>Case</v>
      </c>
      <c r="E45" s="134"/>
      <c r="F45" s="134"/>
      <c r="G45" s="135"/>
      <c r="H45" s="136"/>
      <c r="I45" s="134"/>
      <c r="J45" s="134"/>
      <c r="K45" s="132">
        <f t="shared" ca="1" si="5"/>
        <v>2</v>
      </c>
    </row>
    <row r="46" spans="1:11">
      <c r="A46" s="128">
        <v>7</v>
      </c>
      <c r="B46" s="128" t="s">
        <v>76</v>
      </c>
      <c r="C46" s="132">
        <v>1</v>
      </c>
      <c r="D46" s="133" t="str">
        <f t="shared" ca="1" si="4"/>
        <v>case</v>
      </c>
      <c r="E46" s="134"/>
      <c r="F46" s="134"/>
      <c r="G46" s="135"/>
      <c r="H46" s="136"/>
      <c r="I46" s="134"/>
      <c r="J46" s="134"/>
      <c r="K46" s="132">
        <v>2</v>
      </c>
    </row>
    <row r="47" spans="1:11">
      <c r="A47" s="128">
        <v>8</v>
      </c>
      <c r="B47" s="128" t="s">
        <v>550</v>
      </c>
      <c r="C47" s="132">
        <v>2</v>
      </c>
      <c r="D47" s="133" t="s">
        <v>14</v>
      </c>
      <c r="E47" s="134"/>
      <c r="F47" s="134"/>
      <c r="G47" s="135"/>
      <c r="H47" s="136"/>
      <c r="I47" s="134"/>
      <c r="J47" s="134"/>
      <c r="K47" s="132">
        <v>2</v>
      </c>
    </row>
    <row r="48" spans="1:11">
      <c r="A48" s="128">
        <v>9</v>
      </c>
      <c r="B48" s="128" t="s">
        <v>25</v>
      </c>
      <c r="C48" s="132">
        <f t="shared" ca="1" si="3"/>
        <v>4</v>
      </c>
      <c r="D48" s="133" t="str">
        <f t="shared" ca="1" si="4"/>
        <v>Case</v>
      </c>
      <c r="E48" s="134"/>
      <c r="F48" s="134"/>
      <c r="G48" s="135"/>
      <c r="H48" s="136"/>
      <c r="I48" s="134"/>
      <c r="J48" s="134"/>
      <c r="K48" s="132">
        <f t="shared" ca="1" si="5"/>
        <v>4</v>
      </c>
    </row>
    <row r="49" spans="1:11">
      <c r="A49" s="128">
        <v>10</v>
      </c>
      <c r="B49" s="128" t="s">
        <v>97</v>
      </c>
      <c r="C49" s="132">
        <f t="shared" ca="1" si="3"/>
        <v>4</v>
      </c>
      <c r="D49" s="133" t="str">
        <f t="shared" ca="1" si="4"/>
        <v>case</v>
      </c>
      <c r="E49" s="134"/>
      <c r="F49" s="134"/>
      <c r="G49" s="135"/>
      <c r="H49" s="136"/>
      <c r="I49" s="134"/>
      <c r="J49" s="134"/>
      <c r="K49" s="132">
        <f t="shared" ca="1" si="5"/>
        <v>4</v>
      </c>
    </row>
    <row r="50" spans="1:11">
      <c r="A50" s="128">
        <v>11</v>
      </c>
      <c r="B50" s="128" t="s">
        <v>291</v>
      </c>
      <c r="C50" s="132">
        <v>2</v>
      </c>
      <c r="D50" s="133" t="str">
        <f t="shared" ca="1" si="4"/>
        <v>Case</v>
      </c>
      <c r="E50" s="134"/>
      <c r="F50" s="134"/>
      <c r="G50" s="135"/>
      <c r="H50" s="136"/>
      <c r="I50" s="134"/>
      <c r="J50" s="134"/>
      <c r="K50" s="132">
        <f t="shared" ca="1" si="5"/>
        <v>2</v>
      </c>
    </row>
    <row r="51" spans="1:11">
      <c r="A51" s="128">
        <v>12</v>
      </c>
      <c r="B51" s="128" t="s">
        <v>453</v>
      </c>
      <c r="C51" s="132">
        <f t="shared" ca="1" si="3"/>
        <v>2</v>
      </c>
      <c r="D51" s="133" t="str">
        <f t="shared" ca="1" si="4"/>
        <v>Case</v>
      </c>
      <c r="E51" s="134"/>
      <c r="F51" s="134"/>
      <c r="G51" s="135"/>
      <c r="H51" s="136"/>
      <c r="I51" s="134"/>
      <c r="J51" s="134"/>
      <c r="K51" s="132">
        <f t="shared" ca="1" si="5"/>
        <v>2</v>
      </c>
    </row>
    <row r="52" spans="1:11">
      <c r="A52" s="128">
        <v>13</v>
      </c>
      <c r="B52" s="128" t="s">
        <v>238</v>
      </c>
      <c r="C52" s="132">
        <f ca="1">VLOOKUP($B52,InvTab,6,0)</f>
        <v>2</v>
      </c>
      <c r="D52" s="133" t="str">
        <f t="shared" ca="1" si="4"/>
        <v>Case</v>
      </c>
      <c r="E52" s="134"/>
      <c r="F52" s="134"/>
      <c r="G52" s="135"/>
      <c r="H52" s="136"/>
      <c r="I52" s="134"/>
      <c r="J52" s="134"/>
      <c r="K52" s="132">
        <f t="shared" ca="1" si="5"/>
        <v>3</v>
      </c>
    </row>
    <row r="53" spans="1:11">
      <c r="A53" s="128">
        <v>14</v>
      </c>
      <c r="B53" s="128" t="s">
        <v>551</v>
      </c>
      <c r="C53" s="132">
        <v>4</v>
      </c>
      <c r="D53" s="133" t="s">
        <v>14</v>
      </c>
      <c r="E53" s="134"/>
      <c r="F53" s="134"/>
      <c r="G53" s="135"/>
      <c r="H53" s="136"/>
      <c r="I53" s="134"/>
      <c r="J53" s="134"/>
      <c r="K53" s="132">
        <v>4</v>
      </c>
    </row>
    <row r="54" spans="1:11">
      <c r="A54" s="128">
        <v>15</v>
      </c>
      <c r="B54" s="128" t="s">
        <v>552</v>
      </c>
      <c r="C54" s="143">
        <v>2</v>
      </c>
      <c r="D54" s="144" t="s">
        <v>14</v>
      </c>
      <c r="E54" s="134"/>
      <c r="F54" s="134"/>
      <c r="G54" s="135"/>
      <c r="H54" s="136"/>
      <c r="I54" s="134"/>
      <c r="J54" s="134"/>
      <c r="K54" s="143">
        <v>2</v>
      </c>
    </row>
    <row r="55" spans="1:11">
      <c r="A55" s="128">
        <v>16</v>
      </c>
      <c r="B55" s="128" t="s">
        <v>129</v>
      </c>
      <c r="C55" s="132">
        <f t="shared" ca="1" si="3"/>
        <v>3</v>
      </c>
      <c r="D55" s="133" t="str">
        <f t="shared" ca="1" si="4"/>
        <v>Case</v>
      </c>
      <c r="E55" s="134"/>
      <c r="F55" s="134"/>
      <c r="G55" s="135"/>
      <c r="H55" s="136"/>
      <c r="I55" s="134"/>
      <c r="J55" s="134"/>
      <c r="K55" s="132">
        <f t="shared" ca="1" si="5"/>
        <v>3</v>
      </c>
    </row>
    <row r="56" spans="1:11">
      <c r="A56" s="128">
        <v>17</v>
      </c>
      <c r="B56" s="128" t="s">
        <v>553</v>
      </c>
      <c r="C56" s="132">
        <v>2</v>
      </c>
      <c r="D56" s="133" t="s">
        <v>14</v>
      </c>
      <c r="E56" s="134"/>
      <c r="F56" s="134"/>
      <c r="G56" s="135"/>
      <c r="H56" s="136"/>
      <c r="I56" s="134"/>
      <c r="J56" s="134"/>
      <c r="K56" s="132">
        <v>2</v>
      </c>
    </row>
    <row r="57" spans="1:11">
      <c r="A57" s="128">
        <v>18</v>
      </c>
      <c r="B57" s="128" t="s">
        <v>133</v>
      </c>
      <c r="C57" s="132">
        <f ca="1">VLOOKUP($B57,InvTab,6,0)</f>
        <v>3</v>
      </c>
      <c r="D57" s="133" t="str">
        <f t="shared" ca="1" si="4"/>
        <v>Case</v>
      </c>
      <c r="E57" s="134"/>
      <c r="F57" s="134"/>
      <c r="G57" s="135"/>
      <c r="H57" s="136"/>
      <c r="I57" s="134"/>
      <c r="J57" s="134"/>
      <c r="K57" s="132">
        <f t="shared" ca="1" si="5"/>
        <v>3</v>
      </c>
    </row>
    <row r="58" spans="1:11">
      <c r="A58" s="128">
        <v>19</v>
      </c>
      <c r="B58" s="128" t="s">
        <v>137</v>
      </c>
      <c r="C58" s="132">
        <v>3</v>
      </c>
      <c r="D58" s="133" t="str">
        <f t="shared" ca="1" si="4"/>
        <v>Case</v>
      </c>
      <c r="E58" s="134"/>
      <c r="F58" s="134"/>
      <c r="G58" s="135"/>
      <c r="H58" s="136"/>
      <c r="I58" s="134"/>
      <c r="J58" s="134"/>
      <c r="K58" s="132">
        <v>3</v>
      </c>
    </row>
    <row r="59" spans="1:11">
      <c r="A59" s="128">
        <v>20</v>
      </c>
      <c r="B59" s="128" t="s">
        <v>468</v>
      </c>
      <c r="C59" s="132">
        <v>2</v>
      </c>
      <c r="D59" s="133" t="s">
        <v>14</v>
      </c>
      <c r="E59" s="134"/>
      <c r="F59" s="134"/>
      <c r="G59" s="135"/>
      <c r="H59" s="136"/>
      <c r="I59" s="134"/>
      <c r="J59" s="134"/>
      <c r="K59" s="132">
        <v>2</v>
      </c>
    </row>
    <row r="60" spans="1:11">
      <c r="A60" s="128">
        <v>21</v>
      </c>
      <c r="B60" s="128" t="s">
        <v>305</v>
      </c>
      <c r="C60" s="132">
        <v>1</v>
      </c>
      <c r="D60" s="133" t="str">
        <f t="shared" ca="1" si="4"/>
        <v>Case</v>
      </c>
      <c r="E60" s="134"/>
      <c r="F60" s="134"/>
      <c r="G60" s="135"/>
      <c r="H60" s="136"/>
      <c r="I60" s="134"/>
      <c r="J60" s="134"/>
      <c r="K60" s="132">
        <v>1</v>
      </c>
    </row>
    <row r="61" spans="1:11">
      <c r="A61" s="128">
        <v>22</v>
      </c>
      <c r="B61" s="128" t="s">
        <v>554</v>
      </c>
      <c r="C61" s="132">
        <v>1</v>
      </c>
      <c r="D61" s="133" t="s">
        <v>14</v>
      </c>
      <c r="E61" s="134"/>
      <c r="F61" s="134"/>
      <c r="G61" s="135"/>
      <c r="H61" s="136"/>
      <c r="I61" s="134"/>
      <c r="J61" s="134"/>
      <c r="K61" s="132">
        <v>1</v>
      </c>
    </row>
    <row r="62" spans="1:11">
      <c r="A62" s="128">
        <v>23</v>
      </c>
      <c r="B62" s="128" t="s">
        <v>555</v>
      </c>
      <c r="C62" s="132">
        <v>1</v>
      </c>
      <c r="D62" s="133" t="s">
        <v>14</v>
      </c>
      <c r="E62" s="134"/>
      <c r="F62" s="134"/>
      <c r="G62" s="135"/>
      <c r="H62" s="136"/>
      <c r="I62" s="134"/>
      <c r="J62" s="134"/>
      <c r="K62" s="132">
        <v>1</v>
      </c>
    </row>
    <row r="63" spans="1:11">
      <c r="A63" s="72" t="s">
        <v>534</v>
      </c>
      <c r="B63" s="62" t="s">
        <v>556</v>
      </c>
      <c r="C63" s="63" t="s">
        <v>9</v>
      </c>
      <c r="D63" s="66" t="s">
        <v>536</v>
      </c>
      <c r="E63" s="71" t="s">
        <v>537</v>
      </c>
      <c r="F63" s="60" t="s">
        <v>538</v>
      </c>
      <c r="G63" s="82" t="s">
        <v>549</v>
      </c>
      <c r="H63" s="71" t="s">
        <v>537</v>
      </c>
      <c r="I63" s="60" t="s">
        <v>538</v>
      </c>
      <c r="J63" s="60" t="s">
        <v>549</v>
      </c>
      <c r="K63" s="63" t="s">
        <v>540</v>
      </c>
    </row>
    <row r="64" spans="1:11" ht="23.25" customHeight="1">
      <c r="A64" s="93">
        <v>1</v>
      </c>
      <c r="B64" s="93" t="s">
        <v>462</v>
      </c>
      <c r="C64" s="94">
        <f t="shared" ref="C64:C81" ca="1" si="6">VLOOKUP($B64,InvTab,6,0)</f>
        <v>1</v>
      </c>
      <c r="D64" s="95" t="str">
        <f t="shared" ref="D64:D81" ca="1" si="7">VLOOKUP($B64,InvTab,4,0)</f>
        <v>Case</v>
      </c>
      <c r="E64" s="99"/>
      <c r="F64" s="99"/>
      <c r="G64" s="96"/>
      <c r="H64" s="100"/>
      <c r="I64" s="99"/>
      <c r="J64" s="99"/>
      <c r="K64" s="94">
        <f t="shared" ref="K64:K81" ca="1" si="8">VLOOKUP($B64,InvTab,7,0)</f>
        <v>1</v>
      </c>
    </row>
    <row r="65" spans="1:11">
      <c r="A65" s="128">
        <f>SUM(A64)+1</f>
        <v>2</v>
      </c>
      <c r="B65" s="128" t="s">
        <v>226</v>
      </c>
      <c r="C65" s="132">
        <f t="shared" ca="1" si="6"/>
        <v>3</v>
      </c>
      <c r="D65" s="133" t="str">
        <f t="shared" ca="1" si="7"/>
        <v>Case</v>
      </c>
      <c r="E65" s="134"/>
      <c r="F65" s="134"/>
      <c r="G65" s="135"/>
      <c r="H65" s="136"/>
      <c r="I65" s="134"/>
      <c r="J65" s="134"/>
      <c r="K65" s="132">
        <f t="shared" ca="1" si="8"/>
        <v>4</v>
      </c>
    </row>
    <row r="66" spans="1:11">
      <c r="A66" s="128">
        <f t="shared" ref="A66:A81" si="9">SUM(A65)+1</f>
        <v>3</v>
      </c>
      <c r="B66" s="128" t="s">
        <v>236</v>
      </c>
      <c r="C66" s="132">
        <f t="shared" ca="1" si="6"/>
        <v>1</v>
      </c>
      <c r="D66" s="133" t="str">
        <f t="shared" ca="1" si="7"/>
        <v>Case</v>
      </c>
      <c r="E66" s="134"/>
      <c r="F66" s="134"/>
      <c r="G66" s="135"/>
      <c r="H66" s="136"/>
      <c r="I66" s="134"/>
      <c r="J66" s="134"/>
      <c r="K66" s="132">
        <f t="shared" ca="1" si="8"/>
        <v>1</v>
      </c>
    </row>
    <row r="67" spans="1:11">
      <c r="A67" s="128">
        <f t="shared" si="9"/>
        <v>4</v>
      </c>
      <c r="B67" s="128" t="s">
        <v>259</v>
      </c>
      <c r="C67" s="132">
        <f t="shared" ca="1" si="6"/>
        <v>8</v>
      </c>
      <c r="D67" s="133" t="str">
        <f t="shared" ca="1" si="7"/>
        <v>Case</v>
      </c>
      <c r="E67" s="134"/>
      <c r="F67" s="134"/>
      <c r="G67" s="135"/>
      <c r="H67" s="136"/>
      <c r="I67" s="134"/>
      <c r="J67" s="134"/>
      <c r="K67" s="132">
        <f t="shared" ca="1" si="8"/>
        <v>8</v>
      </c>
    </row>
    <row r="68" spans="1:11">
      <c r="A68" s="128">
        <f t="shared" si="9"/>
        <v>5</v>
      </c>
      <c r="B68" s="128" t="s">
        <v>149</v>
      </c>
      <c r="C68" s="132">
        <f t="shared" ca="1" si="6"/>
        <v>6</v>
      </c>
      <c r="D68" s="133" t="str">
        <f t="shared" ca="1" si="7"/>
        <v>Case</v>
      </c>
      <c r="E68" s="134"/>
      <c r="F68" s="134"/>
      <c r="G68" s="135"/>
      <c r="H68" s="136"/>
      <c r="I68" s="134"/>
      <c r="J68" s="134"/>
      <c r="K68" s="132">
        <f t="shared" ca="1" si="8"/>
        <v>8</v>
      </c>
    </row>
    <row r="69" spans="1:11">
      <c r="A69" s="128">
        <f t="shared" si="9"/>
        <v>6</v>
      </c>
      <c r="B69" s="128" t="s">
        <v>61</v>
      </c>
      <c r="C69" s="132">
        <f t="shared" ca="1" si="6"/>
        <v>12</v>
      </c>
      <c r="D69" s="133" t="str">
        <f t="shared" ca="1" si="7"/>
        <v>Case</v>
      </c>
      <c r="E69" s="134"/>
      <c r="F69" s="134"/>
      <c r="G69" s="135"/>
      <c r="H69" s="136"/>
      <c r="I69" s="134"/>
      <c r="J69" s="134"/>
      <c r="K69" s="132">
        <f t="shared" ca="1" si="8"/>
        <v>15</v>
      </c>
    </row>
    <row r="70" spans="1:11">
      <c r="A70" s="128">
        <f t="shared" si="9"/>
        <v>7</v>
      </c>
      <c r="B70" s="128" t="s">
        <v>114</v>
      </c>
      <c r="C70" s="132">
        <f t="shared" ca="1" si="6"/>
        <v>12</v>
      </c>
      <c r="D70" s="133" t="str">
        <f t="shared" ca="1" si="7"/>
        <v>Case</v>
      </c>
      <c r="E70" s="134"/>
      <c r="F70" s="134"/>
      <c r="G70" s="135"/>
      <c r="H70" s="136"/>
      <c r="I70" s="134"/>
      <c r="J70" s="134"/>
      <c r="K70" s="132">
        <f t="shared" ca="1" si="8"/>
        <v>15</v>
      </c>
    </row>
    <row r="71" spans="1:11">
      <c r="A71" s="128">
        <f t="shared" si="9"/>
        <v>8</v>
      </c>
      <c r="B71" s="128" t="s">
        <v>116</v>
      </c>
      <c r="C71" s="132">
        <f t="shared" ca="1" si="6"/>
        <v>4</v>
      </c>
      <c r="D71" s="133" t="str">
        <f t="shared" ca="1" si="7"/>
        <v>Case</v>
      </c>
      <c r="E71" s="134"/>
      <c r="F71" s="134"/>
      <c r="G71" s="135"/>
      <c r="H71" s="136"/>
      <c r="I71" s="134"/>
      <c r="J71" s="134"/>
      <c r="K71" s="132">
        <f t="shared" ca="1" si="8"/>
        <v>4</v>
      </c>
    </row>
    <row r="72" spans="1:11">
      <c r="A72" s="128">
        <f t="shared" si="9"/>
        <v>9</v>
      </c>
      <c r="B72" s="128" t="s">
        <v>243</v>
      </c>
      <c r="C72" s="132">
        <v>1</v>
      </c>
      <c r="D72" s="133" t="str">
        <f t="shared" ca="1" si="7"/>
        <v>Case</v>
      </c>
      <c r="E72" s="134"/>
      <c r="F72" s="134"/>
      <c r="G72" s="135"/>
      <c r="H72" s="136"/>
      <c r="I72" s="134"/>
      <c r="J72" s="134"/>
      <c r="K72" s="132">
        <f t="shared" ca="1" si="8"/>
        <v>2</v>
      </c>
    </row>
    <row r="73" spans="1:11">
      <c r="A73" s="128">
        <f t="shared" si="9"/>
        <v>10</v>
      </c>
      <c r="B73" s="128" t="s">
        <v>263</v>
      </c>
      <c r="C73" s="132">
        <f t="shared" ca="1" si="6"/>
        <v>20</v>
      </c>
      <c r="D73" s="133" t="str">
        <f t="shared" ca="1" si="7"/>
        <v>Case</v>
      </c>
      <c r="E73" s="134"/>
      <c r="F73" s="134"/>
      <c r="G73" s="135"/>
      <c r="H73" s="136"/>
      <c r="I73" s="134"/>
      <c r="J73" s="134"/>
      <c r="K73" s="132">
        <f t="shared" ca="1" si="8"/>
        <v>30</v>
      </c>
    </row>
    <row r="74" spans="1:11">
      <c r="A74" s="128">
        <f t="shared" si="9"/>
        <v>11</v>
      </c>
      <c r="B74" s="128" t="s">
        <v>321</v>
      </c>
      <c r="C74" s="132">
        <f t="shared" ca="1" si="6"/>
        <v>10</v>
      </c>
      <c r="D74" s="133" t="str">
        <f t="shared" ca="1" si="7"/>
        <v>Bag</v>
      </c>
      <c r="E74" s="134"/>
      <c r="F74" s="134"/>
      <c r="G74" s="135"/>
      <c r="H74" s="136"/>
      <c r="I74" s="134"/>
      <c r="J74" s="134"/>
      <c r="K74" s="132">
        <f t="shared" ca="1" si="8"/>
        <v>16</v>
      </c>
    </row>
    <row r="75" spans="1:11">
      <c r="A75" s="128">
        <f t="shared" si="9"/>
        <v>12</v>
      </c>
      <c r="B75" s="128" t="s">
        <v>323</v>
      </c>
      <c r="C75" s="132">
        <f t="shared" ca="1" si="6"/>
        <v>6</v>
      </c>
      <c r="D75" s="133" t="str">
        <f t="shared" ca="1" si="7"/>
        <v>Bag</v>
      </c>
      <c r="E75" s="134"/>
      <c r="F75" s="134"/>
      <c r="G75" s="135"/>
      <c r="H75" s="136"/>
      <c r="I75" s="134"/>
      <c r="J75" s="134"/>
      <c r="K75" s="132">
        <f t="shared" ca="1" si="8"/>
        <v>8</v>
      </c>
    </row>
    <row r="76" spans="1:11">
      <c r="A76" s="128">
        <f t="shared" si="9"/>
        <v>13</v>
      </c>
      <c r="B76" s="128" t="s">
        <v>445</v>
      </c>
      <c r="C76" s="132">
        <f t="shared" ca="1" si="6"/>
        <v>1</v>
      </c>
      <c r="D76" s="133" t="str">
        <f t="shared" ca="1" si="7"/>
        <v>Bag</v>
      </c>
      <c r="E76" s="134"/>
      <c r="F76" s="134"/>
      <c r="G76" s="135"/>
      <c r="H76" s="136"/>
      <c r="I76" s="134"/>
      <c r="J76" s="134"/>
      <c r="K76" s="132">
        <f t="shared" ca="1" si="8"/>
        <v>1</v>
      </c>
    </row>
    <row r="77" spans="1:11">
      <c r="A77" s="128">
        <f t="shared" si="9"/>
        <v>14</v>
      </c>
      <c r="B77" s="128" t="s">
        <v>466</v>
      </c>
      <c r="C77" s="132">
        <f t="shared" ca="1" si="6"/>
        <v>6</v>
      </c>
      <c r="D77" s="133" t="str">
        <f t="shared" ca="1" si="7"/>
        <v>Case</v>
      </c>
      <c r="E77" s="134"/>
      <c r="F77" s="134"/>
      <c r="G77" s="135"/>
      <c r="H77" s="136"/>
      <c r="I77" s="134"/>
      <c r="J77" s="134"/>
      <c r="K77" s="132">
        <f t="shared" ca="1" si="8"/>
        <v>6</v>
      </c>
    </row>
    <row r="78" spans="1:11">
      <c r="A78" s="128">
        <f t="shared" si="9"/>
        <v>15</v>
      </c>
      <c r="B78" s="128" t="s">
        <v>418</v>
      </c>
      <c r="C78" s="132">
        <v>3</v>
      </c>
      <c r="D78" s="133" t="str">
        <f t="shared" ca="1" si="7"/>
        <v>Case</v>
      </c>
      <c r="E78" s="134"/>
      <c r="F78" s="134"/>
      <c r="G78" s="135"/>
      <c r="H78" s="136"/>
      <c r="I78" s="134"/>
      <c r="J78" s="134"/>
      <c r="K78" s="132">
        <v>4</v>
      </c>
    </row>
    <row r="79" spans="1:11">
      <c r="A79" s="128">
        <f t="shared" si="9"/>
        <v>16</v>
      </c>
      <c r="B79" s="128" t="s">
        <v>411</v>
      </c>
      <c r="C79" s="132">
        <v>10</v>
      </c>
      <c r="D79" s="133" t="str">
        <f t="shared" ca="1" si="7"/>
        <v>Case</v>
      </c>
      <c r="E79" s="134"/>
      <c r="F79" s="134"/>
      <c r="G79" s="135"/>
      <c r="H79" s="136"/>
      <c r="I79" s="134"/>
      <c r="J79" s="134"/>
      <c r="K79" s="132">
        <v>4</v>
      </c>
    </row>
    <row r="80" spans="1:11">
      <c r="A80" s="128">
        <f t="shared" si="9"/>
        <v>17</v>
      </c>
      <c r="B80" s="145" t="s">
        <v>20</v>
      </c>
      <c r="C80" s="132">
        <f t="shared" ca="1" si="6"/>
        <v>9</v>
      </c>
      <c r="D80" s="133" t="str">
        <f t="shared" ca="1" si="7"/>
        <v>Case</v>
      </c>
      <c r="E80" s="134"/>
      <c r="F80" s="134"/>
      <c r="G80" s="135"/>
      <c r="H80" s="136"/>
      <c r="I80" s="134"/>
      <c r="J80" s="134"/>
      <c r="K80" s="132">
        <f t="shared" ca="1" si="8"/>
        <v>10</v>
      </c>
    </row>
    <row r="81" spans="1:11">
      <c r="A81" s="128">
        <f t="shared" si="9"/>
        <v>18</v>
      </c>
      <c r="B81" s="145" t="s">
        <v>23</v>
      </c>
      <c r="C81" s="132">
        <f t="shared" ca="1" si="6"/>
        <v>9</v>
      </c>
      <c r="D81" s="133" t="str">
        <f t="shared" ca="1" si="7"/>
        <v>Case</v>
      </c>
      <c r="E81" s="134"/>
      <c r="F81" s="134"/>
      <c r="G81" s="135"/>
      <c r="H81" s="136"/>
      <c r="I81" s="134"/>
      <c r="J81" s="134"/>
      <c r="K81" s="132">
        <f t="shared" ca="1" si="8"/>
        <v>10</v>
      </c>
    </row>
    <row r="82" spans="1:11">
      <c r="A82" s="62"/>
      <c r="B82" s="145"/>
      <c r="C82" s="108"/>
      <c r="D82" s="108"/>
      <c r="E82" s="108"/>
      <c r="F82" s="108"/>
      <c r="G82" s="108"/>
      <c r="H82" s="108"/>
      <c r="I82" s="108"/>
      <c r="J82" s="108"/>
      <c r="K82" s="108"/>
    </row>
    <row r="83" spans="1:11">
      <c r="A83" s="72" t="s">
        <v>534</v>
      </c>
      <c r="B83" s="117" t="s">
        <v>557</v>
      </c>
      <c r="C83" s="118"/>
      <c r="D83" s="118"/>
      <c r="E83" s="118"/>
      <c r="F83" s="118"/>
      <c r="G83" s="118"/>
      <c r="H83" s="118"/>
      <c r="I83" s="118"/>
      <c r="J83" s="118"/>
      <c r="K83" s="119"/>
    </row>
    <row r="84" spans="1:11">
      <c r="A84" s="146"/>
      <c r="B84" s="62" t="s">
        <v>558</v>
      </c>
      <c r="C84" s="120" t="s">
        <v>559</v>
      </c>
      <c r="D84" s="121"/>
      <c r="E84" s="120" t="s">
        <v>560</v>
      </c>
      <c r="F84" s="122"/>
      <c r="G84" s="122"/>
      <c r="H84" s="121"/>
      <c r="I84" s="65" t="s">
        <v>561</v>
      </c>
      <c r="J84" s="65"/>
      <c r="K84" s="63"/>
    </row>
    <row r="85" spans="1:11">
      <c r="A85" s="128">
        <v>1</v>
      </c>
      <c r="B85" s="128" t="s">
        <v>174</v>
      </c>
      <c r="C85" s="147" t="s">
        <v>562</v>
      </c>
      <c r="D85" s="148"/>
      <c r="E85" s="149" t="s">
        <v>562</v>
      </c>
      <c r="F85" s="149"/>
      <c r="G85" s="150"/>
      <c r="H85" s="151"/>
      <c r="I85" s="152" t="s">
        <v>562</v>
      </c>
      <c r="J85" s="153"/>
      <c r="K85" s="147"/>
    </row>
    <row r="86" spans="1:11">
      <c r="A86" s="128">
        <v>2</v>
      </c>
      <c r="B86" s="128" t="s">
        <v>188</v>
      </c>
      <c r="C86" s="147" t="s">
        <v>563</v>
      </c>
      <c r="D86" s="70"/>
      <c r="E86" s="149" t="s">
        <v>563</v>
      </c>
      <c r="F86" s="149"/>
      <c r="G86" s="150"/>
      <c r="H86" s="151"/>
      <c r="I86" s="152" t="s">
        <v>563</v>
      </c>
      <c r="J86" s="153"/>
      <c r="K86" s="69"/>
    </row>
    <row r="87" spans="1:11">
      <c r="A87" s="128">
        <v>3</v>
      </c>
      <c r="B87" s="128" t="s">
        <v>564</v>
      </c>
      <c r="C87" s="147" t="s">
        <v>565</v>
      </c>
      <c r="D87" s="148"/>
      <c r="E87" s="149" t="s">
        <v>565</v>
      </c>
      <c r="F87" s="149"/>
      <c r="G87" s="150"/>
      <c r="H87" s="151"/>
      <c r="I87" s="152" t="s">
        <v>565</v>
      </c>
      <c r="J87" s="153"/>
      <c r="K87" s="147"/>
    </row>
    <row r="88" spans="1:11">
      <c r="A88" s="128">
        <v>4</v>
      </c>
      <c r="B88" s="128" t="s">
        <v>183</v>
      </c>
      <c r="C88" s="147" t="s">
        <v>566</v>
      </c>
      <c r="D88" s="70"/>
      <c r="E88" s="149" t="s">
        <v>566</v>
      </c>
      <c r="F88" s="149"/>
      <c r="G88" s="150"/>
      <c r="H88" s="151"/>
      <c r="I88" s="152" t="s">
        <v>566</v>
      </c>
      <c r="J88" s="153"/>
      <c r="K88" s="69"/>
    </row>
    <row r="89" spans="1:11">
      <c r="A89" s="128"/>
      <c r="B89" s="74"/>
      <c r="C89" s="78"/>
      <c r="D89" s="78"/>
      <c r="E89" s="79"/>
      <c r="F89" s="80"/>
      <c r="G89" s="81"/>
      <c r="H89" s="123"/>
      <c r="I89" s="124"/>
      <c r="J89" s="81"/>
      <c r="K89" s="79"/>
    </row>
    <row r="90" spans="1:11">
      <c r="A90" s="128"/>
      <c r="B90" s="128"/>
      <c r="C90" s="68"/>
      <c r="D90" s="68"/>
      <c r="E90" s="77"/>
      <c r="F90" s="68"/>
      <c r="G90" s="68"/>
      <c r="H90" s="68"/>
      <c r="I90" s="68"/>
      <c r="J90" s="68"/>
      <c r="K90" s="68"/>
    </row>
    <row r="91" spans="1:11">
      <c r="A91" s="128"/>
      <c r="B91" s="128" t="s">
        <v>567</v>
      </c>
      <c r="C91" s="120" t="s">
        <v>559</v>
      </c>
      <c r="D91" s="121"/>
      <c r="E91" s="125" t="s">
        <v>560</v>
      </c>
      <c r="F91" s="126"/>
      <c r="G91" s="126"/>
      <c r="H91" s="127"/>
      <c r="I91" s="65" t="s">
        <v>561</v>
      </c>
      <c r="J91" s="65"/>
      <c r="K91" s="63"/>
    </row>
    <row r="92" spans="1:11">
      <c r="A92" s="128">
        <v>1</v>
      </c>
      <c r="B92" s="128" t="s">
        <v>174</v>
      </c>
      <c r="C92" s="147" t="s">
        <v>562</v>
      </c>
      <c r="D92" s="148"/>
      <c r="E92" s="149" t="s">
        <v>562</v>
      </c>
      <c r="F92" s="149"/>
      <c r="G92" s="150"/>
      <c r="H92" s="151"/>
      <c r="I92" s="152" t="s">
        <v>562</v>
      </c>
      <c r="J92" s="153"/>
      <c r="K92" s="147"/>
    </row>
    <row r="93" spans="1:11">
      <c r="A93" s="128">
        <v>2</v>
      </c>
      <c r="B93" s="128" t="s">
        <v>188</v>
      </c>
      <c r="C93" s="147" t="s">
        <v>563</v>
      </c>
      <c r="D93" s="70"/>
      <c r="E93" s="149" t="s">
        <v>563</v>
      </c>
      <c r="F93" s="149"/>
      <c r="G93" s="150"/>
      <c r="H93" s="151"/>
      <c r="I93" s="152" t="s">
        <v>563</v>
      </c>
      <c r="J93" s="153"/>
      <c r="K93" s="69"/>
    </row>
    <row r="94" spans="1:11">
      <c r="A94" s="128">
        <v>3</v>
      </c>
      <c r="B94" s="128" t="s">
        <v>564</v>
      </c>
      <c r="C94" s="147" t="s">
        <v>565</v>
      </c>
      <c r="D94" s="148"/>
      <c r="E94" s="149" t="s">
        <v>565</v>
      </c>
      <c r="F94" s="149"/>
      <c r="G94" s="150"/>
      <c r="H94" s="151"/>
      <c r="I94" s="152" t="s">
        <v>565</v>
      </c>
      <c r="J94" s="153"/>
      <c r="K94" s="147"/>
    </row>
    <row r="95" spans="1:11">
      <c r="A95" s="128">
        <v>4</v>
      </c>
      <c r="B95" s="128" t="s">
        <v>183</v>
      </c>
      <c r="C95" s="147" t="s">
        <v>566</v>
      </c>
      <c r="D95" s="70"/>
      <c r="E95" s="149" t="s">
        <v>566</v>
      </c>
      <c r="F95" s="149"/>
      <c r="G95" s="150"/>
      <c r="H95" s="151"/>
      <c r="I95" s="152" t="s">
        <v>566</v>
      </c>
      <c r="J95" s="153"/>
      <c r="K95" s="69"/>
    </row>
    <row r="96" spans="1:11">
      <c r="A96" s="128"/>
      <c r="B96" s="128"/>
      <c r="C96" s="148"/>
      <c r="D96" s="70"/>
      <c r="E96" s="154"/>
      <c r="F96" s="155"/>
      <c r="G96" s="156"/>
      <c r="H96" s="156"/>
      <c r="I96" s="157"/>
      <c r="J96" s="157"/>
      <c r="K96" s="69"/>
    </row>
    <row r="97" spans="1:16">
      <c r="A97" s="72" t="s">
        <v>534</v>
      </c>
      <c r="B97" s="117" t="s">
        <v>568</v>
      </c>
      <c r="C97" s="118"/>
      <c r="D97" s="118"/>
      <c r="E97" s="118"/>
      <c r="F97" s="118"/>
      <c r="G97" s="118"/>
      <c r="H97" s="118"/>
      <c r="I97" s="118"/>
      <c r="J97" s="118"/>
      <c r="K97" s="119"/>
      <c r="L97" s="108"/>
      <c r="M97" s="108"/>
      <c r="N97" s="108"/>
      <c r="O97" s="108"/>
      <c r="P97" s="108"/>
    </row>
    <row r="98" spans="1:16">
      <c r="A98" s="128">
        <v>1</v>
      </c>
      <c r="B98" s="128" t="s">
        <v>472</v>
      </c>
      <c r="C98" s="132">
        <f ca="1">VLOOKUP($B98,InvTab,6,0)</f>
        <v>1</v>
      </c>
      <c r="D98" s="133" t="str">
        <f ca="1">VLOOKUP($B98,InvTab,4,0)</f>
        <v>Case</v>
      </c>
      <c r="E98" s="134"/>
      <c r="F98" s="134"/>
      <c r="G98" s="135"/>
      <c r="H98" s="136"/>
      <c r="I98" s="134"/>
      <c r="J98" s="134"/>
      <c r="K98" s="132">
        <f ca="1">VLOOKUP($B98,InvTab,7,0)</f>
        <v>1</v>
      </c>
      <c r="L98" s="108"/>
      <c r="M98" s="108"/>
      <c r="N98" s="108"/>
      <c r="O98" s="108"/>
      <c r="P98" s="108"/>
    </row>
    <row r="99" spans="1:16">
      <c r="A99" s="134">
        <v>2</v>
      </c>
      <c r="B99" s="128" t="s">
        <v>470</v>
      </c>
      <c r="C99" s="158">
        <f ca="1">VLOOKUP($B99,InvTab,6,0)</f>
        <v>1</v>
      </c>
      <c r="D99" s="158" t="s">
        <v>201</v>
      </c>
      <c r="E99" s="158"/>
      <c r="F99" s="158"/>
      <c r="G99" s="159"/>
      <c r="H99" s="141"/>
      <c r="I99" s="158"/>
      <c r="J99" s="158"/>
      <c r="K99" s="132">
        <f ca="1">VLOOKUP($B99,InvTab,6,0)</f>
        <v>1</v>
      </c>
      <c r="L99" s="108"/>
      <c r="M99" s="108"/>
      <c r="N99" s="108"/>
      <c r="O99" s="108"/>
      <c r="P99" s="108"/>
    </row>
    <row r="100" spans="1:16">
      <c r="A100" s="88"/>
      <c r="B100" s="160"/>
      <c r="C100" s="160"/>
      <c r="D100" s="160"/>
      <c r="E100" s="160"/>
      <c r="F100" s="160"/>
      <c r="G100" s="160"/>
      <c r="H100" s="160"/>
      <c r="I100" s="160"/>
      <c r="J100" s="160"/>
      <c r="K100" s="160"/>
      <c r="L100" s="108"/>
      <c r="M100" s="108"/>
      <c r="N100" s="108"/>
      <c r="O100" s="108"/>
      <c r="P100" s="108"/>
    </row>
    <row r="101" spans="1:16">
      <c r="A101" s="72" t="s">
        <v>534</v>
      </c>
      <c r="B101" s="62" t="s">
        <v>569</v>
      </c>
      <c r="C101" s="85" t="s">
        <v>9</v>
      </c>
      <c r="D101" s="86" t="s">
        <v>536</v>
      </c>
      <c r="E101" s="85" t="s">
        <v>537</v>
      </c>
      <c r="F101" s="85" t="s">
        <v>538</v>
      </c>
      <c r="G101" s="83" t="s">
        <v>549</v>
      </c>
      <c r="H101" s="86" t="s">
        <v>537</v>
      </c>
      <c r="I101" s="85" t="s">
        <v>538</v>
      </c>
      <c r="J101" s="87" t="s">
        <v>549</v>
      </c>
      <c r="K101" s="63" t="s">
        <v>540</v>
      </c>
      <c r="L101" s="108"/>
      <c r="M101" s="108"/>
      <c r="N101" s="108"/>
      <c r="O101" s="108"/>
      <c r="P101" s="108"/>
    </row>
    <row r="102" spans="1:16">
      <c r="A102" s="128">
        <v>1</v>
      </c>
      <c r="B102" s="102" t="s">
        <v>397</v>
      </c>
      <c r="C102" s="103">
        <v>1</v>
      </c>
      <c r="D102" s="104" t="s">
        <v>14</v>
      </c>
      <c r="E102" s="105"/>
      <c r="F102" s="105"/>
      <c r="G102" s="106"/>
      <c r="H102" s="107"/>
      <c r="I102" s="105"/>
      <c r="J102" s="105"/>
      <c r="K102" s="103">
        <v>1</v>
      </c>
      <c r="L102" s="108"/>
      <c r="M102" s="108"/>
      <c r="N102" s="108"/>
      <c r="O102" s="108"/>
      <c r="P102" s="108"/>
    </row>
    <row r="103" spans="1:16">
      <c r="A103" s="128">
        <f>SUM(A102,1)</f>
        <v>2</v>
      </c>
      <c r="B103" s="128" t="s">
        <v>436</v>
      </c>
      <c r="C103" s="132">
        <f t="shared" ref="C103:C132" ca="1" si="10">VLOOKUP($B103,InvTab,6,0)</f>
        <v>1</v>
      </c>
      <c r="D103" s="133" t="str">
        <f t="shared" ref="D103:D132" ca="1" si="11">VLOOKUP($B103,InvTab,4,0)</f>
        <v>Case</v>
      </c>
      <c r="E103" s="134"/>
      <c r="F103" s="134"/>
      <c r="G103" s="135"/>
      <c r="H103" s="136"/>
      <c r="I103" s="134"/>
      <c r="J103" s="134"/>
      <c r="K103" s="132">
        <f t="shared" ref="K103:K132" ca="1" si="12">VLOOKUP($B103,InvTab,7,0)</f>
        <v>1</v>
      </c>
      <c r="L103" s="108"/>
      <c r="M103" s="108"/>
      <c r="N103" s="108"/>
      <c r="O103" s="108"/>
      <c r="P103" s="108"/>
    </row>
    <row r="104" spans="1:16">
      <c r="A104" s="128">
        <f t="shared" ref="A104:A153" si="13">SUM(A103,1)</f>
        <v>3</v>
      </c>
      <c r="B104" s="128" t="s">
        <v>261</v>
      </c>
      <c r="C104" s="132">
        <f t="shared" ca="1" si="10"/>
        <v>1</v>
      </c>
      <c r="D104" s="133" t="str">
        <f t="shared" ca="1" si="11"/>
        <v>case</v>
      </c>
      <c r="E104" s="134"/>
      <c r="F104" s="134"/>
      <c r="G104" s="135"/>
      <c r="H104" s="136"/>
      <c r="I104" s="134"/>
      <c r="J104" s="134"/>
      <c r="K104" s="132">
        <f t="shared" ca="1" si="12"/>
        <v>1</v>
      </c>
      <c r="L104" s="108"/>
      <c r="M104" s="108"/>
      <c r="N104" s="108"/>
      <c r="O104" s="108"/>
      <c r="P104" s="108"/>
    </row>
    <row r="105" spans="1:16">
      <c r="A105" s="128">
        <f t="shared" si="13"/>
        <v>4</v>
      </c>
      <c r="B105" s="128" t="s">
        <v>169</v>
      </c>
      <c r="C105" s="132">
        <f t="shared" ca="1" si="10"/>
        <v>1</v>
      </c>
      <c r="D105" s="133" t="str">
        <f t="shared" ca="1" si="11"/>
        <v>Each</v>
      </c>
      <c r="E105" s="134"/>
      <c r="F105" s="134"/>
      <c r="G105" s="135"/>
      <c r="H105" s="136"/>
      <c r="I105" s="134"/>
      <c r="J105" s="134"/>
      <c r="K105" s="132">
        <f t="shared" ca="1" si="12"/>
        <v>1</v>
      </c>
      <c r="L105" s="108"/>
      <c r="M105" s="108"/>
      <c r="N105" s="108"/>
      <c r="O105" s="108"/>
      <c r="P105" s="108"/>
    </row>
    <row r="106" spans="1:16">
      <c r="A106" s="128">
        <f t="shared" si="13"/>
        <v>5</v>
      </c>
      <c r="B106" s="128" t="s">
        <v>301</v>
      </c>
      <c r="C106" s="132">
        <f t="shared" ca="1" si="10"/>
        <v>1</v>
      </c>
      <c r="D106" s="133" t="str">
        <f t="shared" ca="1" si="11"/>
        <v>Box</v>
      </c>
      <c r="E106" s="134"/>
      <c r="F106" s="134"/>
      <c r="G106" s="135"/>
      <c r="H106" s="136"/>
      <c r="I106" s="134"/>
      <c r="J106" s="134"/>
      <c r="K106" s="132">
        <f t="shared" ca="1" si="12"/>
        <v>1</v>
      </c>
      <c r="L106" s="108"/>
      <c r="M106" s="108"/>
      <c r="N106" s="108"/>
      <c r="O106" s="108"/>
      <c r="P106" s="108"/>
    </row>
    <row r="107" spans="1:16">
      <c r="A107" s="128">
        <f t="shared" si="13"/>
        <v>6</v>
      </c>
      <c r="B107" s="128" t="s">
        <v>195</v>
      </c>
      <c r="C107" s="132">
        <f t="shared" ca="1" si="10"/>
        <v>1</v>
      </c>
      <c r="D107" s="133" t="str">
        <f t="shared" ca="1" si="11"/>
        <v>Case</v>
      </c>
      <c r="E107" s="134"/>
      <c r="F107" s="134"/>
      <c r="G107" s="135"/>
      <c r="H107" s="136"/>
      <c r="I107" s="134"/>
      <c r="J107" s="134"/>
      <c r="K107" s="132">
        <f t="shared" ca="1" si="12"/>
        <v>1</v>
      </c>
      <c r="L107" s="108"/>
      <c r="M107" s="108"/>
      <c r="N107" s="108"/>
      <c r="O107" s="108"/>
      <c r="P107" s="108"/>
    </row>
    <row r="108" spans="1:16">
      <c r="A108" s="128">
        <f t="shared" si="13"/>
        <v>7</v>
      </c>
      <c r="B108" s="128" t="s">
        <v>405</v>
      </c>
      <c r="C108" s="132">
        <f t="shared" ca="1" si="10"/>
        <v>2</v>
      </c>
      <c r="D108" s="133" t="str">
        <f t="shared" ca="1" si="11"/>
        <v>Bag</v>
      </c>
      <c r="E108" s="134"/>
      <c r="F108" s="134"/>
      <c r="G108" s="135"/>
      <c r="H108" s="136"/>
      <c r="I108" s="134"/>
      <c r="J108" s="134"/>
      <c r="K108" s="132">
        <f t="shared" ca="1" si="12"/>
        <v>2</v>
      </c>
      <c r="L108" s="108"/>
      <c r="M108" s="108"/>
      <c r="N108" s="108"/>
      <c r="O108" s="108"/>
      <c r="P108" s="108"/>
    </row>
    <row r="109" spans="1:16" ht="16.5" customHeight="1">
      <c r="A109" s="128">
        <f t="shared" si="13"/>
        <v>8</v>
      </c>
      <c r="B109" s="128" t="s">
        <v>339</v>
      </c>
      <c r="C109" s="132">
        <f t="shared" ca="1" si="10"/>
        <v>1</v>
      </c>
      <c r="D109" s="133" t="str">
        <f t="shared" ca="1" si="11"/>
        <v>Case</v>
      </c>
      <c r="E109" s="134"/>
      <c r="F109" s="134"/>
      <c r="G109" s="135"/>
      <c r="H109" s="136"/>
      <c r="I109" s="134"/>
      <c r="J109" s="134"/>
      <c r="K109" s="132">
        <f t="shared" ca="1" si="12"/>
        <v>1</v>
      </c>
      <c r="L109" s="108"/>
      <c r="M109" s="108"/>
      <c r="N109" s="108"/>
      <c r="O109" s="108"/>
      <c r="P109" s="161"/>
    </row>
    <row r="110" spans="1:16">
      <c r="A110" s="128">
        <f t="shared" si="13"/>
        <v>9</v>
      </c>
      <c r="B110" s="128" t="s">
        <v>41</v>
      </c>
      <c r="C110" s="132">
        <f t="shared" ca="1" si="10"/>
        <v>1</v>
      </c>
      <c r="D110" s="133" t="str">
        <f ca="1">VLOOKUP($B110,InvTab,4,0)</f>
        <v>Case</v>
      </c>
      <c r="E110" s="134"/>
      <c r="F110" s="134"/>
      <c r="G110" s="135"/>
      <c r="H110" s="136"/>
      <c r="I110" s="134"/>
      <c r="J110" s="134"/>
      <c r="K110" s="132">
        <f t="shared" ca="1" si="12"/>
        <v>1</v>
      </c>
      <c r="L110" s="108"/>
      <c r="M110" s="108"/>
      <c r="N110" s="108"/>
      <c r="O110" s="108"/>
      <c r="P110" s="108"/>
    </row>
    <row r="111" spans="1:16">
      <c r="A111" s="128">
        <f t="shared" si="13"/>
        <v>10</v>
      </c>
      <c r="B111" s="128" t="s">
        <v>456</v>
      </c>
      <c r="C111" s="132">
        <f t="shared" ca="1" si="10"/>
        <v>1</v>
      </c>
      <c r="D111" s="133" t="str">
        <f t="shared" ca="1" si="11"/>
        <v>Case</v>
      </c>
      <c r="E111" s="134"/>
      <c r="F111" s="134"/>
      <c r="G111" s="135"/>
      <c r="H111" s="136"/>
      <c r="I111" s="134"/>
      <c r="J111" s="134"/>
      <c r="K111" s="132">
        <f t="shared" ca="1" si="12"/>
        <v>1</v>
      </c>
      <c r="L111" s="108"/>
      <c r="M111" s="108"/>
      <c r="N111" s="108"/>
      <c r="O111" s="108"/>
      <c r="P111" s="108"/>
    </row>
    <row r="112" spans="1:16">
      <c r="A112" s="128">
        <f t="shared" si="13"/>
        <v>11</v>
      </c>
      <c r="B112" s="128" t="s">
        <v>267</v>
      </c>
      <c r="C112" s="132">
        <f t="shared" ca="1" si="10"/>
        <v>1</v>
      </c>
      <c r="D112" s="133" t="str">
        <f t="shared" ca="1" si="11"/>
        <v>Case</v>
      </c>
      <c r="E112" s="134"/>
      <c r="F112" s="134"/>
      <c r="G112" s="135"/>
      <c r="H112" s="136"/>
      <c r="I112" s="134"/>
      <c r="J112" s="134"/>
      <c r="K112" s="132">
        <f t="shared" ca="1" si="12"/>
        <v>1</v>
      </c>
      <c r="L112" s="108"/>
      <c r="M112" s="108"/>
      <c r="N112" s="108"/>
      <c r="O112" s="108"/>
      <c r="P112" s="108"/>
    </row>
    <row r="113" spans="1:11">
      <c r="A113" s="128">
        <f t="shared" si="13"/>
        <v>12</v>
      </c>
      <c r="B113" s="128" t="s">
        <v>209</v>
      </c>
      <c r="C113" s="132">
        <f t="shared" ca="1" si="10"/>
        <v>2</v>
      </c>
      <c r="D113" s="133" t="str">
        <f t="shared" ca="1" si="11"/>
        <v>Case</v>
      </c>
      <c r="E113" s="134"/>
      <c r="F113" s="134"/>
      <c r="G113" s="135"/>
      <c r="H113" s="136"/>
      <c r="I113" s="134"/>
      <c r="J113" s="134"/>
      <c r="K113" s="132">
        <f t="shared" ca="1" si="12"/>
        <v>2</v>
      </c>
    </row>
    <row r="114" spans="1:11">
      <c r="A114" s="128">
        <f t="shared" si="13"/>
        <v>13</v>
      </c>
      <c r="B114" s="128" t="s">
        <v>85</v>
      </c>
      <c r="C114" s="132">
        <f t="shared" ca="1" si="10"/>
        <v>1</v>
      </c>
      <c r="D114" s="133" t="str">
        <f t="shared" ca="1" si="11"/>
        <v>Case</v>
      </c>
      <c r="E114" s="134"/>
      <c r="F114" s="134"/>
      <c r="G114" s="135"/>
      <c r="H114" s="136"/>
      <c r="I114" s="134"/>
      <c r="J114" s="134"/>
      <c r="K114" s="132">
        <f t="shared" ca="1" si="12"/>
        <v>1</v>
      </c>
    </row>
    <row r="115" spans="1:11">
      <c r="A115" s="128">
        <f t="shared" si="13"/>
        <v>14</v>
      </c>
      <c r="B115" s="128" t="s">
        <v>428</v>
      </c>
      <c r="C115" s="132">
        <f t="shared" ca="1" si="10"/>
        <v>1</v>
      </c>
      <c r="D115" s="133" t="str">
        <f t="shared" ca="1" si="11"/>
        <v>Bag</v>
      </c>
      <c r="E115" s="134"/>
      <c r="F115" s="134"/>
      <c r="G115" s="135"/>
      <c r="H115" s="136"/>
      <c r="I115" s="134"/>
      <c r="J115" s="134"/>
      <c r="K115" s="132">
        <f t="shared" ca="1" si="12"/>
        <v>1</v>
      </c>
    </row>
    <row r="116" spans="1:11">
      <c r="A116" s="128">
        <f t="shared" si="13"/>
        <v>15</v>
      </c>
      <c r="B116" s="74" t="s">
        <v>387</v>
      </c>
      <c r="C116" s="75">
        <f t="shared" ca="1" si="10"/>
        <v>1</v>
      </c>
      <c r="D116" s="76" t="str">
        <f t="shared" ca="1" si="11"/>
        <v>case</v>
      </c>
      <c r="E116" s="162"/>
      <c r="F116" s="162"/>
      <c r="G116" s="163"/>
      <c r="H116" s="164"/>
      <c r="I116" s="162"/>
      <c r="J116" s="162"/>
      <c r="K116" s="75">
        <f t="shared" ca="1" si="12"/>
        <v>1</v>
      </c>
    </row>
    <row r="117" spans="1:11">
      <c r="A117" s="128">
        <f t="shared" si="13"/>
        <v>16</v>
      </c>
      <c r="B117" s="128" t="s">
        <v>389</v>
      </c>
      <c r="C117" s="132">
        <f t="shared" ca="1" si="10"/>
        <v>3</v>
      </c>
      <c r="D117" s="133" t="str">
        <f t="shared" ca="1" si="11"/>
        <v>Case</v>
      </c>
      <c r="E117" s="134"/>
      <c r="F117" s="134"/>
      <c r="G117" s="135"/>
      <c r="H117" s="136"/>
      <c r="I117" s="134"/>
      <c r="J117" s="134"/>
      <c r="K117" s="132">
        <f t="shared" ca="1" si="12"/>
        <v>3</v>
      </c>
    </row>
    <row r="118" spans="1:11">
      <c r="A118" s="128">
        <f t="shared" si="13"/>
        <v>17</v>
      </c>
      <c r="B118" s="128" t="s">
        <v>349</v>
      </c>
      <c r="C118" s="132">
        <f t="shared" ca="1" si="10"/>
        <v>1.5</v>
      </c>
      <c r="D118" s="133" t="str">
        <f t="shared" ca="1" si="11"/>
        <v>Case</v>
      </c>
      <c r="E118" s="134"/>
      <c r="F118" s="134"/>
      <c r="G118" s="135"/>
      <c r="H118" s="136"/>
      <c r="I118" s="134"/>
      <c r="J118" s="134"/>
      <c r="K118" s="132">
        <f t="shared" ca="1" si="12"/>
        <v>1.5</v>
      </c>
    </row>
    <row r="119" spans="1:11">
      <c r="A119" s="128">
        <f t="shared" si="13"/>
        <v>18</v>
      </c>
      <c r="B119" s="128" t="s">
        <v>355</v>
      </c>
      <c r="C119" s="132">
        <f t="shared" ca="1" si="10"/>
        <v>2</v>
      </c>
      <c r="D119" s="133" t="str">
        <f t="shared" ca="1" si="11"/>
        <v>Case</v>
      </c>
      <c r="E119" s="134"/>
      <c r="F119" s="134"/>
      <c r="G119" s="135"/>
      <c r="H119" s="136"/>
      <c r="I119" s="134"/>
      <c r="J119" s="134"/>
      <c r="K119" s="132">
        <f t="shared" ca="1" si="12"/>
        <v>2</v>
      </c>
    </row>
    <row r="120" spans="1:11">
      <c r="A120" s="128">
        <f t="shared" si="13"/>
        <v>19</v>
      </c>
      <c r="B120" s="128" t="s">
        <v>458</v>
      </c>
      <c r="C120" s="132">
        <f ca="1">VLOOKUP($B120,InvTab,6,0)</f>
        <v>1</v>
      </c>
      <c r="D120" s="133" t="str">
        <f t="shared" ca="1" si="11"/>
        <v>Case</v>
      </c>
      <c r="E120" s="134"/>
      <c r="F120" s="134"/>
      <c r="G120" s="135"/>
      <c r="H120" s="136"/>
      <c r="I120" s="134"/>
      <c r="J120" s="134"/>
      <c r="K120" s="132">
        <f t="shared" ca="1" si="12"/>
        <v>1</v>
      </c>
    </row>
    <row r="121" spans="1:11">
      <c r="A121" s="128">
        <f t="shared" si="13"/>
        <v>20</v>
      </c>
      <c r="B121" s="128" t="s">
        <v>460</v>
      </c>
      <c r="C121" s="132">
        <f t="shared" ca="1" si="10"/>
        <v>1</v>
      </c>
      <c r="D121" s="133" t="str">
        <f t="shared" ca="1" si="11"/>
        <v>Each</v>
      </c>
      <c r="E121" s="134"/>
      <c r="F121" s="134"/>
      <c r="G121" s="135"/>
      <c r="H121" s="136"/>
      <c r="I121" s="134"/>
      <c r="J121" s="134"/>
      <c r="K121" s="132">
        <f t="shared" ca="1" si="12"/>
        <v>1</v>
      </c>
    </row>
    <row r="122" spans="1:11">
      <c r="A122" s="128">
        <f t="shared" si="13"/>
        <v>21</v>
      </c>
      <c r="B122" s="128" t="s">
        <v>199</v>
      </c>
      <c r="C122" s="132">
        <f t="shared" ca="1" si="10"/>
        <v>2</v>
      </c>
      <c r="D122" s="133" t="str">
        <f t="shared" ca="1" si="11"/>
        <v>Tub</v>
      </c>
      <c r="E122" s="134"/>
      <c r="F122" s="134"/>
      <c r="G122" s="135"/>
      <c r="H122" s="136"/>
      <c r="I122" s="134"/>
      <c r="J122" s="134"/>
      <c r="K122" s="132">
        <f t="shared" ca="1" si="12"/>
        <v>3</v>
      </c>
    </row>
    <row r="123" spans="1:11">
      <c r="A123" s="128">
        <f t="shared" si="13"/>
        <v>22</v>
      </c>
      <c r="B123" s="128" t="s">
        <v>440</v>
      </c>
      <c r="C123" s="132">
        <f t="shared" ca="1" si="10"/>
        <v>8</v>
      </c>
      <c r="D123" s="133" t="str">
        <f t="shared" ca="1" si="11"/>
        <v>Case</v>
      </c>
      <c r="E123" s="134"/>
      <c r="F123" s="134"/>
      <c r="G123" s="135"/>
      <c r="H123" s="136"/>
      <c r="I123" s="134"/>
      <c r="J123" s="134"/>
      <c r="K123" s="132">
        <f t="shared" ca="1" si="12"/>
        <v>13</v>
      </c>
    </row>
    <row r="124" spans="1:11">
      <c r="A124" s="128">
        <f t="shared" si="13"/>
        <v>23</v>
      </c>
      <c r="B124" s="128" t="s">
        <v>211</v>
      </c>
      <c r="C124" s="132">
        <v>5</v>
      </c>
      <c r="D124" s="133" t="str">
        <f t="shared" ca="1" si="11"/>
        <v>Bag</v>
      </c>
      <c r="E124" s="134">
        <v>5</v>
      </c>
      <c r="F124" s="134">
        <v>5</v>
      </c>
      <c r="G124" s="135">
        <v>8</v>
      </c>
      <c r="H124" s="136">
        <v>5</v>
      </c>
      <c r="I124" s="134">
        <v>5</v>
      </c>
      <c r="J124" s="134">
        <v>8</v>
      </c>
      <c r="K124" s="132">
        <f t="shared" ca="1" si="12"/>
        <v>12</v>
      </c>
    </row>
    <row r="125" spans="1:11">
      <c r="A125" s="128">
        <f t="shared" si="13"/>
        <v>24</v>
      </c>
      <c r="B125" s="128" t="s">
        <v>217</v>
      </c>
      <c r="C125" s="132">
        <f t="shared" ca="1" si="10"/>
        <v>6</v>
      </c>
      <c r="D125" s="133" t="str">
        <f t="shared" ca="1" si="11"/>
        <v>Each</v>
      </c>
      <c r="E125" s="134">
        <v>0</v>
      </c>
      <c r="F125" s="134">
        <v>15</v>
      </c>
      <c r="G125" s="135">
        <v>0</v>
      </c>
      <c r="H125" s="136">
        <v>0</v>
      </c>
      <c r="I125" s="134">
        <v>15</v>
      </c>
      <c r="J125" s="134">
        <v>0</v>
      </c>
      <c r="K125" s="132">
        <f t="shared" ca="1" si="12"/>
        <v>12</v>
      </c>
    </row>
    <row r="126" spans="1:11">
      <c r="A126" s="128">
        <f t="shared" si="13"/>
        <v>25</v>
      </c>
      <c r="B126" s="128" t="s">
        <v>367</v>
      </c>
      <c r="C126" s="132">
        <f t="shared" ca="1" si="10"/>
        <v>2</v>
      </c>
      <c r="D126" s="133" t="str">
        <f t="shared" ca="1" si="11"/>
        <v>Case</v>
      </c>
      <c r="E126" s="134"/>
      <c r="F126" s="134"/>
      <c r="G126" s="135"/>
      <c r="H126" s="136"/>
      <c r="I126" s="134"/>
      <c r="J126" s="134"/>
      <c r="K126" s="132">
        <f t="shared" ca="1" si="12"/>
        <v>2</v>
      </c>
    </row>
    <row r="127" spans="1:11">
      <c r="A127" s="128">
        <f t="shared" si="13"/>
        <v>26</v>
      </c>
      <c r="B127" s="128" t="s">
        <v>341</v>
      </c>
      <c r="C127" s="132">
        <f t="shared" ca="1" si="10"/>
        <v>2</v>
      </c>
      <c r="D127" s="133" t="str">
        <f t="shared" ca="1" si="11"/>
        <v>Case</v>
      </c>
      <c r="E127" s="134"/>
      <c r="F127" s="134"/>
      <c r="G127" s="135"/>
      <c r="H127" s="136"/>
      <c r="I127" s="134"/>
      <c r="J127" s="134"/>
      <c r="K127" s="132">
        <f t="shared" ca="1" si="12"/>
        <v>2</v>
      </c>
    </row>
    <row r="128" spans="1:11">
      <c r="A128" s="128">
        <f t="shared" si="13"/>
        <v>27</v>
      </c>
      <c r="B128" s="128" t="s">
        <v>363</v>
      </c>
      <c r="C128" s="132">
        <f t="shared" ca="1" si="10"/>
        <v>2</v>
      </c>
      <c r="D128" s="133" t="str">
        <f t="shared" ca="1" si="11"/>
        <v>Case</v>
      </c>
      <c r="E128" s="134"/>
      <c r="F128" s="134"/>
      <c r="G128" s="135"/>
      <c r="H128" s="136"/>
      <c r="I128" s="134"/>
      <c r="J128" s="134"/>
      <c r="K128" s="132">
        <f t="shared" ca="1" si="12"/>
        <v>3</v>
      </c>
    </row>
    <row r="129" spans="1:11">
      <c r="A129" s="128">
        <f t="shared" si="13"/>
        <v>28</v>
      </c>
      <c r="B129" s="128" t="s">
        <v>265</v>
      </c>
      <c r="C129" s="132">
        <f t="shared" ca="1" si="10"/>
        <v>3</v>
      </c>
      <c r="D129" s="133" t="str">
        <f t="shared" ca="1" si="11"/>
        <v>Bag</v>
      </c>
      <c r="E129" s="134"/>
      <c r="F129" s="134"/>
      <c r="G129" s="135"/>
      <c r="H129" s="136"/>
      <c r="I129" s="134"/>
      <c r="J129" s="134"/>
      <c r="K129" s="132">
        <f t="shared" ca="1" si="12"/>
        <v>4</v>
      </c>
    </row>
    <row r="130" spans="1:11">
      <c r="A130" s="128">
        <f t="shared" si="13"/>
        <v>29</v>
      </c>
      <c r="B130" s="128" t="s">
        <v>101</v>
      </c>
      <c r="C130" s="132">
        <f t="shared" ca="1" si="10"/>
        <v>2</v>
      </c>
      <c r="D130" s="133" t="str">
        <f t="shared" ca="1" si="11"/>
        <v>Case</v>
      </c>
      <c r="E130" s="134"/>
      <c r="F130" s="134"/>
      <c r="G130" s="135"/>
      <c r="H130" s="136"/>
      <c r="I130" s="134"/>
      <c r="J130" s="134"/>
      <c r="K130" s="132">
        <f t="shared" ca="1" si="12"/>
        <v>2</v>
      </c>
    </row>
    <row r="131" spans="1:11">
      <c r="A131" s="128">
        <f t="shared" si="13"/>
        <v>30</v>
      </c>
      <c r="B131" s="128" t="s">
        <v>331</v>
      </c>
      <c r="C131" s="132">
        <v>1</v>
      </c>
      <c r="D131" s="133" t="str">
        <f t="shared" ca="1" si="11"/>
        <v>Case</v>
      </c>
      <c r="E131" s="134"/>
      <c r="F131" s="134"/>
      <c r="G131" s="135"/>
      <c r="H131" s="136"/>
      <c r="I131" s="134"/>
      <c r="J131" s="134"/>
      <c r="K131" s="132">
        <f t="shared" ca="1" si="12"/>
        <v>2</v>
      </c>
    </row>
    <row r="132" spans="1:11">
      <c r="A132" s="128">
        <f t="shared" si="13"/>
        <v>31</v>
      </c>
      <c r="B132" s="128" t="s">
        <v>143</v>
      </c>
      <c r="C132" s="132">
        <f t="shared" ca="1" si="10"/>
        <v>3</v>
      </c>
      <c r="D132" s="133" t="str">
        <f t="shared" ca="1" si="11"/>
        <v>Case</v>
      </c>
      <c r="E132" s="134"/>
      <c r="F132" s="134"/>
      <c r="G132" s="135"/>
      <c r="H132" s="136"/>
      <c r="I132" s="134"/>
      <c r="J132" s="134"/>
      <c r="K132" s="132">
        <f t="shared" ca="1" si="12"/>
        <v>4</v>
      </c>
    </row>
    <row r="133" spans="1:11">
      <c r="A133" s="128">
        <f t="shared" si="13"/>
        <v>32</v>
      </c>
      <c r="B133" s="128" t="s">
        <v>353</v>
      </c>
      <c r="C133" s="132">
        <f t="shared" ref="C133:C153" ca="1" si="14">VLOOKUP($B133,InvTab,6,0)</f>
        <v>2</v>
      </c>
      <c r="D133" s="133" t="str">
        <f t="shared" ref="D133:D153" ca="1" si="15">VLOOKUP($B133,InvTab,4,0)</f>
        <v>Case</v>
      </c>
      <c r="E133" s="134"/>
      <c r="F133" s="134"/>
      <c r="G133" s="135"/>
      <c r="H133" s="136"/>
      <c r="I133" s="134"/>
      <c r="J133" s="134"/>
      <c r="K133" s="132">
        <f t="shared" ref="K133:K153" ca="1" si="16">VLOOKUP($B133,InvTab,7,0)</f>
        <v>3</v>
      </c>
    </row>
    <row r="134" spans="1:11">
      <c r="A134" s="128">
        <f t="shared" si="13"/>
        <v>33</v>
      </c>
      <c r="B134" s="128" t="s">
        <v>391</v>
      </c>
      <c r="C134" s="132">
        <f ca="1">VLOOKUP($B134,InvTab,6,0)</f>
        <v>5</v>
      </c>
      <c r="D134" s="133" t="str">
        <f t="shared" ca="1" si="15"/>
        <v>Case</v>
      </c>
      <c r="E134" s="134"/>
      <c r="F134" s="134"/>
      <c r="G134" s="135"/>
      <c r="H134" s="136"/>
      <c r="I134" s="134"/>
      <c r="J134" s="134"/>
      <c r="K134" s="132">
        <f t="shared" ca="1" si="16"/>
        <v>6</v>
      </c>
    </row>
    <row r="135" spans="1:11">
      <c r="A135" s="128">
        <f t="shared" si="13"/>
        <v>34</v>
      </c>
      <c r="B135" s="128" t="s">
        <v>357</v>
      </c>
      <c r="C135" s="132">
        <f t="shared" ca="1" si="14"/>
        <v>2</v>
      </c>
      <c r="D135" s="133" t="str">
        <f t="shared" ca="1" si="15"/>
        <v>Tub</v>
      </c>
      <c r="E135" s="134"/>
      <c r="F135" s="134"/>
      <c r="G135" s="135"/>
      <c r="H135" s="136"/>
      <c r="I135" s="134"/>
      <c r="J135" s="134"/>
      <c r="K135" s="132">
        <f t="shared" ca="1" si="16"/>
        <v>3</v>
      </c>
    </row>
    <row r="136" spans="1:11">
      <c r="A136" s="128">
        <f t="shared" si="13"/>
        <v>35</v>
      </c>
      <c r="B136" s="128" t="s">
        <v>371</v>
      </c>
      <c r="C136" s="132">
        <f t="shared" ca="1" si="14"/>
        <v>4</v>
      </c>
      <c r="D136" s="133" t="str">
        <f t="shared" ca="1" si="15"/>
        <v>Case</v>
      </c>
      <c r="E136" s="134"/>
      <c r="F136" s="134"/>
      <c r="G136" s="135"/>
      <c r="H136" s="136"/>
      <c r="I136" s="134"/>
      <c r="J136" s="134"/>
      <c r="K136" s="132">
        <f t="shared" ca="1" si="16"/>
        <v>6</v>
      </c>
    </row>
    <row r="137" spans="1:11">
      <c r="A137" s="128">
        <f t="shared" si="13"/>
        <v>36</v>
      </c>
      <c r="B137" s="128" t="s">
        <v>343</v>
      </c>
      <c r="C137" s="132">
        <f t="shared" ca="1" si="14"/>
        <v>4</v>
      </c>
      <c r="D137" s="133" t="str">
        <f t="shared" ca="1" si="15"/>
        <v>Case</v>
      </c>
      <c r="E137" s="134"/>
      <c r="F137" s="134"/>
      <c r="G137" s="135"/>
      <c r="H137" s="136"/>
      <c r="I137" s="134"/>
      <c r="J137" s="134"/>
      <c r="K137" s="132">
        <f t="shared" ca="1" si="16"/>
        <v>4</v>
      </c>
    </row>
    <row r="138" spans="1:11">
      <c r="A138" s="128">
        <f t="shared" si="13"/>
        <v>37</v>
      </c>
      <c r="B138" s="128" t="s">
        <v>393</v>
      </c>
      <c r="C138" s="132">
        <f t="shared" ca="1" si="14"/>
        <v>3</v>
      </c>
      <c r="D138" s="133" t="str">
        <f t="shared" ca="1" si="15"/>
        <v>Case</v>
      </c>
      <c r="E138" s="134"/>
      <c r="F138" s="134"/>
      <c r="G138" s="135"/>
      <c r="H138" s="136"/>
      <c r="I138" s="134"/>
      <c r="J138" s="134"/>
      <c r="K138" s="132">
        <f t="shared" ca="1" si="16"/>
        <v>3</v>
      </c>
    </row>
    <row r="139" spans="1:11">
      <c r="A139" s="128">
        <f t="shared" si="13"/>
        <v>38</v>
      </c>
      <c r="B139" s="128" t="s">
        <v>365</v>
      </c>
      <c r="C139" s="132">
        <v>5</v>
      </c>
      <c r="D139" s="133" t="str">
        <f t="shared" ca="1" si="15"/>
        <v>Case</v>
      </c>
      <c r="E139" s="134"/>
      <c r="F139" s="134"/>
      <c r="G139" s="135"/>
      <c r="H139" s="136"/>
      <c r="I139" s="134"/>
      <c r="J139" s="134"/>
      <c r="K139" s="132">
        <v>5</v>
      </c>
    </row>
    <row r="140" spans="1:11">
      <c r="A140" s="128">
        <f t="shared" si="13"/>
        <v>39</v>
      </c>
      <c r="B140" s="128" t="s">
        <v>381</v>
      </c>
      <c r="C140" s="132">
        <f t="shared" ca="1" si="14"/>
        <v>2</v>
      </c>
      <c r="D140" s="133" t="str">
        <f t="shared" ca="1" si="15"/>
        <v>Bag</v>
      </c>
      <c r="E140" s="134"/>
      <c r="F140" s="134"/>
      <c r="G140" s="135"/>
      <c r="H140" s="136"/>
      <c r="I140" s="134"/>
      <c r="J140" s="134"/>
      <c r="K140" s="132">
        <f t="shared" ca="1" si="16"/>
        <v>3</v>
      </c>
    </row>
    <row r="141" spans="1:11">
      <c r="A141" s="128">
        <f t="shared" si="13"/>
        <v>40</v>
      </c>
      <c r="B141" s="128" t="s">
        <v>345</v>
      </c>
      <c r="C141" s="132">
        <f t="shared" ca="1" si="14"/>
        <v>8</v>
      </c>
      <c r="D141" s="133" t="str">
        <f t="shared" ca="1" si="15"/>
        <v>Case</v>
      </c>
      <c r="E141" s="134"/>
      <c r="F141" s="134"/>
      <c r="G141" s="135"/>
      <c r="H141" s="136"/>
      <c r="I141" s="134"/>
      <c r="J141" s="134"/>
      <c r="K141" s="132">
        <f t="shared" ca="1" si="16"/>
        <v>8</v>
      </c>
    </row>
    <row r="142" spans="1:11">
      <c r="A142" s="128">
        <f t="shared" si="13"/>
        <v>41</v>
      </c>
      <c r="B142" s="128" t="s">
        <v>359</v>
      </c>
      <c r="C142" s="143">
        <f ca="1">VLOOKUP($B142,InvTab,6,0)</f>
        <v>1</v>
      </c>
      <c r="D142" s="144" t="str">
        <f t="shared" ca="1" si="15"/>
        <v>Case</v>
      </c>
      <c r="E142" s="143"/>
      <c r="F142" s="143"/>
      <c r="G142" s="165"/>
      <c r="H142" s="144"/>
      <c r="I142" s="143"/>
      <c r="J142" s="143"/>
      <c r="K142" s="143">
        <f t="shared" ca="1" si="16"/>
        <v>2</v>
      </c>
    </row>
    <row r="143" spans="1:11">
      <c r="A143" s="128">
        <f t="shared" si="13"/>
        <v>42</v>
      </c>
      <c r="B143" s="128" t="s">
        <v>377</v>
      </c>
      <c r="C143" s="132">
        <f t="shared" ca="1" si="14"/>
        <v>1</v>
      </c>
      <c r="D143" s="133" t="str">
        <f t="shared" ca="1" si="15"/>
        <v>Case</v>
      </c>
      <c r="E143" s="134"/>
      <c r="F143" s="134"/>
      <c r="G143" s="135"/>
      <c r="H143" s="136"/>
      <c r="I143" s="134"/>
      <c r="J143" s="134"/>
      <c r="K143" s="132">
        <f t="shared" ca="1" si="16"/>
        <v>1</v>
      </c>
    </row>
    <row r="144" spans="1:11">
      <c r="A144" s="128">
        <f t="shared" si="13"/>
        <v>43</v>
      </c>
      <c r="B144" s="128" t="s">
        <v>347</v>
      </c>
      <c r="C144" s="132">
        <f ca="1">VLOOKUP($B144,InvTab,6,0)</f>
        <v>5</v>
      </c>
      <c r="D144" s="133" t="str">
        <f t="shared" ca="1" si="15"/>
        <v>Bag</v>
      </c>
      <c r="E144" s="134"/>
      <c r="F144" s="134"/>
      <c r="G144" s="135"/>
      <c r="H144" s="136"/>
      <c r="I144" s="134"/>
      <c r="J144" s="134"/>
      <c r="K144" s="132">
        <f t="shared" ca="1" si="16"/>
        <v>8</v>
      </c>
    </row>
    <row r="145" spans="1:11">
      <c r="A145" s="128">
        <f t="shared" si="13"/>
        <v>44</v>
      </c>
      <c r="B145" s="128" t="s">
        <v>375</v>
      </c>
      <c r="C145" s="132">
        <f t="shared" ca="1" si="14"/>
        <v>4</v>
      </c>
      <c r="D145" s="133" t="str">
        <f t="shared" ca="1" si="15"/>
        <v>Bag</v>
      </c>
      <c r="E145" s="134"/>
      <c r="F145" s="134"/>
      <c r="G145" s="135"/>
      <c r="H145" s="136"/>
      <c r="I145" s="134"/>
      <c r="J145" s="134"/>
      <c r="K145" s="132">
        <f t="shared" ca="1" si="16"/>
        <v>4</v>
      </c>
    </row>
    <row r="146" spans="1:11">
      <c r="A146" s="128">
        <f t="shared" si="13"/>
        <v>45</v>
      </c>
      <c r="B146" s="128" t="s">
        <v>288</v>
      </c>
      <c r="C146" s="132">
        <f t="shared" ca="1" si="14"/>
        <v>1</v>
      </c>
      <c r="D146" s="133" t="str">
        <f t="shared" ca="1" si="15"/>
        <v>Box</v>
      </c>
      <c r="E146" s="134"/>
      <c r="F146" s="134"/>
      <c r="G146" s="135"/>
      <c r="H146" s="136"/>
      <c r="I146" s="134"/>
      <c r="J146" s="134"/>
      <c r="K146" s="132">
        <f t="shared" ca="1" si="16"/>
        <v>1</v>
      </c>
    </row>
    <row r="147" spans="1:11">
      <c r="A147" s="89">
        <f t="shared" si="13"/>
        <v>46</v>
      </c>
      <c r="B147" s="128" t="s">
        <v>438</v>
      </c>
      <c r="C147" s="132">
        <f t="shared" ca="1" si="14"/>
        <v>4</v>
      </c>
      <c r="D147" s="133" t="str">
        <f t="shared" ca="1" si="15"/>
        <v>Case</v>
      </c>
      <c r="E147" s="97"/>
      <c r="F147" s="97"/>
      <c r="G147" s="92"/>
      <c r="H147" s="98"/>
      <c r="I147" s="97"/>
      <c r="J147" s="97"/>
      <c r="K147" s="90">
        <f t="shared" ca="1" si="16"/>
        <v>4</v>
      </c>
    </row>
    <row r="148" spans="1:11">
      <c r="A148" s="128">
        <f t="shared" si="13"/>
        <v>47</v>
      </c>
      <c r="B148" s="128" t="s">
        <v>204</v>
      </c>
      <c r="C148" s="132">
        <f t="shared" ca="1" si="14"/>
        <v>3</v>
      </c>
      <c r="D148" s="133" t="str">
        <f t="shared" ca="1" si="15"/>
        <v>Case</v>
      </c>
      <c r="E148" s="134"/>
      <c r="F148" s="134"/>
      <c r="G148" s="135"/>
      <c r="H148" s="136"/>
      <c r="I148" s="134"/>
      <c r="J148" s="134"/>
      <c r="K148" s="132">
        <f t="shared" ca="1" si="16"/>
        <v>4</v>
      </c>
    </row>
    <row r="149" spans="1:11">
      <c r="A149" s="128">
        <f t="shared" si="13"/>
        <v>48</v>
      </c>
      <c r="B149" s="128" t="s">
        <v>87</v>
      </c>
      <c r="C149" s="132">
        <f t="shared" ca="1" si="14"/>
        <v>2</v>
      </c>
      <c r="D149" s="133" t="str">
        <f t="shared" ca="1" si="15"/>
        <v>Case</v>
      </c>
      <c r="E149" s="134"/>
      <c r="F149" s="134"/>
      <c r="G149" s="135"/>
      <c r="H149" s="136"/>
      <c r="I149" s="134"/>
      <c r="J149" s="134"/>
      <c r="K149" s="132">
        <f t="shared" ca="1" si="16"/>
        <v>2</v>
      </c>
    </row>
    <row r="150" spans="1:11" ht="17.25" customHeight="1">
      <c r="A150" s="128">
        <f t="shared" si="13"/>
        <v>49</v>
      </c>
      <c r="B150" s="128" t="s">
        <v>91</v>
      </c>
      <c r="C150" s="132">
        <f t="shared" ca="1" si="14"/>
        <v>4</v>
      </c>
      <c r="D150" s="133" t="str">
        <f t="shared" ca="1" si="15"/>
        <v>Case</v>
      </c>
      <c r="E150" s="134"/>
      <c r="F150" s="134"/>
      <c r="G150" s="135"/>
      <c r="H150" s="136"/>
      <c r="I150" s="134"/>
      <c r="J150" s="134"/>
      <c r="K150" s="132">
        <f t="shared" ca="1" si="16"/>
        <v>6</v>
      </c>
    </row>
    <row r="151" spans="1:11">
      <c r="A151" s="128">
        <f t="shared" si="13"/>
        <v>50</v>
      </c>
      <c r="B151" s="128" t="s">
        <v>83</v>
      </c>
      <c r="C151" s="132">
        <f t="shared" ca="1" si="14"/>
        <v>3</v>
      </c>
      <c r="D151" s="133" t="str">
        <f t="shared" ca="1" si="15"/>
        <v>Case</v>
      </c>
      <c r="E151" s="134"/>
      <c r="F151" s="134"/>
      <c r="G151" s="135"/>
      <c r="H151" s="136"/>
      <c r="I151" s="134"/>
      <c r="J151" s="134"/>
      <c r="K151" s="132">
        <f t="shared" ca="1" si="16"/>
        <v>4</v>
      </c>
    </row>
    <row r="152" spans="1:11">
      <c r="A152" s="128">
        <f t="shared" si="13"/>
        <v>51</v>
      </c>
      <c r="B152" s="128" t="s">
        <v>89</v>
      </c>
      <c r="C152" s="132">
        <f t="shared" ca="1" si="14"/>
        <v>6</v>
      </c>
      <c r="D152" s="133" t="str">
        <f t="shared" ca="1" si="15"/>
        <v>Case</v>
      </c>
      <c r="E152" s="134"/>
      <c r="F152" s="134"/>
      <c r="G152" s="135"/>
      <c r="H152" s="136"/>
      <c r="I152" s="134"/>
      <c r="J152" s="134"/>
      <c r="K152" s="132">
        <f t="shared" ca="1" si="16"/>
        <v>8</v>
      </c>
    </row>
    <row r="153" spans="1:11">
      <c r="A153" s="128">
        <f t="shared" si="13"/>
        <v>52</v>
      </c>
      <c r="B153" s="128" t="s">
        <v>81</v>
      </c>
      <c r="C153" s="132">
        <f t="shared" ca="1" si="14"/>
        <v>6</v>
      </c>
      <c r="D153" s="133" t="str">
        <f t="shared" ca="1" si="15"/>
        <v>Case</v>
      </c>
      <c r="E153" s="134"/>
      <c r="F153" s="134"/>
      <c r="G153" s="135"/>
      <c r="H153" s="166"/>
      <c r="I153" s="134"/>
      <c r="J153" s="134"/>
      <c r="K153" s="132">
        <f t="shared" ca="1" si="16"/>
        <v>8</v>
      </c>
    </row>
    <row r="154" spans="1:11">
      <c r="A154" s="84"/>
      <c r="B154" s="140"/>
      <c r="C154" s="140"/>
      <c r="D154" s="140"/>
      <c r="E154" s="140"/>
      <c r="F154" s="140"/>
      <c r="G154" s="140"/>
      <c r="H154" s="140"/>
      <c r="I154" s="140"/>
      <c r="J154" s="140"/>
      <c r="K154" s="140"/>
    </row>
    <row r="155" spans="1:11">
      <c r="A155" s="167" t="s">
        <v>534</v>
      </c>
      <c r="B155" s="62" t="s">
        <v>570</v>
      </c>
      <c r="C155" s="63" t="s">
        <v>9</v>
      </c>
      <c r="D155" s="66" t="s">
        <v>536</v>
      </c>
      <c r="E155" s="71" t="s">
        <v>537</v>
      </c>
      <c r="F155" s="60" t="s">
        <v>538</v>
      </c>
      <c r="G155" s="82" t="s">
        <v>549</v>
      </c>
      <c r="H155" s="73" t="s">
        <v>537</v>
      </c>
      <c r="I155" s="60" t="s">
        <v>538</v>
      </c>
      <c r="J155" s="60" t="s">
        <v>549</v>
      </c>
      <c r="K155" s="63" t="s">
        <v>540</v>
      </c>
    </row>
    <row r="156" spans="1:11">
      <c r="A156" s="128">
        <v>1</v>
      </c>
      <c r="B156" s="128" t="s">
        <v>31</v>
      </c>
      <c r="C156" s="132">
        <f t="shared" ref="C156:C182" ca="1" si="17">VLOOKUP($B156,InvTab,6,0)</f>
        <v>8</v>
      </c>
      <c r="D156" s="133" t="str">
        <f t="shared" ref="D156:D182" ca="1" si="18">VLOOKUP($B156,InvTab,4,0)</f>
        <v>Case</v>
      </c>
      <c r="E156" s="134"/>
      <c r="F156" s="134"/>
      <c r="G156" s="135"/>
      <c r="H156" s="136"/>
      <c r="I156" s="134"/>
      <c r="J156" s="134"/>
      <c r="K156" s="132">
        <f t="shared" ref="K156:K182" ca="1" si="19">VLOOKUP($B156,InvTab,7,0)</f>
        <v>12</v>
      </c>
    </row>
    <row r="157" spans="1:11">
      <c r="A157" s="128">
        <f>SUM(A156+1)</f>
        <v>2</v>
      </c>
      <c r="B157" s="128" t="s">
        <v>147</v>
      </c>
      <c r="C157" s="132">
        <f t="shared" ca="1" si="17"/>
        <v>4</v>
      </c>
      <c r="D157" s="133" t="str">
        <f t="shared" ca="1" si="18"/>
        <v>Case</v>
      </c>
      <c r="E157" s="134"/>
      <c r="F157" s="134"/>
      <c r="G157" s="135"/>
      <c r="H157" s="136"/>
      <c r="I157" s="134"/>
      <c r="J157" s="134"/>
      <c r="K157" s="132">
        <f t="shared" ca="1" si="19"/>
        <v>6</v>
      </c>
    </row>
    <row r="158" spans="1:11">
      <c r="A158" s="128">
        <f t="shared" ref="A158:A216" si="20">SUM(A157+1)</f>
        <v>3</v>
      </c>
      <c r="B158" s="128" t="s">
        <v>253</v>
      </c>
      <c r="C158" s="132">
        <f t="shared" ca="1" si="17"/>
        <v>2</v>
      </c>
      <c r="D158" s="133" t="str">
        <f t="shared" ca="1" si="18"/>
        <v>Case</v>
      </c>
      <c r="E158" s="134"/>
      <c r="F158" s="134"/>
      <c r="G158" s="135"/>
      <c r="H158" s="136"/>
      <c r="I158" s="134"/>
      <c r="J158" s="134"/>
      <c r="K158" s="132">
        <f t="shared" ca="1" si="19"/>
        <v>3</v>
      </c>
    </row>
    <row r="159" spans="1:11">
      <c r="A159" s="128">
        <f t="shared" si="20"/>
        <v>4</v>
      </c>
      <c r="B159" s="128" t="s">
        <v>257</v>
      </c>
      <c r="C159" s="132">
        <f t="shared" ca="1" si="17"/>
        <v>3</v>
      </c>
      <c r="D159" s="133" t="str">
        <f t="shared" ca="1" si="18"/>
        <v>Case</v>
      </c>
      <c r="E159" s="134"/>
      <c r="F159" s="134"/>
      <c r="G159" s="135"/>
      <c r="H159" s="136"/>
      <c r="I159" s="134"/>
      <c r="J159" s="134"/>
      <c r="K159" s="132">
        <f t="shared" ca="1" si="19"/>
        <v>4</v>
      </c>
    </row>
    <row r="160" spans="1:11">
      <c r="A160" s="128">
        <f t="shared" si="20"/>
        <v>5</v>
      </c>
      <c r="B160" s="128" t="s">
        <v>474</v>
      </c>
      <c r="C160" s="132">
        <f t="shared" ca="1" si="17"/>
        <v>1</v>
      </c>
      <c r="D160" s="133" t="str">
        <f t="shared" ca="1" si="18"/>
        <v>Case</v>
      </c>
      <c r="E160" s="134"/>
      <c r="F160" s="134"/>
      <c r="G160" s="135"/>
      <c r="H160" s="136"/>
      <c r="I160" s="134"/>
      <c r="J160" s="134"/>
      <c r="K160" s="132">
        <f t="shared" ca="1" si="19"/>
        <v>1</v>
      </c>
    </row>
    <row r="161" spans="1:11">
      <c r="A161" s="128">
        <f t="shared" si="20"/>
        <v>6</v>
      </c>
      <c r="B161" s="128" t="s">
        <v>307</v>
      </c>
      <c r="C161" s="132">
        <f t="shared" ca="1" si="17"/>
        <v>4</v>
      </c>
      <c r="D161" s="133" t="str">
        <f t="shared" ca="1" si="18"/>
        <v>Case</v>
      </c>
      <c r="E161" s="134"/>
      <c r="F161" s="134"/>
      <c r="G161" s="135"/>
      <c r="H161" s="136"/>
      <c r="I161" s="134"/>
      <c r="J161" s="134"/>
      <c r="K161" s="132">
        <f t="shared" ca="1" si="19"/>
        <v>4</v>
      </c>
    </row>
    <row r="162" spans="1:11">
      <c r="A162" s="128">
        <f t="shared" si="20"/>
        <v>7</v>
      </c>
      <c r="B162" s="128" t="s">
        <v>315</v>
      </c>
      <c r="C162" s="132">
        <f t="shared" ca="1" si="17"/>
        <v>6</v>
      </c>
      <c r="D162" s="133" t="str">
        <f t="shared" ca="1" si="18"/>
        <v>Case</v>
      </c>
      <c r="E162" s="134"/>
      <c r="F162" s="134"/>
      <c r="G162" s="135"/>
      <c r="H162" s="136"/>
      <c r="I162" s="134"/>
      <c r="J162" s="134"/>
      <c r="K162" s="132">
        <f t="shared" ca="1" si="19"/>
        <v>6</v>
      </c>
    </row>
    <row r="163" spans="1:11" s="101" customFormat="1">
      <c r="A163" s="89">
        <f t="shared" si="20"/>
        <v>8</v>
      </c>
      <c r="B163" s="89" t="s">
        <v>55</v>
      </c>
      <c r="C163" s="90">
        <f t="shared" ca="1" si="17"/>
        <v>4</v>
      </c>
      <c r="D163" s="91" t="str">
        <f t="shared" ca="1" si="18"/>
        <v>case</v>
      </c>
      <c r="E163" s="97">
        <v>0</v>
      </c>
      <c r="F163" s="97">
        <v>0</v>
      </c>
      <c r="G163" s="92">
        <v>0</v>
      </c>
      <c r="H163" s="98">
        <v>0</v>
      </c>
      <c r="I163" s="97">
        <v>0</v>
      </c>
      <c r="J163" s="97">
        <v>0</v>
      </c>
      <c r="K163" s="90">
        <f t="shared" ca="1" si="19"/>
        <v>4</v>
      </c>
    </row>
    <row r="164" spans="1:11">
      <c r="A164" s="128">
        <f t="shared" si="20"/>
        <v>9</v>
      </c>
      <c r="B164" s="128" t="s">
        <v>69</v>
      </c>
      <c r="C164" s="132">
        <f t="shared" ca="1" si="17"/>
        <v>1</v>
      </c>
      <c r="D164" s="133" t="str">
        <f t="shared" ca="1" si="18"/>
        <v>Lb</v>
      </c>
      <c r="E164" s="134"/>
      <c r="F164" s="134"/>
      <c r="G164" s="135"/>
      <c r="H164" s="136"/>
      <c r="I164" s="134"/>
      <c r="J164" s="134"/>
      <c r="K164" s="132">
        <f t="shared" ca="1" si="19"/>
        <v>1</v>
      </c>
    </row>
    <row r="165" spans="1:11">
      <c r="A165" s="128">
        <f t="shared" si="20"/>
        <v>10</v>
      </c>
      <c r="B165" s="128" t="s">
        <v>17</v>
      </c>
      <c r="C165" s="132">
        <f t="shared" ca="1" si="17"/>
        <v>4</v>
      </c>
      <c r="D165" s="133" t="str">
        <f t="shared" ca="1" si="18"/>
        <v>Case</v>
      </c>
      <c r="E165" s="134"/>
      <c r="F165" s="134"/>
      <c r="G165" s="135"/>
      <c r="H165" s="136"/>
      <c r="I165" s="134"/>
      <c r="J165" s="134"/>
      <c r="K165" s="132">
        <f t="shared" ca="1" si="19"/>
        <v>8</v>
      </c>
    </row>
    <row r="166" spans="1:11">
      <c r="A166" s="128">
        <f t="shared" si="20"/>
        <v>11</v>
      </c>
      <c r="B166" s="128" t="s">
        <v>420</v>
      </c>
      <c r="C166" s="132">
        <f t="shared" ca="1" si="17"/>
        <v>2</v>
      </c>
      <c r="D166" s="133" t="str">
        <f t="shared" ca="1" si="18"/>
        <v>Case</v>
      </c>
      <c r="E166" s="134"/>
      <c r="F166" s="134"/>
      <c r="G166" s="135"/>
      <c r="H166" s="136"/>
      <c r="I166" s="134"/>
      <c r="J166" s="134"/>
      <c r="K166" s="132">
        <f t="shared" ca="1" si="19"/>
        <v>2</v>
      </c>
    </row>
    <row r="167" spans="1:11">
      <c r="A167" s="128">
        <f t="shared" si="20"/>
        <v>12</v>
      </c>
      <c r="B167" s="128" t="s">
        <v>48</v>
      </c>
      <c r="C167" s="132">
        <f t="shared" ca="1" si="17"/>
        <v>3</v>
      </c>
      <c r="D167" s="133" t="str">
        <f t="shared" ca="1" si="18"/>
        <v>Case</v>
      </c>
      <c r="E167" s="134"/>
      <c r="F167" s="134"/>
      <c r="G167" s="135"/>
      <c r="H167" s="136"/>
      <c r="I167" s="134"/>
      <c r="J167" s="134"/>
      <c r="K167" s="132">
        <f t="shared" ca="1" si="19"/>
        <v>4</v>
      </c>
    </row>
    <row r="168" spans="1:11">
      <c r="A168" s="128">
        <f t="shared" si="20"/>
        <v>13</v>
      </c>
      <c r="B168" s="128" t="s">
        <v>401</v>
      </c>
      <c r="C168" s="132">
        <f ca="1">VLOOKUP($B168,InvTab,6,0)</f>
        <v>3</v>
      </c>
      <c r="D168" s="133" t="str">
        <f t="shared" ca="1" si="18"/>
        <v>Case</v>
      </c>
      <c r="E168" s="134"/>
      <c r="F168" s="134"/>
      <c r="G168" s="135"/>
      <c r="H168" s="136"/>
      <c r="I168" s="134"/>
      <c r="J168" s="134"/>
      <c r="K168" s="132">
        <f t="shared" ca="1" si="19"/>
        <v>4</v>
      </c>
    </row>
    <row r="169" spans="1:11">
      <c r="A169" s="128">
        <f t="shared" si="20"/>
        <v>14</v>
      </c>
      <c r="B169" s="128" t="s">
        <v>58</v>
      </c>
      <c r="C169" s="132">
        <f t="shared" ca="1" si="17"/>
        <v>2</v>
      </c>
      <c r="D169" s="133" t="str">
        <f t="shared" ca="1" si="18"/>
        <v>Case</v>
      </c>
      <c r="E169" s="134"/>
      <c r="F169" s="134"/>
      <c r="G169" s="135"/>
      <c r="H169" s="136"/>
      <c r="I169" s="134"/>
      <c r="J169" s="134"/>
      <c r="K169" s="132">
        <f t="shared" ca="1" si="19"/>
        <v>3</v>
      </c>
    </row>
    <row r="170" spans="1:11">
      <c r="A170" s="128">
        <f t="shared" si="20"/>
        <v>15</v>
      </c>
      <c r="B170" s="128" t="s">
        <v>65</v>
      </c>
      <c r="C170" s="132">
        <f t="shared" ca="1" si="17"/>
        <v>3</v>
      </c>
      <c r="D170" s="133" t="str">
        <f t="shared" ca="1" si="18"/>
        <v>Case</v>
      </c>
      <c r="E170" s="134"/>
      <c r="F170" s="134"/>
      <c r="G170" s="135"/>
      <c r="H170" s="136"/>
      <c r="I170" s="134"/>
      <c r="J170" s="134"/>
      <c r="K170" s="132">
        <f t="shared" ca="1" si="19"/>
        <v>3</v>
      </c>
    </row>
    <row r="171" spans="1:11">
      <c r="A171" s="128">
        <f t="shared" si="20"/>
        <v>16</v>
      </c>
      <c r="B171" s="128" t="s">
        <v>67</v>
      </c>
      <c r="C171" s="132">
        <f t="shared" ca="1" si="17"/>
        <v>4</v>
      </c>
      <c r="D171" s="133" t="str">
        <f t="shared" ca="1" si="18"/>
        <v>Case</v>
      </c>
      <c r="E171" s="134"/>
      <c r="F171" s="134"/>
      <c r="G171" s="135"/>
      <c r="H171" s="136"/>
      <c r="I171" s="134"/>
      <c r="J171" s="134"/>
      <c r="K171" s="132">
        <f t="shared" ca="1" si="19"/>
        <v>5</v>
      </c>
    </row>
    <row r="172" spans="1:11">
      <c r="A172" s="128">
        <f t="shared" si="20"/>
        <v>17</v>
      </c>
      <c r="B172" s="128" t="s">
        <v>311</v>
      </c>
      <c r="C172" s="132">
        <f t="shared" ca="1" si="17"/>
        <v>2</v>
      </c>
      <c r="D172" s="133" t="str">
        <f t="shared" ca="1" si="18"/>
        <v>Case</v>
      </c>
      <c r="E172" s="134"/>
      <c r="F172" s="134"/>
      <c r="G172" s="135"/>
      <c r="H172" s="136"/>
      <c r="I172" s="134"/>
      <c r="J172" s="134"/>
      <c r="K172" s="132">
        <f t="shared" ca="1" si="19"/>
        <v>3</v>
      </c>
    </row>
    <row r="173" spans="1:11">
      <c r="A173" s="128">
        <f t="shared" si="20"/>
        <v>18</v>
      </c>
      <c r="B173" s="128" t="s">
        <v>215</v>
      </c>
      <c r="C173" s="132">
        <f t="shared" ca="1" si="17"/>
        <v>0.5</v>
      </c>
      <c r="D173" s="133" t="str">
        <f t="shared" ca="1" si="18"/>
        <v>Case</v>
      </c>
      <c r="E173" s="134"/>
      <c r="F173" s="134"/>
      <c r="G173" s="135"/>
      <c r="H173" s="136"/>
      <c r="I173" s="134"/>
      <c r="J173" s="134"/>
      <c r="K173" s="132">
        <f t="shared" ca="1" si="19"/>
        <v>1</v>
      </c>
    </row>
    <row r="174" spans="1:11">
      <c r="A174" s="128">
        <f t="shared" si="20"/>
        <v>19</v>
      </c>
      <c r="B174" s="128" t="s">
        <v>269</v>
      </c>
      <c r="C174" s="132">
        <f t="shared" ca="1" si="17"/>
        <v>1</v>
      </c>
      <c r="D174" s="133" t="str">
        <f t="shared" ca="1" si="18"/>
        <v>Case</v>
      </c>
      <c r="E174" s="134"/>
      <c r="F174" s="134"/>
      <c r="G174" s="135"/>
      <c r="H174" s="136"/>
      <c r="I174" s="134"/>
      <c r="J174" s="134"/>
      <c r="K174" s="132">
        <f t="shared" ca="1" si="19"/>
        <v>1</v>
      </c>
    </row>
    <row r="175" spans="1:11">
      <c r="A175" s="128">
        <f t="shared" si="20"/>
        <v>20</v>
      </c>
      <c r="B175" s="128" t="s">
        <v>12</v>
      </c>
      <c r="C175" s="132">
        <f t="shared" ca="1" si="17"/>
        <v>2</v>
      </c>
      <c r="D175" s="133" t="str">
        <f t="shared" ca="1" si="18"/>
        <v>Case</v>
      </c>
      <c r="E175" s="134"/>
      <c r="F175" s="134"/>
      <c r="G175" s="135"/>
      <c r="H175" s="136"/>
      <c r="I175" s="134"/>
      <c r="J175" s="134"/>
      <c r="K175" s="132">
        <f t="shared" ca="1" si="19"/>
        <v>2</v>
      </c>
    </row>
    <row r="176" spans="1:11">
      <c r="A176" s="128">
        <f t="shared" si="20"/>
        <v>21</v>
      </c>
      <c r="B176" s="128" t="s">
        <v>424</v>
      </c>
      <c r="C176" s="132">
        <f t="shared" ca="1" si="17"/>
        <v>3</v>
      </c>
      <c r="D176" s="133" t="str">
        <f t="shared" ca="1" si="18"/>
        <v>Case</v>
      </c>
      <c r="E176" s="134"/>
      <c r="F176" s="134"/>
      <c r="G176" s="135"/>
      <c r="H176" s="136"/>
      <c r="I176" s="134"/>
      <c r="J176" s="134"/>
      <c r="K176" s="132">
        <f t="shared" ca="1" si="19"/>
        <v>3</v>
      </c>
    </row>
    <row r="177" spans="1:11">
      <c r="A177" s="128">
        <f t="shared" si="20"/>
        <v>22</v>
      </c>
      <c r="B177" s="128" t="s">
        <v>151</v>
      </c>
      <c r="C177" s="132">
        <f t="shared" ca="1" si="17"/>
        <v>6</v>
      </c>
      <c r="D177" s="133" t="str">
        <f t="shared" ca="1" si="18"/>
        <v>Case</v>
      </c>
      <c r="E177" s="134"/>
      <c r="F177" s="134"/>
      <c r="G177" s="135"/>
      <c r="H177" s="136"/>
      <c r="I177" s="134"/>
      <c r="J177" s="134"/>
      <c r="K177" s="132">
        <f t="shared" ca="1" si="19"/>
        <v>8</v>
      </c>
    </row>
    <row r="178" spans="1:11">
      <c r="A178" s="128">
        <f t="shared" si="20"/>
        <v>23</v>
      </c>
      <c r="B178" s="128" t="s">
        <v>157</v>
      </c>
      <c r="C178" s="132">
        <f t="shared" ca="1" si="17"/>
        <v>3</v>
      </c>
      <c r="D178" s="133" t="str">
        <f t="shared" ca="1" si="18"/>
        <v>Case</v>
      </c>
      <c r="E178" s="134"/>
      <c r="F178" s="134"/>
      <c r="G178" s="135"/>
      <c r="H178" s="136"/>
      <c r="I178" s="134"/>
      <c r="J178" s="134"/>
      <c r="K178" s="132">
        <f t="shared" ca="1" si="19"/>
        <v>4</v>
      </c>
    </row>
    <row r="179" spans="1:11">
      <c r="A179" s="128">
        <f t="shared" si="20"/>
        <v>24</v>
      </c>
      <c r="B179" s="128" t="s">
        <v>153</v>
      </c>
      <c r="C179" s="132">
        <f t="shared" ca="1" si="17"/>
        <v>4</v>
      </c>
      <c r="D179" s="133" t="str">
        <f t="shared" ca="1" si="18"/>
        <v>Case</v>
      </c>
      <c r="E179" s="134"/>
      <c r="F179" s="134"/>
      <c r="G179" s="135"/>
      <c r="H179" s="136"/>
      <c r="I179" s="134"/>
      <c r="J179" s="134"/>
      <c r="K179" s="132">
        <f t="shared" ca="1" si="19"/>
        <v>5</v>
      </c>
    </row>
    <row r="180" spans="1:11">
      <c r="A180" s="128">
        <f t="shared" si="20"/>
        <v>25</v>
      </c>
      <c r="B180" s="128" t="s">
        <v>399</v>
      </c>
      <c r="C180" s="132">
        <f t="shared" ca="1" si="17"/>
        <v>1</v>
      </c>
      <c r="D180" s="133" t="str">
        <f t="shared" ca="1" si="18"/>
        <v>Case</v>
      </c>
      <c r="E180" s="134"/>
      <c r="F180" s="134"/>
      <c r="G180" s="135"/>
      <c r="H180" s="136"/>
      <c r="I180" s="134"/>
      <c r="J180" s="134"/>
      <c r="K180" s="132">
        <f t="shared" ca="1" si="19"/>
        <v>1</v>
      </c>
    </row>
    <row r="181" spans="1:11">
      <c r="A181" s="128">
        <f t="shared" si="20"/>
        <v>26</v>
      </c>
      <c r="B181" s="128" t="s">
        <v>127</v>
      </c>
      <c r="C181" s="143">
        <f t="shared" ca="1" si="17"/>
        <v>1</v>
      </c>
      <c r="D181" s="144" t="str">
        <f t="shared" ca="1" si="18"/>
        <v>Case</v>
      </c>
      <c r="E181" s="134"/>
      <c r="F181" s="134"/>
      <c r="G181" s="135"/>
      <c r="H181" s="136"/>
      <c r="I181" s="134"/>
      <c r="J181" s="134"/>
      <c r="K181" s="143">
        <f t="shared" ca="1" si="19"/>
        <v>1</v>
      </c>
    </row>
    <row r="182" spans="1:11">
      <c r="A182" s="128">
        <f t="shared" si="20"/>
        <v>27</v>
      </c>
      <c r="B182" s="128" t="s">
        <v>120</v>
      </c>
      <c r="C182" s="132">
        <f t="shared" ca="1" si="17"/>
        <v>4</v>
      </c>
      <c r="D182" s="133" t="str">
        <f t="shared" ca="1" si="18"/>
        <v>Case</v>
      </c>
      <c r="E182" s="134"/>
      <c r="F182" s="134"/>
      <c r="G182" s="135"/>
      <c r="H182" s="136"/>
      <c r="I182" s="134"/>
      <c r="J182" s="134"/>
      <c r="K182" s="132">
        <f t="shared" ca="1" si="19"/>
        <v>5</v>
      </c>
    </row>
    <row r="183" spans="1:11">
      <c r="A183" s="128">
        <f t="shared" si="20"/>
        <v>28</v>
      </c>
      <c r="B183" s="128" t="s">
        <v>447</v>
      </c>
      <c r="C183" s="132">
        <f t="shared" ref="C183:C213" ca="1" si="21">VLOOKUP($B183,InvTab,6,0)</f>
        <v>6</v>
      </c>
      <c r="D183" s="133" t="str">
        <f t="shared" ref="D183:D216" ca="1" si="22">VLOOKUP($B183,InvTab,4,0)</f>
        <v>Case</v>
      </c>
      <c r="E183" s="134"/>
      <c r="F183" s="134"/>
      <c r="G183" s="135"/>
      <c r="H183" s="136"/>
      <c r="I183" s="134"/>
      <c r="J183" s="134"/>
      <c r="K183" s="132">
        <f t="shared" ref="K183:K216" ca="1" si="23">VLOOKUP($B183,InvTab,7,0)</f>
        <v>6</v>
      </c>
    </row>
    <row r="184" spans="1:11">
      <c r="A184" s="128">
        <f t="shared" si="20"/>
        <v>29</v>
      </c>
      <c r="B184" s="128" t="s">
        <v>107</v>
      </c>
      <c r="C184" s="132">
        <f t="shared" ca="1" si="21"/>
        <v>2</v>
      </c>
      <c r="D184" s="133" t="str">
        <f t="shared" ca="1" si="22"/>
        <v>Can</v>
      </c>
      <c r="E184" s="134"/>
      <c r="F184" s="134"/>
      <c r="G184" s="135"/>
      <c r="H184" s="136"/>
      <c r="I184" s="134"/>
      <c r="J184" s="134"/>
      <c r="K184" s="132">
        <f t="shared" ca="1" si="23"/>
        <v>2</v>
      </c>
    </row>
    <row r="185" spans="1:11">
      <c r="A185" s="128">
        <f t="shared" si="20"/>
        <v>30</v>
      </c>
      <c r="B185" s="128" t="s">
        <v>105</v>
      </c>
      <c r="C185" s="132">
        <f t="shared" ca="1" si="21"/>
        <v>2</v>
      </c>
      <c r="D185" s="133" t="str">
        <f t="shared" ca="1" si="22"/>
        <v>Case</v>
      </c>
      <c r="E185" s="134"/>
      <c r="F185" s="134"/>
      <c r="G185" s="135"/>
      <c r="H185" s="136"/>
      <c r="I185" s="134"/>
      <c r="J185" s="134"/>
      <c r="K185" s="132">
        <f t="shared" ca="1" si="23"/>
        <v>2</v>
      </c>
    </row>
    <row r="186" spans="1:11">
      <c r="A186" s="128">
        <f t="shared" si="20"/>
        <v>31</v>
      </c>
      <c r="B186" s="128" t="s">
        <v>131</v>
      </c>
      <c r="C186" s="132">
        <f t="shared" ca="1" si="21"/>
        <v>6</v>
      </c>
      <c r="D186" s="133" t="str">
        <f t="shared" ca="1" si="22"/>
        <v>Case</v>
      </c>
      <c r="E186" s="134"/>
      <c r="F186" s="134"/>
      <c r="G186" s="135"/>
      <c r="H186" s="136"/>
      <c r="I186" s="134"/>
      <c r="J186" s="134"/>
      <c r="K186" s="132">
        <f t="shared" ca="1" si="23"/>
        <v>6</v>
      </c>
    </row>
    <row r="187" spans="1:11">
      <c r="A187" s="128">
        <f t="shared" si="20"/>
        <v>32</v>
      </c>
      <c r="B187" s="128" t="s">
        <v>165</v>
      </c>
      <c r="C187" s="132">
        <f t="shared" ca="1" si="21"/>
        <v>8</v>
      </c>
      <c r="D187" s="133" t="str">
        <f t="shared" ca="1" si="22"/>
        <v>Case</v>
      </c>
      <c r="E187" s="134"/>
      <c r="F187" s="134"/>
      <c r="G187" s="135"/>
      <c r="H187" s="136"/>
      <c r="I187" s="134"/>
      <c r="J187" s="134"/>
      <c r="K187" s="132">
        <f t="shared" ca="1" si="23"/>
        <v>8</v>
      </c>
    </row>
    <row r="188" spans="1:11" ht="21.75" customHeight="1">
      <c r="A188" s="128">
        <f t="shared" si="20"/>
        <v>33</v>
      </c>
      <c r="B188" s="128" t="s">
        <v>167</v>
      </c>
      <c r="C188" s="132">
        <f t="shared" ca="1" si="21"/>
        <v>2</v>
      </c>
      <c r="D188" s="133" t="str">
        <f t="shared" ca="1" si="22"/>
        <v>Case</v>
      </c>
      <c r="E188" s="134"/>
      <c r="F188" s="134"/>
      <c r="G188" s="135"/>
      <c r="H188" s="136"/>
      <c r="I188" s="134"/>
      <c r="J188" s="134"/>
      <c r="K188" s="132">
        <f t="shared" ca="1" si="23"/>
        <v>2</v>
      </c>
    </row>
    <row r="189" spans="1:11" ht="20.25" customHeight="1">
      <c r="A189" s="128">
        <f t="shared" si="20"/>
        <v>34</v>
      </c>
      <c r="B189" s="128" t="s">
        <v>189</v>
      </c>
      <c r="C189" s="132">
        <f t="shared" ca="1" si="21"/>
        <v>2</v>
      </c>
      <c r="D189" s="133" t="str">
        <f t="shared" ca="1" si="22"/>
        <v>Case</v>
      </c>
      <c r="E189" s="134"/>
      <c r="F189" s="134"/>
      <c r="G189" s="135"/>
      <c r="H189" s="136"/>
      <c r="I189" s="134"/>
      <c r="J189" s="134"/>
      <c r="K189" s="132">
        <f t="shared" ca="1" si="23"/>
        <v>6</v>
      </c>
    </row>
    <row r="190" spans="1:11">
      <c r="A190" s="128">
        <f t="shared" si="20"/>
        <v>35</v>
      </c>
      <c r="B190" s="128" t="s">
        <v>193</v>
      </c>
      <c r="C190" s="132">
        <f t="shared" ca="1" si="21"/>
        <v>6</v>
      </c>
      <c r="D190" s="133" t="str">
        <f t="shared" ca="1" si="22"/>
        <v>Case</v>
      </c>
      <c r="E190" s="134"/>
      <c r="F190" s="134"/>
      <c r="G190" s="135"/>
      <c r="H190" s="136"/>
      <c r="I190" s="134"/>
      <c r="J190" s="134"/>
      <c r="K190" s="132">
        <f t="shared" ca="1" si="23"/>
        <v>1</v>
      </c>
    </row>
    <row r="191" spans="1:11">
      <c r="A191" s="128">
        <f t="shared" si="20"/>
        <v>36</v>
      </c>
      <c r="B191" s="128" t="s">
        <v>333</v>
      </c>
      <c r="C191" s="132">
        <f t="shared" ca="1" si="21"/>
        <v>4</v>
      </c>
      <c r="D191" s="133" t="str">
        <f t="shared" ca="1" si="22"/>
        <v>Case</v>
      </c>
      <c r="E191" s="134"/>
      <c r="F191" s="134"/>
      <c r="G191" s="135"/>
      <c r="H191" s="136"/>
      <c r="I191" s="134"/>
      <c r="J191" s="134"/>
      <c r="K191" s="132">
        <f t="shared" ca="1" si="23"/>
        <v>4</v>
      </c>
    </row>
    <row r="192" spans="1:11">
      <c r="A192" s="128">
        <f t="shared" si="20"/>
        <v>37</v>
      </c>
      <c r="B192" s="128" t="s">
        <v>139</v>
      </c>
      <c r="C192" s="132">
        <v>2</v>
      </c>
      <c r="D192" s="133" t="str">
        <f t="shared" ca="1" si="22"/>
        <v>Case</v>
      </c>
      <c r="E192" s="134"/>
      <c r="F192" s="134"/>
      <c r="G192" s="135"/>
      <c r="H192" s="136"/>
      <c r="I192" s="134"/>
      <c r="J192" s="134"/>
      <c r="K192" s="132">
        <f t="shared" ca="1" si="23"/>
        <v>3</v>
      </c>
    </row>
    <row r="193" spans="1:11" ht="14.25" customHeight="1">
      <c r="A193" s="128">
        <f t="shared" si="20"/>
        <v>38</v>
      </c>
      <c r="B193" s="128" t="s">
        <v>413</v>
      </c>
      <c r="C193" s="132">
        <f t="shared" ca="1" si="21"/>
        <v>2</v>
      </c>
      <c r="D193" s="133" t="str">
        <f t="shared" ca="1" si="22"/>
        <v>Case</v>
      </c>
      <c r="E193" s="134"/>
      <c r="F193" s="134"/>
      <c r="G193" s="135"/>
      <c r="H193" s="136"/>
      <c r="I193" s="134"/>
      <c r="J193" s="134"/>
      <c r="K193" s="132">
        <f t="shared" ca="1" si="23"/>
        <v>2</v>
      </c>
    </row>
    <row r="194" spans="1:11">
      <c r="A194" s="128">
        <f t="shared" si="20"/>
        <v>39</v>
      </c>
      <c r="B194" s="128" t="s">
        <v>383</v>
      </c>
      <c r="C194" s="132">
        <v>3</v>
      </c>
      <c r="D194" s="133" t="str">
        <f t="shared" ca="1" si="22"/>
        <v>Case</v>
      </c>
      <c r="E194" s="134"/>
      <c r="F194" s="134"/>
      <c r="G194" s="135"/>
      <c r="H194" s="136"/>
      <c r="I194" s="134"/>
      <c r="J194" s="134"/>
      <c r="K194" s="132">
        <v>3</v>
      </c>
    </row>
    <row r="195" spans="1:11">
      <c r="A195" s="128">
        <f t="shared" si="20"/>
        <v>40</v>
      </c>
      <c r="B195" s="128" t="s">
        <v>379</v>
      </c>
      <c r="C195" s="132">
        <f t="shared" ca="1" si="21"/>
        <v>1</v>
      </c>
      <c r="D195" s="133" t="str">
        <f t="shared" ca="1" si="22"/>
        <v>Case</v>
      </c>
      <c r="E195" s="134"/>
      <c r="F195" s="134"/>
      <c r="G195" s="135"/>
      <c r="H195" s="136"/>
      <c r="I195" s="134"/>
      <c r="J195" s="134"/>
      <c r="K195" s="132">
        <f t="shared" ca="1" si="23"/>
        <v>1</v>
      </c>
    </row>
    <row r="196" spans="1:11">
      <c r="A196" s="128">
        <f t="shared" si="20"/>
        <v>41</v>
      </c>
      <c r="B196" s="128" t="s">
        <v>361</v>
      </c>
      <c r="C196" s="132">
        <f t="shared" ca="1" si="21"/>
        <v>2</v>
      </c>
      <c r="D196" s="133" t="str">
        <f t="shared" ca="1" si="22"/>
        <v>Case</v>
      </c>
      <c r="E196" s="134"/>
      <c r="F196" s="134"/>
      <c r="G196" s="135"/>
      <c r="H196" s="136"/>
      <c r="I196" s="134"/>
      <c r="J196" s="134"/>
      <c r="K196" s="132">
        <f t="shared" ca="1" si="23"/>
        <v>2</v>
      </c>
    </row>
    <row r="197" spans="1:11">
      <c r="A197" s="128">
        <f t="shared" si="20"/>
        <v>42</v>
      </c>
      <c r="B197" s="128" t="s">
        <v>249</v>
      </c>
      <c r="C197" s="132">
        <f t="shared" ca="1" si="21"/>
        <v>3</v>
      </c>
      <c r="D197" s="133" t="str">
        <f t="shared" ca="1" si="22"/>
        <v>Case</v>
      </c>
      <c r="E197" s="134"/>
      <c r="F197" s="134"/>
      <c r="G197" s="135"/>
      <c r="H197" s="136"/>
      <c r="I197" s="134"/>
      <c r="J197" s="134"/>
      <c r="K197" s="132">
        <f t="shared" ca="1" si="23"/>
        <v>3</v>
      </c>
    </row>
    <row r="198" spans="1:11">
      <c r="A198" s="128">
        <f t="shared" si="20"/>
        <v>43</v>
      </c>
      <c r="B198" s="128" t="s">
        <v>122</v>
      </c>
      <c r="C198" s="132">
        <f t="shared" ca="1" si="21"/>
        <v>3</v>
      </c>
      <c r="D198" s="133" t="str">
        <f t="shared" ca="1" si="22"/>
        <v>Case</v>
      </c>
      <c r="E198" s="134"/>
      <c r="F198" s="134"/>
      <c r="G198" s="135"/>
      <c r="H198" s="136"/>
      <c r="I198" s="134"/>
      <c r="J198" s="134"/>
      <c r="K198" s="132">
        <f t="shared" ca="1" si="23"/>
        <v>3</v>
      </c>
    </row>
    <row r="199" spans="1:11">
      <c r="A199" s="128">
        <f t="shared" si="20"/>
        <v>44</v>
      </c>
      <c r="B199" s="128" t="s">
        <v>38</v>
      </c>
      <c r="C199" s="132">
        <f t="shared" ca="1" si="21"/>
        <v>2</v>
      </c>
      <c r="D199" s="133" t="str">
        <f t="shared" ca="1" si="22"/>
        <v>Case</v>
      </c>
      <c r="E199" s="134"/>
      <c r="F199" s="134"/>
      <c r="G199" s="135"/>
      <c r="H199" s="136"/>
      <c r="I199" s="134"/>
      <c r="J199" s="134"/>
      <c r="K199" s="132">
        <f t="shared" ca="1" si="23"/>
        <v>2</v>
      </c>
    </row>
    <row r="200" spans="1:11">
      <c r="A200" s="128">
        <f t="shared" si="20"/>
        <v>45</v>
      </c>
      <c r="B200" s="128" t="s">
        <v>251</v>
      </c>
      <c r="C200" s="132">
        <f t="shared" ca="1" si="21"/>
        <v>1</v>
      </c>
      <c r="D200" s="133" t="str">
        <f t="shared" ca="1" si="22"/>
        <v>Case</v>
      </c>
      <c r="E200" s="134"/>
      <c r="F200" s="134"/>
      <c r="G200" s="135"/>
      <c r="H200" s="136"/>
      <c r="I200" s="134"/>
      <c r="J200" s="134"/>
      <c r="K200" s="132">
        <f t="shared" ca="1" si="23"/>
        <v>1</v>
      </c>
    </row>
    <row r="201" spans="1:11">
      <c r="A201" s="128">
        <f t="shared" si="20"/>
        <v>46</v>
      </c>
      <c r="B201" s="128" t="s">
        <v>286</v>
      </c>
      <c r="C201" s="132">
        <f t="shared" ca="1" si="21"/>
        <v>2</v>
      </c>
      <c r="D201" s="133" t="str">
        <f t="shared" ca="1" si="22"/>
        <v>Case</v>
      </c>
      <c r="E201" s="134"/>
      <c r="F201" s="134"/>
      <c r="G201" s="135"/>
      <c r="H201" s="136"/>
      <c r="I201" s="134"/>
      <c r="J201" s="134"/>
      <c r="K201" s="132">
        <f t="shared" ca="1" si="23"/>
        <v>2</v>
      </c>
    </row>
    <row r="202" spans="1:11">
      <c r="A202" s="128">
        <f t="shared" si="20"/>
        <v>47</v>
      </c>
      <c r="B202" s="128" t="s">
        <v>284</v>
      </c>
      <c r="C202" s="132">
        <f t="shared" ca="1" si="21"/>
        <v>2</v>
      </c>
      <c r="D202" s="133" t="str">
        <f t="shared" ca="1" si="22"/>
        <v>Case</v>
      </c>
      <c r="E202" s="134"/>
      <c r="F202" s="134"/>
      <c r="G202" s="135"/>
      <c r="H202" s="136"/>
      <c r="I202" s="134"/>
      <c r="J202" s="134"/>
      <c r="K202" s="132">
        <f t="shared" ca="1" si="23"/>
        <v>3</v>
      </c>
    </row>
    <row r="203" spans="1:11">
      <c r="A203" s="128">
        <f t="shared" si="20"/>
        <v>48</v>
      </c>
      <c r="B203" s="128" t="s">
        <v>327</v>
      </c>
      <c r="C203" s="132">
        <f t="shared" ca="1" si="21"/>
        <v>1.5</v>
      </c>
      <c r="D203" s="133" t="str">
        <f t="shared" ca="1" si="22"/>
        <v>Case</v>
      </c>
      <c r="E203" s="134"/>
      <c r="F203" s="134"/>
      <c r="G203" s="135"/>
      <c r="H203" s="136"/>
      <c r="I203" s="134"/>
      <c r="J203" s="134"/>
      <c r="K203" s="132">
        <f t="shared" ca="1" si="23"/>
        <v>1.5</v>
      </c>
    </row>
    <row r="204" spans="1:11">
      <c r="A204" s="128">
        <f t="shared" si="20"/>
        <v>49</v>
      </c>
      <c r="B204" s="128" t="s">
        <v>325</v>
      </c>
      <c r="C204" s="132">
        <f t="shared" ca="1" si="21"/>
        <v>1</v>
      </c>
      <c r="D204" s="133" t="str">
        <f t="shared" ca="1" si="22"/>
        <v>Case</v>
      </c>
      <c r="E204" s="134"/>
      <c r="F204" s="134"/>
      <c r="G204" s="135"/>
      <c r="H204" s="136"/>
      <c r="I204" s="134"/>
      <c r="J204" s="134"/>
      <c r="K204" s="132">
        <f t="shared" ca="1" si="23"/>
        <v>1</v>
      </c>
    </row>
    <row r="205" spans="1:11">
      <c r="A205" s="128">
        <f t="shared" si="20"/>
        <v>50</v>
      </c>
      <c r="B205" s="128" t="s">
        <v>181</v>
      </c>
      <c r="C205" s="132">
        <f t="shared" ca="1" si="21"/>
        <v>2</v>
      </c>
      <c r="D205" s="133" t="str">
        <f t="shared" ca="1" si="22"/>
        <v>Lb</v>
      </c>
      <c r="E205" s="134"/>
      <c r="F205" s="134"/>
      <c r="G205" s="135"/>
      <c r="H205" s="136"/>
      <c r="I205" s="134"/>
      <c r="J205" s="134"/>
      <c r="K205" s="132">
        <f t="shared" ca="1" si="23"/>
        <v>2</v>
      </c>
    </row>
    <row r="206" spans="1:11">
      <c r="A206" s="128">
        <f t="shared" si="20"/>
        <v>51</v>
      </c>
      <c r="B206" s="128" t="s">
        <v>464</v>
      </c>
      <c r="C206" s="132">
        <f t="shared" ca="1" si="21"/>
        <v>3</v>
      </c>
      <c r="D206" s="133" t="str">
        <f t="shared" ca="1" si="22"/>
        <v>Case</v>
      </c>
      <c r="E206" s="134"/>
      <c r="F206" s="134"/>
      <c r="G206" s="135"/>
      <c r="H206" s="136"/>
      <c r="I206" s="134"/>
      <c r="J206" s="134"/>
      <c r="K206" s="132">
        <f t="shared" ca="1" si="23"/>
        <v>3</v>
      </c>
    </row>
    <row r="207" spans="1:11">
      <c r="A207" s="128">
        <f t="shared" si="20"/>
        <v>52</v>
      </c>
      <c r="B207" s="128" t="s">
        <v>219</v>
      </c>
      <c r="C207" s="132">
        <f t="shared" ca="1" si="21"/>
        <v>1</v>
      </c>
      <c r="D207" s="133" t="str">
        <f t="shared" ca="1" si="22"/>
        <v>Btl</v>
      </c>
      <c r="E207" s="134"/>
      <c r="F207" s="134"/>
      <c r="G207" s="135"/>
      <c r="H207" s="136"/>
      <c r="I207" s="134"/>
      <c r="J207" s="134"/>
      <c r="K207" s="132">
        <f t="shared" ca="1" si="23"/>
        <v>1</v>
      </c>
    </row>
    <row r="208" spans="1:11">
      <c r="A208" s="128">
        <f t="shared" si="20"/>
        <v>53</v>
      </c>
      <c r="B208" s="128" t="s">
        <v>281</v>
      </c>
      <c r="C208" s="132">
        <f t="shared" ca="1" si="21"/>
        <v>10</v>
      </c>
      <c r="D208" s="133" t="str">
        <f t="shared" ca="1" si="22"/>
        <v>Bg</v>
      </c>
      <c r="E208" s="134">
        <v>5</v>
      </c>
      <c r="F208" s="134">
        <v>5</v>
      </c>
      <c r="G208" s="135">
        <v>5</v>
      </c>
      <c r="H208" s="136">
        <v>5</v>
      </c>
      <c r="I208" s="134">
        <v>5</v>
      </c>
      <c r="J208" s="134">
        <v>5</v>
      </c>
      <c r="K208" s="132">
        <f t="shared" ca="1" si="23"/>
        <v>10</v>
      </c>
    </row>
    <row r="209" spans="1:11">
      <c r="A209" s="128">
        <f t="shared" si="20"/>
        <v>54</v>
      </c>
      <c r="B209" s="128" t="s">
        <v>426</v>
      </c>
      <c r="C209" s="132">
        <f t="shared" ca="1" si="21"/>
        <v>3</v>
      </c>
      <c r="D209" s="133" t="str">
        <f t="shared" ca="1" si="22"/>
        <v>Bag</v>
      </c>
      <c r="E209" s="134"/>
      <c r="F209" s="134"/>
      <c r="G209" s="135"/>
      <c r="H209" s="136"/>
      <c r="I209" s="134"/>
      <c r="J209" s="134"/>
      <c r="K209" s="132">
        <f t="shared" ca="1" si="23"/>
        <v>3</v>
      </c>
    </row>
    <row r="210" spans="1:11">
      <c r="A210" s="128">
        <f t="shared" si="20"/>
        <v>55</v>
      </c>
      <c r="B210" s="128" t="s">
        <v>124</v>
      </c>
      <c r="C210" s="132">
        <f t="shared" ca="1" si="21"/>
        <v>2</v>
      </c>
      <c r="D210" s="133" t="str">
        <f t="shared" ca="1" si="22"/>
        <v>Bag</v>
      </c>
      <c r="E210" s="134"/>
      <c r="F210" s="134"/>
      <c r="G210" s="135"/>
      <c r="H210" s="136"/>
      <c r="I210" s="134"/>
      <c r="J210" s="134"/>
      <c r="K210" s="132">
        <f t="shared" ca="1" si="23"/>
        <v>3</v>
      </c>
    </row>
    <row r="211" spans="1:11">
      <c r="A211" s="128">
        <f t="shared" si="20"/>
        <v>56</v>
      </c>
      <c r="B211" s="128" t="s">
        <v>245</v>
      </c>
      <c r="C211" s="132">
        <f t="shared" ca="1" si="21"/>
        <v>3</v>
      </c>
      <c r="D211" s="133" t="str">
        <f t="shared" ca="1" si="22"/>
        <v>Each</v>
      </c>
      <c r="E211" s="134"/>
      <c r="F211" s="134"/>
      <c r="G211" s="135"/>
      <c r="H211" s="136"/>
      <c r="I211" s="134"/>
      <c r="J211" s="134"/>
      <c r="K211" s="132">
        <f t="shared" ca="1" si="23"/>
        <v>4</v>
      </c>
    </row>
    <row r="212" spans="1:11">
      <c r="A212" s="128">
        <f t="shared" si="20"/>
        <v>57</v>
      </c>
      <c r="B212" s="128" t="s">
        <v>329</v>
      </c>
      <c r="C212" s="132">
        <f t="shared" ca="1" si="21"/>
        <v>2</v>
      </c>
      <c r="D212" s="133" t="str">
        <f t="shared" ca="1" si="22"/>
        <v>Bag</v>
      </c>
      <c r="E212" s="134"/>
      <c r="F212" s="134"/>
      <c r="G212" s="135"/>
      <c r="H212" s="136"/>
      <c r="I212" s="134"/>
      <c r="J212" s="134"/>
      <c r="K212" s="132">
        <f t="shared" ca="1" si="23"/>
        <v>2</v>
      </c>
    </row>
    <row r="213" spans="1:11">
      <c r="A213" s="128">
        <f t="shared" si="20"/>
        <v>58</v>
      </c>
      <c r="B213" s="128" t="s">
        <v>247</v>
      </c>
      <c r="C213" s="132">
        <f t="shared" ca="1" si="21"/>
        <v>1</v>
      </c>
      <c r="D213" s="133" t="str">
        <f t="shared" ca="1" si="22"/>
        <v>Bag</v>
      </c>
      <c r="E213" s="134"/>
      <c r="F213" s="134"/>
      <c r="G213" s="135"/>
      <c r="H213" s="136"/>
      <c r="I213" s="134"/>
      <c r="J213" s="134"/>
      <c r="K213" s="132">
        <f t="shared" ca="1" si="23"/>
        <v>1</v>
      </c>
    </row>
    <row r="214" spans="1:11">
      <c r="A214" s="128">
        <f t="shared" si="20"/>
        <v>59</v>
      </c>
      <c r="B214" s="128" t="s">
        <v>407</v>
      </c>
      <c r="C214" s="132">
        <v>1</v>
      </c>
      <c r="D214" s="133" t="str">
        <f t="shared" ca="1" si="22"/>
        <v>Case</v>
      </c>
      <c r="E214" s="134"/>
      <c r="F214" s="134"/>
      <c r="G214" s="135"/>
      <c r="H214" s="136"/>
      <c r="I214" s="134"/>
      <c r="J214" s="134"/>
      <c r="K214" s="132">
        <v>1</v>
      </c>
    </row>
    <row r="215" spans="1:11">
      <c r="A215" s="128">
        <f t="shared" si="20"/>
        <v>60</v>
      </c>
      <c r="B215" s="128" t="s">
        <v>409</v>
      </c>
      <c r="C215" s="132">
        <v>1</v>
      </c>
      <c r="D215" s="133" t="str">
        <f t="shared" ca="1" si="22"/>
        <v>Case</v>
      </c>
      <c r="E215" s="134"/>
      <c r="F215" s="134"/>
      <c r="G215" s="135"/>
      <c r="H215" s="136"/>
      <c r="I215" s="134"/>
      <c r="J215" s="134"/>
      <c r="K215" s="132">
        <v>1</v>
      </c>
    </row>
    <row r="216" spans="1:11">
      <c r="A216" s="128">
        <f t="shared" si="20"/>
        <v>61</v>
      </c>
      <c r="B216" s="128" t="s">
        <v>403</v>
      </c>
      <c r="C216" s="132">
        <v>1</v>
      </c>
      <c r="D216" s="133" t="str">
        <f t="shared" ca="1" si="22"/>
        <v>Case</v>
      </c>
      <c r="E216" s="134">
        <v>1</v>
      </c>
      <c r="F216" s="134">
        <v>1</v>
      </c>
      <c r="G216" s="135">
        <v>2</v>
      </c>
      <c r="H216" s="136">
        <v>1</v>
      </c>
      <c r="I216" s="134">
        <v>1</v>
      </c>
      <c r="J216" s="134">
        <v>2</v>
      </c>
      <c r="K216" s="132">
        <f t="shared" ca="1" si="23"/>
        <v>2</v>
      </c>
    </row>
    <row r="217" spans="1:11">
      <c r="A217" s="108"/>
      <c r="B217" s="108"/>
      <c r="C217" s="108"/>
      <c r="D217" s="108"/>
      <c r="E217" s="108"/>
      <c r="F217" s="108"/>
      <c r="G217" s="108"/>
      <c r="H217" s="108"/>
      <c r="I217" s="108"/>
      <c r="J217" s="108"/>
      <c r="K217" s="108"/>
    </row>
  </sheetData>
  <mergeCells count="31">
    <mergeCell ref="G85:H85"/>
    <mergeCell ref="E95:F95"/>
    <mergeCell ref="G95:H95"/>
    <mergeCell ref="I95:J95"/>
    <mergeCell ref="B97:K97"/>
    <mergeCell ref="E94:F94"/>
    <mergeCell ref="G94:H94"/>
    <mergeCell ref="G86:H86"/>
    <mergeCell ref="G87:H87"/>
    <mergeCell ref="G88:H88"/>
    <mergeCell ref="C91:D91"/>
    <mergeCell ref="E91:H91"/>
    <mergeCell ref="E86:F86"/>
    <mergeCell ref="E87:F87"/>
    <mergeCell ref="E88:F88"/>
    <mergeCell ref="B83:K83"/>
    <mergeCell ref="I92:J92"/>
    <mergeCell ref="I93:J93"/>
    <mergeCell ref="I94:J94"/>
    <mergeCell ref="C84:D84"/>
    <mergeCell ref="E84:H84"/>
    <mergeCell ref="H89:I89"/>
    <mergeCell ref="I85:J85"/>
    <mergeCell ref="I86:J86"/>
    <mergeCell ref="I87:J87"/>
    <mergeCell ref="I88:J88"/>
    <mergeCell ref="E85:F85"/>
    <mergeCell ref="E92:F92"/>
    <mergeCell ref="G92:H92"/>
    <mergeCell ref="E93:F93"/>
    <mergeCell ref="G93:H93"/>
  </mergeCells>
  <conditionalFormatting sqref="C156:D161 C43:D59 H43:K59 C86:D90 G89:H90 J89:K90 I86:I88 C195:D216 H195:K216 B195:B217 H156:K164 B162:D164 B103:B115 K84:K88 B165:K194 B117:B161 C117:K153 A3:B3 B97:B101 A97:A216 C100:K100 B63 A62:A63 A40:A60 A21:B33 A35:B39 A65:B91 A7:K20 A5:K5">
    <cfRule type="expression" dxfId="143" priority="279">
      <formula>EVEN(ROW())=ROW()</formula>
    </cfRule>
  </conditionalFormatting>
  <conditionalFormatting sqref="A1:B1">
    <cfRule type="expression" dxfId="142" priority="289">
      <formula>EVEN(ROW())=ROW()</formula>
    </cfRule>
  </conditionalFormatting>
  <conditionalFormatting sqref="K43:K59 C195:D216 B195:B217 B103:B115 C156:D161 B162:D194 K156:K216 B117:B161 K117:K153 C117:D153 A3:B3 B97:B101 B63 K65:K70 C65:D70 A40:A59 C43:D59 A21:B33 A35:B39 B65:B82 A7:K20 A5:K5">
    <cfRule type="expression" dxfId="141" priority="287">
      <formula>$C3="warehouse"</formula>
    </cfRule>
  </conditionalFormatting>
  <conditionalFormatting sqref="C1:D1 H2 H1:K1">
    <cfRule type="expression" dxfId="140" priority="286">
      <formula>EVEN(ROW())=ROW()</formula>
    </cfRule>
  </conditionalFormatting>
  <conditionalFormatting sqref="C39:D39 H39:K39">
    <cfRule type="expression" dxfId="139" priority="285">
      <formula>EVEN(ROW())=ROW()</formula>
    </cfRule>
  </conditionalFormatting>
  <conditionalFormatting sqref="C63:D63 K63 H63:I63">
    <cfRule type="expression" dxfId="138" priority="284">
      <formula>EVEN(ROW())=ROW()</formula>
    </cfRule>
  </conditionalFormatting>
  <conditionalFormatting sqref="C3:D3 H3:K3 H21:K33 C21:D33 C35:D38 H35:K38">
    <cfRule type="expression" dxfId="137" priority="281">
      <formula>$C3="warehouse"</formula>
    </cfRule>
  </conditionalFormatting>
  <conditionalFormatting sqref="C3:D3 H3:K3 H21:K33 C21:D33 C35:D38 H35:K38">
    <cfRule type="expression" dxfId="136" priority="282">
      <formula>EVEN(ROW())=ROW()</formula>
    </cfRule>
  </conditionalFormatting>
  <conditionalFormatting sqref="K155">
    <cfRule type="expression" dxfId="135" priority="268">
      <formula>EVEN(ROW())=ROW()</formula>
    </cfRule>
  </conditionalFormatting>
  <conditionalFormatting sqref="C155:D155 H155:J155">
    <cfRule type="expression" dxfId="134" priority="274">
      <formula>EVEN(ROW())=ROW()</formula>
    </cfRule>
  </conditionalFormatting>
  <conditionalFormatting sqref="C101:D101 H101:J101">
    <cfRule type="expression" dxfId="133" priority="271">
      <formula>EVEN(ROW())=ROW()</formula>
    </cfRule>
  </conditionalFormatting>
  <conditionalFormatting sqref="K101">
    <cfRule type="expression" dxfId="132" priority="269">
      <formula>EVEN(ROW())=ROW()</formula>
    </cfRule>
  </conditionalFormatting>
  <conditionalFormatting sqref="C154:D154 H154:K154">
    <cfRule type="expression" dxfId="131" priority="262">
      <formula>EVEN(ROW())=ROW()</formula>
    </cfRule>
  </conditionalFormatting>
  <conditionalFormatting sqref="C154:D154 H154:K154">
    <cfRule type="expression" dxfId="130" priority="263">
      <formula>$C154="warehouse"</formula>
    </cfRule>
  </conditionalFormatting>
  <conditionalFormatting sqref="H65:J81">
    <cfRule type="expression" dxfId="129" priority="255">
      <formula>EVEN(ROW())=ROW()</formula>
    </cfRule>
  </conditionalFormatting>
  <conditionalFormatting sqref="K71:K81">
    <cfRule type="expression" dxfId="128" priority="249">
      <formula>$C71="warehouse"</formula>
    </cfRule>
  </conditionalFormatting>
  <conditionalFormatting sqref="K65:K81">
    <cfRule type="expression" dxfId="127" priority="250">
      <formula>EVEN(ROW())=ROW()</formula>
    </cfRule>
  </conditionalFormatting>
  <conditionalFormatting sqref="H98:J98">
    <cfRule type="expression" dxfId="126" priority="248">
      <formula>EVEN(ROW())=ROW()</formula>
    </cfRule>
  </conditionalFormatting>
  <conditionalFormatting sqref="K98">
    <cfRule type="expression" dxfId="125" priority="242">
      <formula>$C98="warehouse"</formula>
    </cfRule>
  </conditionalFormatting>
  <conditionalFormatting sqref="K98">
    <cfRule type="expression" dxfId="124" priority="243">
      <formula>EVEN(ROW())=ROW()</formula>
    </cfRule>
  </conditionalFormatting>
  <conditionalFormatting sqref="H103:J115">
    <cfRule type="expression" dxfId="123" priority="241">
      <formula>EVEN(ROW())=ROW()</formula>
    </cfRule>
  </conditionalFormatting>
  <conditionalFormatting sqref="K103:K115">
    <cfRule type="expression" dxfId="122" priority="235">
      <formula>$C103="warehouse"</formula>
    </cfRule>
  </conditionalFormatting>
  <conditionalFormatting sqref="K103:K115">
    <cfRule type="expression" dxfId="121" priority="236">
      <formula>EVEN(ROW())=ROW()</formula>
    </cfRule>
  </conditionalFormatting>
  <conditionalFormatting sqref="C71:D81">
    <cfRule type="expression" dxfId="120" priority="224">
      <formula>$C71="warehouse"</formula>
    </cfRule>
  </conditionalFormatting>
  <conditionalFormatting sqref="C65:D81">
    <cfRule type="expression" dxfId="119" priority="225">
      <formula>EVEN(ROW())=ROW()</formula>
    </cfRule>
  </conditionalFormatting>
  <conditionalFormatting sqref="C98:D99 H99:K99">
    <cfRule type="expression" dxfId="118" priority="222">
      <formula>$C98="warehouse"</formula>
    </cfRule>
  </conditionalFormatting>
  <conditionalFormatting sqref="C98:D99 H99:K99">
    <cfRule type="expression" dxfId="117" priority="223">
      <formula>EVEN(ROW())=ROW()</formula>
    </cfRule>
  </conditionalFormatting>
  <conditionalFormatting sqref="C103:D115">
    <cfRule type="expression" dxfId="116" priority="220">
      <formula>$C103="warehouse"</formula>
    </cfRule>
  </conditionalFormatting>
  <conditionalFormatting sqref="C103:D115">
    <cfRule type="expression" dxfId="115" priority="221">
      <formula>EVEN(ROW())=ROW()</formula>
    </cfRule>
  </conditionalFormatting>
  <conditionalFormatting sqref="J63">
    <cfRule type="expression" dxfId="114" priority="217">
      <formula>EVEN(ROW())=ROW()</formula>
    </cfRule>
  </conditionalFormatting>
  <conditionalFormatting sqref="J84">
    <cfRule type="expression" dxfId="113" priority="214">
      <formula>EVEN(ROW())=ROW()</formula>
    </cfRule>
  </conditionalFormatting>
  <conditionalFormatting sqref="A97:A98 A100:A216 A63 A65:A81">
    <cfRule type="expression" dxfId="112" priority="296">
      <formula>$C64="warehouse"</formula>
    </cfRule>
  </conditionalFormatting>
  <conditionalFormatting sqref="C60:D60 H60:K60">
    <cfRule type="expression" dxfId="111" priority="196">
      <formula>EVEN(ROW())=ROW()</formula>
    </cfRule>
  </conditionalFormatting>
  <conditionalFormatting sqref="K60 C60:D60">
    <cfRule type="expression" dxfId="110" priority="197">
      <formula>$C60="warehouse"</formula>
    </cfRule>
  </conditionalFormatting>
  <conditionalFormatting sqref="C62:D62 H62:K62">
    <cfRule type="expression" dxfId="109" priority="194">
      <formula>EVEN(ROW())=ROW()</formula>
    </cfRule>
  </conditionalFormatting>
  <conditionalFormatting sqref="K62 C62:D62">
    <cfRule type="expression" dxfId="108" priority="195">
      <formula>$C62="warehouse"</formula>
    </cfRule>
  </conditionalFormatting>
  <conditionalFormatting sqref="C40:D40 H40:K40">
    <cfRule type="expression" dxfId="107" priority="192">
      <formula>EVEN(ROW())=ROW()</formula>
    </cfRule>
  </conditionalFormatting>
  <conditionalFormatting sqref="K40 C40:D40">
    <cfRule type="expression" dxfId="106" priority="193">
      <formula>$C40="warehouse"</formula>
    </cfRule>
  </conditionalFormatting>
  <conditionalFormatting sqref="C41:D41 H41:K41">
    <cfRule type="expression" dxfId="105" priority="190">
      <formula>EVEN(ROW())=ROW()</formula>
    </cfRule>
  </conditionalFormatting>
  <conditionalFormatting sqref="K41 C41:D41">
    <cfRule type="expression" dxfId="104" priority="191">
      <formula>$C41="warehouse"</formula>
    </cfRule>
  </conditionalFormatting>
  <conditionalFormatting sqref="C42:D42 H42:K42">
    <cfRule type="expression" dxfId="103" priority="184">
      <formula>EVEN(ROW())=ROW()</formula>
    </cfRule>
  </conditionalFormatting>
  <conditionalFormatting sqref="K42 C42:D42">
    <cfRule type="expression" dxfId="102" priority="185">
      <formula>$C42="warehouse"</formula>
    </cfRule>
  </conditionalFormatting>
  <conditionalFormatting sqref="A88 A90:A91">
    <cfRule type="expression" dxfId="101" priority="299">
      <formula>$C95="warehouse"</formula>
    </cfRule>
  </conditionalFormatting>
  <conditionalFormatting sqref="A79">
    <cfRule type="expression" dxfId="100" priority="300">
      <formula>$C82="warehouse"</formula>
    </cfRule>
  </conditionalFormatting>
  <conditionalFormatting sqref="E43:G59 E195:G216 E156:G164">
    <cfRule type="expression" dxfId="99" priority="177">
      <formula>EVEN(ROW())=ROW()</formula>
    </cfRule>
  </conditionalFormatting>
  <conditionalFormatting sqref="E2 E1:G1">
    <cfRule type="expression" dxfId="98" priority="183">
      <formula>EVEN(ROW())=ROW()</formula>
    </cfRule>
  </conditionalFormatting>
  <conditionalFormatting sqref="E39:G39">
    <cfRule type="expression" dxfId="97" priority="182">
      <formula>EVEN(ROW())=ROW()</formula>
    </cfRule>
  </conditionalFormatting>
  <conditionalFormatting sqref="E63:F63">
    <cfRule type="expression" dxfId="96" priority="181">
      <formula>EVEN(ROW())=ROW()</formula>
    </cfRule>
  </conditionalFormatting>
  <conditionalFormatting sqref="E3:G3 E21:G33 E35:G38">
    <cfRule type="expression" dxfId="95" priority="178">
      <formula>$C3="warehouse"</formula>
    </cfRule>
  </conditionalFormatting>
  <conditionalFormatting sqref="E3:G3 E21:G33 E35:G38">
    <cfRule type="expression" dxfId="94" priority="179">
      <formula>EVEN(ROW())=ROW()</formula>
    </cfRule>
  </conditionalFormatting>
  <conditionalFormatting sqref="E99:G99">
    <cfRule type="expression" dxfId="93" priority="167">
      <formula>EVEN(ROW())=ROW()</formula>
    </cfRule>
  </conditionalFormatting>
  <conditionalFormatting sqref="E155:G155">
    <cfRule type="expression" dxfId="92" priority="175">
      <formula>EVEN(ROW())=ROW()</formula>
    </cfRule>
  </conditionalFormatting>
  <conditionalFormatting sqref="E101:G101">
    <cfRule type="expression" dxfId="91" priority="174">
      <formula>EVEN(ROW())=ROW()</formula>
    </cfRule>
  </conditionalFormatting>
  <conditionalFormatting sqref="C84:C85">
    <cfRule type="expression" dxfId="90" priority="173">
      <formula>EVEN(ROW())=ROW()</formula>
    </cfRule>
  </conditionalFormatting>
  <conditionalFormatting sqref="E154:G154">
    <cfRule type="expression" dxfId="89" priority="171">
      <formula>EVEN(ROW())=ROW()</formula>
    </cfRule>
  </conditionalFormatting>
  <conditionalFormatting sqref="E154:G154">
    <cfRule type="expression" dxfId="88" priority="172">
      <formula>$C154="warehouse"</formula>
    </cfRule>
  </conditionalFormatting>
  <conditionalFormatting sqref="E65:G81">
    <cfRule type="expression" dxfId="87" priority="170">
      <formula>EVEN(ROW())=ROW()</formula>
    </cfRule>
  </conditionalFormatting>
  <conditionalFormatting sqref="E98:G98">
    <cfRule type="expression" dxfId="86" priority="169">
      <formula>EVEN(ROW())=ROW()</formula>
    </cfRule>
  </conditionalFormatting>
  <conditionalFormatting sqref="E103:G115">
    <cfRule type="expression" dxfId="85" priority="168">
      <formula>EVEN(ROW())=ROW()</formula>
    </cfRule>
  </conditionalFormatting>
  <conditionalFormatting sqref="E99:G99">
    <cfRule type="expression" dxfId="84" priority="166">
      <formula>$C99="warehouse"</formula>
    </cfRule>
  </conditionalFormatting>
  <conditionalFormatting sqref="G63">
    <cfRule type="expression" dxfId="83" priority="165">
      <formula>EVEN(ROW())=ROW()</formula>
    </cfRule>
  </conditionalFormatting>
  <conditionalFormatting sqref="E41:G41">
    <cfRule type="expression" dxfId="82" priority="155">
      <formula>EVEN(ROW())=ROW()</formula>
    </cfRule>
  </conditionalFormatting>
  <conditionalFormatting sqref="I84">
    <cfRule type="expression" dxfId="81" priority="162">
      <formula>EVEN(ROW())=ROW()</formula>
    </cfRule>
  </conditionalFormatting>
  <conditionalFormatting sqref="E60:G60">
    <cfRule type="expression" dxfId="80" priority="158">
      <formula>EVEN(ROW())=ROW()</formula>
    </cfRule>
  </conditionalFormatting>
  <conditionalFormatting sqref="E62:G62">
    <cfRule type="expression" dxfId="79" priority="157">
      <formula>EVEN(ROW())=ROW()</formula>
    </cfRule>
  </conditionalFormatting>
  <conditionalFormatting sqref="E40:G40">
    <cfRule type="expression" dxfId="78" priority="156">
      <formula>EVEN(ROW())=ROW()</formula>
    </cfRule>
  </conditionalFormatting>
  <conditionalFormatting sqref="E42:G42">
    <cfRule type="expression" dxfId="77" priority="154">
      <formula>EVEN(ROW())=ROW()</formula>
    </cfRule>
  </conditionalFormatting>
  <conditionalFormatting sqref="B83:B91">
    <cfRule type="expression" dxfId="76" priority="302">
      <formula>#REF!="warehouse"</formula>
    </cfRule>
  </conditionalFormatting>
  <conditionalFormatting sqref="A82:A84">
    <cfRule type="expression" dxfId="75" priority="306">
      <formula>#REF!="warehouse"</formula>
    </cfRule>
  </conditionalFormatting>
  <conditionalFormatting sqref="A81 A85:A87">
    <cfRule type="expression" dxfId="74" priority="307">
      <formula>#REF!="warehouse"</formula>
    </cfRule>
  </conditionalFormatting>
  <conditionalFormatting sqref="A80">
    <cfRule type="expression" dxfId="73" priority="311">
      <formula>#REF!="warehouse"</formula>
    </cfRule>
  </conditionalFormatting>
  <conditionalFormatting sqref="E89:F90 E86:E88">
    <cfRule type="expression" dxfId="72" priority="152">
      <formula>EVEN(ROW())=ROW()</formula>
    </cfRule>
  </conditionalFormatting>
  <conditionalFormatting sqref="E84">
    <cfRule type="expression" dxfId="71" priority="149">
      <formula>EVEN(ROW())=ROW()</formula>
    </cfRule>
  </conditionalFormatting>
  <conditionalFormatting sqref="A89">
    <cfRule type="expression" dxfId="70" priority="315">
      <formula>$C95="warehouse"</formula>
    </cfRule>
  </conditionalFormatting>
  <conditionalFormatting sqref="C93:D96 I93:I96 K93:K96">
    <cfRule type="expression" dxfId="69" priority="137">
      <formula>EVEN(ROW())=ROW()</formula>
    </cfRule>
  </conditionalFormatting>
  <conditionalFormatting sqref="K91:K92">
    <cfRule type="expression" dxfId="68" priority="136">
      <formula>EVEN(ROW())=ROW()</formula>
    </cfRule>
  </conditionalFormatting>
  <conditionalFormatting sqref="J91">
    <cfRule type="expression" dxfId="67" priority="135">
      <formula>EVEN(ROW())=ROW()</formula>
    </cfRule>
  </conditionalFormatting>
  <conditionalFormatting sqref="C91:C92">
    <cfRule type="expression" dxfId="66" priority="134">
      <formula>EVEN(ROW())=ROW()</formula>
    </cfRule>
  </conditionalFormatting>
  <conditionalFormatting sqref="I91">
    <cfRule type="expression" dxfId="65" priority="133">
      <formula>EVEN(ROW())=ROW()</formula>
    </cfRule>
  </conditionalFormatting>
  <conditionalFormatting sqref="E91">
    <cfRule type="expression" dxfId="64" priority="131">
      <formula>EVEN(ROW())=ROW()</formula>
    </cfRule>
  </conditionalFormatting>
  <conditionalFormatting sqref="E93:E96">
    <cfRule type="expression" dxfId="63" priority="130">
      <formula>EVEN(ROW())=ROW()</formula>
    </cfRule>
  </conditionalFormatting>
  <conditionalFormatting sqref="A92:B96">
    <cfRule type="expression" dxfId="62" priority="126">
      <formula>EVEN(ROW())=ROW()</formula>
    </cfRule>
  </conditionalFormatting>
  <conditionalFormatting sqref="A95:A96">
    <cfRule type="expression" dxfId="61" priority="127">
      <formula>$C102="warehouse"</formula>
    </cfRule>
  </conditionalFormatting>
  <conditionalFormatting sqref="B92:B96">
    <cfRule type="expression" dxfId="60" priority="128">
      <formula>#REF!="warehouse"</formula>
    </cfRule>
  </conditionalFormatting>
  <conditionalFormatting sqref="A92:A94">
    <cfRule type="expression" dxfId="59" priority="129">
      <formula>#REF!="warehouse"</formula>
    </cfRule>
  </conditionalFormatting>
  <conditionalFormatting sqref="A161 A164 A182 A194 A120">
    <cfRule type="expression" dxfId="58" priority="323">
      <formula>#REF!="warehouse"</formula>
    </cfRule>
  </conditionalFormatting>
  <conditionalFormatting sqref="A62 A99">
    <cfRule type="expression" dxfId="57" priority="330">
      <formula>#REF!="warehouse"</formula>
    </cfRule>
  </conditionalFormatting>
  <conditionalFormatting sqref="A60">
    <cfRule type="expression" dxfId="56" priority="333">
      <formula>$C62="warehouse"</formula>
    </cfRule>
  </conditionalFormatting>
  <conditionalFormatting sqref="A61">
    <cfRule type="expression" dxfId="55" priority="124">
      <formula>EVEN(ROW())=ROW()</formula>
    </cfRule>
  </conditionalFormatting>
  <conditionalFormatting sqref="C61:D61 H61:K61">
    <cfRule type="expression" dxfId="54" priority="122">
      <formula>EVEN(ROW())=ROW()</formula>
    </cfRule>
  </conditionalFormatting>
  <conditionalFormatting sqref="K61 C61:D61">
    <cfRule type="expression" dxfId="53" priority="123">
      <formula>$C61="warehouse"</formula>
    </cfRule>
  </conditionalFormatting>
  <conditionalFormatting sqref="E61:G61">
    <cfRule type="expression" dxfId="52" priority="121">
      <formula>EVEN(ROW())=ROW()</formula>
    </cfRule>
  </conditionalFormatting>
  <conditionalFormatting sqref="A61">
    <cfRule type="expression" dxfId="51" priority="125">
      <formula>#REF!="warehouse"</formula>
    </cfRule>
  </conditionalFormatting>
  <conditionalFormatting sqref="A66 A70:A71">
    <cfRule type="expression" dxfId="50" priority="338">
      <formula>#REF!="warehouse"</formula>
    </cfRule>
  </conditionalFormatting>
  <conditionalFormatting sqref="B40">
    <cfRule type="expression" dxfId="49" priority="117">
      <formula>EVEN(ROW())=ROW()</formula>
    </cfRule>
  </conditionalFormatting>
  <conditionalFormatting sqref="B40">
    <cfRule type="expression" dxfId="48" priority="118">
      <formula>$C40="warehouse"</formula>
    </cfRule>
  </conditionalFormatting>
  <conditionalFormatting sqref="B41">
    <cfRule type="expression" dxfId="47" priority="115">
      <formula>EVEN(ROW())=ROW()</formula>
    </cfRule>
  </conditionalFormatting>
  <conditionalFormatting sqref="B41">
    <cfRule type="expression" dxfId="46" priority="116">
      <formula>$C41="warehouse"</formula>
    </cfRule>
  </conditionalFormatting>
  <conditionalFormatting sqref="B42">
    <cfRule type="expression" dxfId="45" priority="113">
      <formula>EVEN(ROW())=ROW()</formula>
    </cfRule>
  </conditionalFormatting>
  <conditionalFormatting sqref="B42">
    <cfRule type="expression" dxfId="44" priority="114">
      <formula>$C42="warehouse"</formula>
    </cfRule>
  </conditionalFormatting>
  <conditionalFormatting sqref="B43">
    <cfRule type="expression" dxfId="43" priority="111">
      <formula>EVEN(ROW())=ROW()</formula>
    </cfRule>
  </conditionalFormatting>
  <conditionalFormatting sqref="B43">
    <cfRule type="expression" dxfId="42" priority="112">
      <formula>$C43="warehouse"</formula>
    </cfRule>
  </conditionalFormatting>
  <conditionalFormatting sqref="B44">
    <cfRule type="expression" dxfId="41" priority="77">
      <formula>EVEN(ROW())=ROW()</formula>
    </cfRule>
  </conditionalFormatting>
  <conditionalFormatting sqref="B44">
    <cfRule type="expression" dxfId="40" priority="78">
      <formula>$C44="warehouse"</formula>
    </cfRule>
  </conditionalFormatting>
  <conditionalFormatting sqref="B45">
    <cfRule type="expression" dxfId="39" priority="75">
      <formula>EVEN(ROW())=ROW()</formula>
    </cfRule>
  </conditionalFormatting>
  <conditionalFormatting sqref="B45">
    <cfRule type="expression" dxfId="38" priority="76">
      <formula>$C45="warehouse"</formula>
    </cfRule>
  </conditionalFormatting>
  <conditionalFormatting sqref="B46">
    <cfRule type="expression" dxfId="37" priority="73">
      <formula>EVEN(ROW())=ROW()</formula>
    </cfRule>
  </conditionalFormatting>
  <conditionalFormatting sqref="B46">
    <cfRule type="expression" dxfId="36" priority="74">
      <formula>$C46="warehouse"</formula>
    </cfRule>
  </conditionalFormatting>
  <conditionalFormatting sqref="B54">
    <cfRule type="expression" dxfId="35" priority="39">
      <formula>EVEN(ROW())=ROW()</formula>
    </cfRule>
  </conditionalFormatting>
  <conditionalFormatting sqref="B54">
    <cfRule type="expression" dxfId="34" priority="40">
      <formula>$C54="warehouse"</formula>
    </cfRule>
  </conditionalFormatting>
  <conditionalFormatting sqref="B53">
    <cfRule type="expression" dxfId="33" priority="37">
      <formula>EVEN(ROW())=ROW()</formula>
    </cfRule>
  </conditionalFormatting>
  <conditionalFormatting sqref="B53">
    <cfRule type="expression" dxfId="32" priority="38">
      <formula>$C53="warehouse"</formula>
    </cfRule>
  </conditionalFormatting>
  <conditionalFormatting sqref="B52">
    <cfRule type="expression" dxfId="31" priority="35">
      <formula>EVEN(ROW())=ROW()</formula>
    </cfRule>
  </conditionalFormatting>
  <conditionalFormatting sqref="B52">
    <cfRule type="expression" dxfId="30" priority="36">
      <formula>$C52="warehouse"</formula>
    </cfRule>
  </conditionalFormatting>
  <conditionalFormatting sqref="B51">
    <cfRule type="expression" dxfId="29" priority="33">
      <formula>EVEN(ROW())=ROW()</formula>
    </cfRule>
  </conditionalFormatting>
  <conditionalFormatting sqref="B51">
    <cfRule type="expression" dxfId="28" priority="34">
      <formula>$C51="warehouse"</formula>
    </cfRule>
  </conditionalFormatting>
  <conditionalFormatting sqref="B50">
    <cfRule type="expression" dxfId="27" priority="31">
      <formula>EVEN(ROW())=ROW()</formula>
    </cfRule>
  </conditionalFormatting>
  <conditionalFormatting sqref="B50">
    <cfRule type="expression" dxfId="26" priority="32">
      <formula>$C50="warehouse"</formula>
    </cfRule>
  </conditionalFormatting>
  <conditionalFormatting sqref="B49">
    <cfRule type="expression" dxfId="25" priority="29">
      <formula>EVEN(ROW())=ROW()</formula>
    </cfRule>
  </conditionalFormatting>
  <conditionalFormatting sqref="B49">
    <cfRule type="expression" dxfId="24" priority="30">
      <formula>$C49="warehouse"</formula>
    </cfRule>
  </conditionalFormatting>
  <conditionalFormatting sqref="B48">
    <cfRule type="expression" dxfId="23" priority="27">
      <formula>EVEN(ROW())=ROW()</formula>
    </cfRule>
  </conditionalFormatting>
  <conditionalFormatting sqref="B48">
    <cfRule type="expression" dxfId="22" priority="28">
      <formula>$C48="warehouse"</formula>
    </cfRule>
  </conditionalFormatting>
  <conditionalFormatting sqref="B47">
    <cfRule type="expression" dxfId="21" priority="25">
      <formula>EVEN(ROW())=ROW()</formula>
    </cfRule>
  </conditionalFormatting>
  <conditionalFormatting sqref="B47">
    <cfRule type="expression" dxfId="20" priority="26">
      <formula>$C47="warehouse"</formula>
    </cfRule>
  </conditionalFormatting>
  <conditionalFormatting sqref="B55">
    <cfRule type="expression" dxfId="19" priority="23">
      <formula>EVEN(ROW())=ROW()</formula>
    </cfRule>
  </conditionalFormatting>
  <conditionalFormatting sqref="B55">
    <cfRule type="expression" dxfId="18" priority="24">
      <formula>$C55="warehouse"</formula>
    </cfRule>
  </conditionalFormatting>
  <conditionalFormatting sqref="B56">
    <cfRule type="expression" dxfId="17" priority="17">
      <formula>EVEN(ROW())=ROW()</formula>
    </cfRule>
  </conditionalFormatting>
  <conditionalFormatting sqref="B56">
    <cfRule type="expression" dxfId="16" priority="18">
      <formula>$C56="warehouse"</formula>
    </cfRule>
  </conditionalFormatting>
  <conditionalFormatting sqref="B57">
    <cfRule type="expression" dxfId="15" priority="15">
      <formula>EVEN(ROW())=ROW()</formula>
    </cfRule>
  </conditionalFormatting>
  <conditionalFormatting sqref="B57">
    <cfRule type="expression" dxfId="14" priority="16">
      <formula>$C57="warehouse"</formula>
    </cfRule>
  </conditionalFormatting>
  <conditionalFormatting sqref="B62">
    <cfRule type="expression" dxfId="13" priority="13">
      <formula>EVEN(ROW())=ROW()</formula>
    </cfRule>
  </conditionalFormatting>
  <conditionalFormatting sqref="B62">
    <cfRule type="expression" dxfId="12" priority="14">
      <formula>$C62="warehouse"</formula>
    </cfRule>
  </conditionalFormatting>
  <conditionalFormatting sqref="B61">
    <cfRule type="expression" dxfId="11" priority="11">
      <formula>EVEN(ROW())=ROW()</formula>
    </cfRule>
  </conditionalFormatting>
  <conditionalFormatting sqref="B61">
    <cfRule type="expression" dxfId="10" priority="12">
      <formula>$C61="warehouse"</formula>
    </cfRule>
  </conditionalFormatting>
  <conditionalFormatting sqref="B60">
    <cfRule type="expression" dxfId="9" priority="9">
      <formula>EVEN(ROW())=ROW()</formula>
    </cfRule>
  </conditionalFormatting>
  <conditionalFormatting sqref="B60">
    <cfRule type="expression" dxfId="8" priority="10">
      <formula>$C60="warehouse"</formula>
    </cfRule>
  </conditionalFormatting>
  <conditionalFormatting sqref="B59">
    <cfRule type="expression" dxfId="7" priority="7">
      <formula>EVEN(ROW())=ROW()</formula>
    </cfRule>
  </conditionalFormatting>
  <conditionalFormatting sqref="B59">
    <cfRule type="expression" dxfId="6" priority="8">
      <formula>$C59="warehouse"</formula>
    </cfRule>
  </conditionalFormatting>
  <conditionalFormatting sqref="B58">
    <cfRule type="expression" dxfId="5" priority="5">
      <formula>EVEN(ROW())=ROW()</formula>
    </cfRule>
  </conditionalFormatting>
  <conditionalFormatting sqref="B58">
    <cfRule type="expression" dxfId="4" priority="6">
      <formula>$C58="warehouse"</formula>
    </cfRule>
  </conditionalFormatting>
  <conditionalFormatting sqref="E34:G34">
    <cfRule type="expression" dxfId="3" priority="1">
      <formula>EVEN(ROW())=ROW()</formula>
    </cfRule>
  </conditionalFormatting>
  <conditionalFormatting sqref="A34:B34">
    <cfRule type="expression" dxfId="2" priority="2">
      <formula>EVEN(ROW())=ROW()</formula>
    </cfRule>
  </conditionalFormatting>
  <conditionalFormatting sqref="A34:B34">
    <cfRule type="expression" dxfId="1" priority="4">
      <formula>$C34="warehouse"</formula>
    </cfRule>
  </conditionalFormatting>
  <conditionalFormatting sqref="C34:D34 H34:K34">
    <cfRule type="expression" dxfId="0" priority="3">
      <formula>EVEN(ROW())=ROW()</formula>
    </cfRule>
  </conditionalFormatting>
  <dataValidations count="1">
    <dataValidation type="list" allowBlank="1" showInputMessage="1" showErrorMessage="1" sqref="B57:B62 B84:B96 B156:B217 B102:B154 B98:B100 B64:B82 B40:B44 B46 B48:B55 B35:B38 B3:B20 B21:B33" xr:uid="{00000000-0002-0000-0400-000000000000}">
      <formula1>Validation_Name</formula1>
    </dataValidation>
  </dataValidations>
  <pageMargins left="0.7" right="0.7" top="0.75" bottom="0.75" header="0.3" footer="0.3"/>
  <pageSetup orientation="portrait" r:id="rId1"/>
  <rowBreaks count="3" manualBreakCount="3">
    <brk id="38" max="10" man="1"/>
    <brk id="62" max="10" man="1"/>
    <brk id="100" max="10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30BD177-0761-4779-BA2F-CCAD00F143F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Inventory list</dc:title>
  <dc:subject/>
  <dc:creator>CHEF V</dc:creator>
  <cp:keywords/>
  <dc:description/>
  <cp:lastModifiedBy/>
  <cp:revision/>
  <dcterms:created xsi:type="dcterms:W3CDTF">2016-03-12T15:00:35Z</dcterms:created>
  <dcterms:modified xsi:type="dcterms:W3CDTF">2021-12-14T10:13:04Z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TC028023499991</vt:lpwstr>
  </property>
</Properties>
</file>