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 4" sheetId="1" r:id="rId4"/>
    <sheet state="visible" name="dr 10" sheetId="2" r:id="rId5"/>
    <sheet state="visible" name="LVENDS o" sheetId="3" r:id="rId6"/>
    <sheet state="visible" name="vita (O)" sheetId="4" r:id="rId7"/>
    <sheet state="visible" name="vita" sheetId="5" r:id="rId8"/>
    <sheet state="visible" name="verka" sheetId="6" r:id="rId9"/>
    <sheet state="visible" name="La 2" sheetId="7" r:id="rId10"/>
    <sheet state="visible" name="La 1" sheetId="8" r:id="rId11"/>
    <sheet state="visible" name="Dhanas 2" sheetId="9" r:id="rId12"/>
    <sheet state="visible" name="Dhanas 7" sheetId="10" r:id="rId13"/>
    <sheet state="visible" name="Dhanas 1" sheetId="11" r:id="rId14"/>
    <sheet state="visible" name="Dhanas 8" sheetId="12" r:id="rId15"/>
    <sheet state="visible" name="D store" sheetId="13" r:id="rId16"/>
    <sheet state="visible" name="CH D" sheetId="14" r:id="rId17"/>
    <sheet state="visible" name="Dr 5" sheetId="15" r:id="rId18"/>
    <sheet state="visible" name="dharia 11" sheetId="16" r:id="rId19"/>
    <sheet state="visible" name="Daria 9" sheetId="17" r:id="rId20"/>
    <sheet state="visible" name="DR 8" sheetId="18" r:id="rId21"/>
    <sheet state="visible" name="Dr 1" sheetId="19" r:id="rId22"/>
    <sheet state="visible" name="Dr 6" sheetId="20" r:id="rId23"/>
    <sheet state="visible" name="EX La" sheetId="21" r:id="rId24"/>
    <sheet state="visible" name="Exchange M" sheetId="22" r:id="rId25"/>
    <sheet state="visible" name="tower M " sheetId="23" r:id="rId26"/>
    <sheet state="visible" name="40x45" sheetId="24" r:id="rId27"/>
    <sheet state="visible" name="18x6" sheetId="25" r:id="rId28"/>
    <sheet state="visible" name="36x22" sheetId="26" r:id="rId29"/>
    <sheet state="visible" name="14x11" sheetId="27" r:id="rId30"/>
    <sheet state="visible" name="15x8" sheetId="28" r:id="rId31"/>
    <sheet state="visible" name="20x22" sheetId="29" r:id="rId32"/>
    <sheet state="visible" name="GST" sheetId="30" r:id="rId33"/>
    <sheet state="visible" name="18x31, 20x22, 18x42" sheetId="31" r:id="rId34"/>
    <sheet state="visible" name="M 17" sheetId="32" r:id="rId35"/>
    <sheet state="visible" name="M 3" sheetId="33" r:id="rId36"/>
    <sheet state="visible" name="M 18" sheetId="34" r:id="rId37"/>
    <sheet state="visible" name="M 14" sheetId="35" r:id="rId38"/>
    <sheet state="visible" name="M 11" sheetId="36" r:id="rId39"/>
    <sheet state="visible" name="K 3 Jap" sheetId="37" r:id="rId40"/>
    <sheet state="visible" name="maloya pO" sheetId="38" r:id="rId41"/>
    <sheet state="visible" name="20 Beh" sheetId="39" r:id="rId42"/>
    <sheet state="visible" name="11 Beh" sheetId="40" r:id="rId43"/>
    <sheet state="visible" name="9 Beh " sheetId="41" r:id="rId44"/>
    <sheet state="visible" name="KIOSK 3" sheetId="42" r:id="rId45"/>
    <sheet state="visible" name="KIOSK 2" sheetId="43" r:id="rId46"/>
    <sheet state="visible" name="KIOSK 1" sheetId="44" r:id="rId47"/>
    <sheet state="visible" name="1 Beh" sheetId="45" r:id="rId48"/>
    <sheet state="visible" name="kB" sheetId="46" r:id="rId49"/>
    <sheet state="visible" name="Jai GAS (2)" sheetId="47" r:id="rId50"/>
    <sheet state="visible" name="Jai GAS" sheetId="48" r:id="rId51"/>
    <sheet state="visible" name="Sheet1" sheetId="49" r:id="rId52"/>
    <sheet state="visible" name="Sheet2" sheetId="50" r:id="rId53"/>
    <sheet state="visible" name="Sheet3" sheetId="51" r:id="rId5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3">
      <text>
        <t xml:space="preserve">@raziq.h@transerve.com Duplicate coloumn
_Assigned to Raziq Hussain_
	-Kshitij Zutshi</t>
      </text>
    </comment>
  </commentList>
</comments>
</file>

<file path=xl/sharedStrings.xml><?xml version="1.0" encoding="utf-8"?>
<sst xmlns="http://schemas.openxmlformats.org/spreadsheetml/2006/main" count="3579" uniqueCount="1090">
  <si>
    <t>STATEMENT SHOWING THE RENT RECEIVED FROM SHOP NO. 4 VILLAGE DARIA</t>
  </si>
  <si>
    <t>Rent</t>
  </si>
  <si>
    <t>ST/GST</t>
  </si>
  <si>
    <t>Month</t>
  </si>
  <si>
    <t>Rent due</t>
  </si>
  <si>
    <t>Rent received</t>
  </si>
  <si>
    <t>Balance</t>
  </si>
  <si>
    <t>Progressive balance</t>
  </si>
  <si>
    <t>Receipt no.</t>
  </si>
  <si>
    <t xml:space="preserve">date </t>
  </si>
  <si>
    <t>CP NO.</t>
  </si>
  <si>
    <t>Due date of rent</t>
  </si>
  <si>
    <t>Date of receipt</t>
  </si>
  <si>
    <t>No. of days</t>
  </si>
  <si>
    <t>Penalty/   interest</t>
  </si>
  <si>
    <t>ST/GST rate</t>
  </si>
  <si>
    <t>ST/GST due</t>
  </si>
  <si>
    <t>Paid</t>
  </si>
  <si>
    <t>Int. on delayed payment of GST</t>
  </si>
  <si>
    <t>Malti</t>
  </si>
  <si>
    <t>3961/28</t>
  </si>
  <si>
    <t>8.4.19</t>
  </si>
  <si>
    <t>26.3.19</t>
  </si>
  <si>
    <t>3978/35</t>
  </si>
  <si>
    <t>19.8.19</t>
  </si>
  <si>
    <t>4899/42</t>
  </si>
  <si>
    <t>12.3.20</t>
  </si>
  <si>
    <t>17.2.20</t>
  </si>
  <si>
    <t>4874/18</t>
  </si>
  <si>
    <t>9.6.20</t>
  </si>
  <si>
    <t>3.6.20</t>
  </si>
  <si>
    <t>17.6.20</t>
  </si>
  <si>
    <t>4880/31</t>
  </si>
  <si>
    <t>15.7.20</t>
  </si>
  <si>
    <t>7.7.20</t>
  </si>
  <si>
    <t>7.8.20</t>
  </si>
  <si>
    <t>Total</t>
  </si>
  <si>
    <t>Summery</t>
  </si>
  <si>
    <t>Particulars</t>
  </si>
  <si>
    <t>Due</t>
  </si>
  <si>
    <t>GST</t>
  </si>
  <si>
    <t>Intt. On rent</t>
  </si>
  <si>
    <t>Intt on GST</t>
  </si>
  <si>
    <t>Note:  The above calculation is subject to check by the Audit/Account Branch.</t>
  </si>
  <si>
    <t>DEO</t>
  </si>
  <si>
    <t>DAE-4</t>
  </si>
  <si>
    <t>SAE II</t>
  </si>
  <si>
    <t>SO(E)</t>
  </si>
  <si>
    <t>ACFA</t>
  </si>
  <si>
    <t>STATEMENT SHOWING THE RENT RECEIVED FROM SHOP NO. 10 VILLAGE DARIA</t>
  </si>
  <si>
    <t>Sh. Jagmohan Singh</t>
  </si>
  <si>
    <t>cf</t>
  </si>
  <si>
    <t>4869/40</t>
  </si>
  <si>
    <t>4880/34</t>
  </si>
  <si>
    <t>16.7.20</t>
  </si>
  <si>
    <t>Detail of outstanding recovery</t>
  </si>
  <si>
    <t xml:space="preserve">Sr. No. </t>
  </si>
  <si>
    <t xml:space="preserve">Name of License </t>
  </si>
  <si>
    <t xml:space="preserve">Location </t>
  </si>
  <si>
    <t>Rent due as on 30.04.2011</t>
  </si>
  <si>
    <t>Service Tax due as on 30.04.2011</t>
  </si>
  <si>
    <t xml:space="preserve">Penal interest @ 20% on late payment </t>
  </si>
  <si>
    <t xml:space="preserve">Total </t>
  </si>
  <si>
    <t xml:space="preserve">Creative Consorts </t>
  </si>
  <si>
    <t>Industrial Area Ph-I, Near CTU</t>
  </si>
  <si>
    <t xml:space="preserve">NIL </t>
  </si>
  <si>
    <t>147187/-</t>
  </si>
  <si>
    <t>66917/-</t>
  </si>
  <si>
    <t>214104/-</t>
  </si>
  <si>
    <t>L-2</t>
  </si>
  <si>
    <t xml:space="preserve">Sunil Grover </t>
  </si>
  <si>
    <t>Industrial Area Ph-I, Near M.W</t>
  </si>
  <si>
    <t>55000/-</t>
  </si>
  <si>
    <t>917/-</t>
  </si>
  <si>
    <t>203104/-</t>
  </si>
  <si>
    <t>Gagan Distiller (P) Ltd.  L-2</t>
  </si>
  <si>
    <t xml:space="preserve">Palsora </t>
  </si>
  <si>
    <t>NIL</t>
  </si>
  <si>
    <t>522437/-</t>
  </si>
  <si>
    <t>Ajjis Resorts (P) Ltd. L-14 A</t>
  </si>
  <si>
    <t xml:space="preserve">Kajheri Village </t>
  </si>
  <si>
    <t>526687/-</t>
  </si>
  <si>
    <t>Creative Consorts (P) Ltd. L-2</t>
  </si>
  <si>
    <t>Bapu Dham Colony, Timber, Market Sector -26(I)</t>
  </si>
  <si>
    <t>Surya Residency (P) Ltd. L-2</t>
  </si>
  <si>
    <t>Sector 45-46, Dividing Road</t>
  </si>
  <si>
    <t>327000/-</t>
  </si>
  <si>
    <t>529187/-</t>
  </si>
  <si>
    <t>Rameshwara Emporium (P) Ltd. L-2</t>
  </si>
  <si>
    <t xml:space="preserve">Sector-49, Internal Market </t>
  </si>
  <si>
    <t>184583/-</t>
  </si>
  <si>
    <t>331770/-</t>
  </si>
  <si>
    <t>Tycoon Events &amp; Promotions (p) Ltd. L-2</t>
  </si>
  <si>
    <t>Jagatpura Road, Sector 48</t>
  </si>
  <si>
    <t>469500/-</t>
  </si>
  <si>
    <t>671687/-</t>
  </si>
  <si>
    <t>Chinna &amp; Co. L-2</t>
  </si>
  <si>
    <t>Palsora, Sector 54 (II)</t>
  </si>
  <si>
    <t>390000/-</t>
  </si>
  <si>
    <t>264583/-</t>
  </si>
  <si>
    <t>801770/-</t>
  </si>
  <si>
    <t>Gagan Distiller L-2</t>
  </si>
  <si>
    <t>Bapu Dham</t>
  </si>
  <si>
    <t>59328/-</t>
  </si>
  <si>
    <t>M/s  Kler Hotels (P) Ltd. L-2</t>
  </si>
  <si>
    <t>Jail Road, Colony No. 5, Sector-51</t>
  </si>
  <si>
    <t>147197/-</t>
  </si>
  <si>
    <t>229084/-</t>
  </si>
  <si>
    <t>431271/-</t>
  </si>
  <si>
    <t>Mutual Port Follio Services L-2</t>
  </si>
  <si>
    <t xml:space="preserve">Link Road Maulijagran, Mauli Complex </t>
  </si>
  <si>
    <t>42250/-</t>
  </si>
  <si>
    <t>244437-</t>
  </si>
  <si>
    <t>Vikas Traders L-14 A</t>
  </si>
  <si>
    <t xml:space="preserve">Link Road Maulijagran, Near S.B.S Colony </t>
  </si>
  <si>
    <t>160917/-</t>
  </si>
  <si>
    <t>363104/-</t>
  </si>
  <si>
    <t>Singla Traders L-2</t>
  </si>
  <si>
    <t>Industrial Area Phase-I, (III) Near Colony No. 4</t>
  </si>
  <si>
    <t>94583/-</t>
  </si>
  <si>
    <t>241770/-</t>
  </si>
  <si>
    <t xml:space="preserve">Mansrover Forging </t>
  </si>
  <si>
    <t>Industrial Area, Bapu Dham, Phase-II</t>
  </si>
  <si>
    <t>Closed on 01.04.2010</t>
  </si>
  <si>
    <t>77868/-</t>
  </si>
  <si>
    <t>49000/-</t>
  </si>
  <si>
    <t>126868/-</t>
  </si>
  <si>
    <t>Pawan Goods Merchant, Fun Republic, L-2</t>
  </si>
  <si>
    <t>Fun Republic, Kalka Road, Manimajra</t>
  </si>
  <si>
    <t>61167/-</t>
  </si>
  <si>
    <t>208354/-</t>
  </si>
  <si>
    <t>Vinayak Distiller, Manimajra L-2</t>
  </si>
  <si>
    <t>Manimajra</t>
  </si>
  <si>
    <t>262083/-</t>
  </si>
  <si>
    <t>409270/-</t>
  </si>
  <si>
    <t>Hem Raj L-2</t>
  </si>
  <si>
    <t xml:space="preserve">Vishkarma Mandir, Manimajra </t>
  </si>
  <si>
    <t>Pelco Enterprise L-2</t>
  </si>
  <si>
    <t>Opp Kalagram, Manimajra</t>
  </si>
  <si>
    <t>64917/-</t>
  </si>
  <si>
    <t>212104/-</t>
  </si>
  <si>
    <t>Oasis Distillary, L-2</t>
  </si>
  <si>
    <t xml:space="preserve">Kalak Road, Manimajra </t>
  </si>
  <si>
    <t>94750/-</t>
  </si>
  <si>
    <t>241937/-</t>
  </si>
  <si>
    <t>6633563/-</t>
  </si>
  <si>
    <t>List of Liquor Vends on V-3 Roads</t>
  </si>
  <si>
    <t>M/s Verma Glass and Ply Wood Ltd. L-2</t>
  </si>
  <si>
    <t>Kajheri, Sector 52-61 (Phasing Sector 61)</t>
  </si>
  <si>
    <t>39655/-</t>
  </si>
  <si>
    <t>M/s Top Image Estate Pvt. Ltd.</t>
  </si>
  <si>
    <t>95572/-</t>
  </si>
  <si>
    <t>M/s Pawan Goods Merchants and Company L-2</t>
  </si>
  <si>
    <t>Kajheri, Sector 52-61( Facing Sector 43)</t>
  </si>
  <si>
    <t xml:space="preserve">M/s Obeerai Banquites P. Ltd. </t>
  </si>
  <si>
    <t>Sector 53/54, Madanpura Road</t>
  </si>
  <si>
    <t>M/s Chinna and Company L-14-A</t>
  </si>
  <si>
    <t>Palsora Sector 54</t>
  </si>
  <si>
    <t>385000/-</t>
  </si>
  <si>
    <t>6417/-</t>
  </si>
  <si>
    <t>431072/-</t>
  </si>
  <si>
    <t>757443/-</t>
  </si>
  <si>
    <t>Total (A+B)=6633563+757443=7391006</t>
  </si>
  <si>
    <t xml:space="preserve">                                      Statement of Verka Booths as per the record of Tax Branch, MCC</t>
  </si>
  <si>
    <t xml:space="preserve">Year </t>
  </si>
  <si>
    <t>Monthly rent per Booth</t>
  </si>
  <si>
    <t>Total No. of Booths</t>
  </si>
  <si>
    <t>Total Amount       Due</t>
  </si>
  <si>
    <t>Amount Paid</t>
  </si>
  <si>
    <t>Total Outstanding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</si>
  <si>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</si>
  <si>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</si>
  <si>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</si>
  <si>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</si>
  <si>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</si>
  <si>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</si>
  <si>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</si>
  <si>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</si>
  <si>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 xml:space="preserve">                                      Statement of Vita Booths as per the record of Tax Branch, MCC</t>
  </si>
  <si>
    <t>S.NO.</t>
  </si>
  <si>
    <t>Name of tenant</t>
  </si>
  <si>
    <t>Sector</t>
  </si>
  <si>
    <t>Verka</t>
  </si>
  <si>
    <t>Vita</t>
  </si>
  <si>
    <t>Opp MLA Flat</t>
  </si>
  <si>
    <t>21D</t>
  </si>
  <si>
    <t>Opp MLA Hostel</t>
  </si>
  <si>
    <t>50B</t>
  </si>
  <si>
    <t>MLA Flat</t>
  </si>
  <si>
    <t>51A</t>
  </si>
  <si>
    <t>Area 15 B</t>
  </si>
  <si>
    <t>50D</t>
  </si>
  <si>
    <t>Area15A</t>
  </si>
  <si>
    <t>52B</t>
  </si>
  <si>
    <t>20B</t>
  </si>
  <si>
    <t>49D</t>
  </si>
  <si>
    <t>48B</t>
  </si>
  <si>
    <t>28C</t>
  </si>
  <si>
    <t>48D</t>
  </si>
  <si>
    <t>35C opp</t>
  </si>
  <si>
    <t>36A</t>
  </si>
  <si>
    <t xml:space="preserve">STATEMENT SHOWING THE RENT RECEIVED FROM VITA (06AAATT9727F1ZA) </t>
  </si>
  <si>
    <t>Date of payment</t>
  </si>
  <si>
    <t>Rent to be charged Rs. 2000/- w.e.f. 1.4.2008 as per decision of F&amp;CC in its 199th meeting , Rent increased to Rs. 3000/- w.e.f. 1.4.2015(240)</t>
  </si>
  <si>
    <t>48A, 48B, 48D, 49D, 50C, 51A, 51D, 51B(4/15)</t>
  </si>
  <si>
    <t>Previous bal</t>
  </si>
  <si>
    <t>5575/25</t>
  </si>
  <si>
    <t>26.2.14</t>
  </si>
  <si>
    <t>6374/41</t>
  </si>
  <si>
    <t>4.7.14</t>
  </si>
  <si>
    <t>5.6.14</t>
  </si>
  <si>
    <t>6333/39</t>
  </si>
  <si>
    <t>30.10.14</t>
  </si>
  <si>
    <t>7.10.14</t>
  </si>
  <si>
    <t>6328/1</t>
  </si>
  <si>
    <t>29.12.14</t>
  </si>
  <si>
    <t>9.12.14</t>
  </si>
  <si>
    <t>9.2.14</t>
  </si>
  <si>
    <t>153/33</t>
  </si>
  <si>
    <t>17.6.15</t>
  </si>
  <si>
    <t>28.5.15</t>
  </si>
  <si>
    <t>271/15</t>
  </si>
  <si>
    <t>15.12.15</t>
  </si>
  <si>
    <t>16.11.15</t>
  </si>
  <si>
    <t>208/65</t>
  </si>
  <si>
    <t>308/27</t>
  </si>
  <si>
    <t>25.2.16</t>
  </si>
  <si>
    <t>25.1.16</t>
  </si>
  <si>
    <t>459/01</t>
  </si>
  <si>
    <t>12.5.16</t>
  </si>
  <si>
    <t>6.5.16</t>
  </si>
  <si>
    <t>516/12</t>
  </si>
  <si>
    <t>11.8.16</t>
  </si>
  <si>
    <t>25.7.16</t>
  </si>
  <si>
    <t>568/22</t>
  </si>
  <si>
    <t>7.12.16</t>
  </si>
  <si>
    <t>24.11.16</t>
  </si>
  <si>
    <t>1421/23</t>
  </si>
  <si>
    <t>10.3.17</t>
  </si>
  <si>
    <t>22.2.17</t>
  </si>
  <si>
    <t>1863/46</t>
  </si>
  <si>
    <t>11.7.17</t>
  </si>
  <si>
    <t>2079/35</t>
  </si>
  <si>
    <t>7.9.17</t>
  </si>
  <si>
    <t>24.8.17</t>
  </si>
  <si>
    <t>2348/24</t>
  </si>
  <si>
    <t>22.12.17</t>
  </si>
  <si>
    <t>20.11.17</t>
  </si>
  <si>
    <t>2347/36</t>
  </si>
  <si>
    <t>12.1.18</t>
  </si>
  <si>
    <t>14.12.17</t>
  </si>
  <si>
    <t>NP 211</t>
  </si>
  <si>
    <t>29.1.18</t>
  </si>
  <si>
    <t>2387/11, 2696/24</t>
  </si>
  <si>
    <t>13.3.18,17.4.18</t>
  </si>
  <si>
    <t>5.3.18, 22.3.18</t>
  </si>
  <si>
    <t>2698/18</t>
  </si>
  <si>
    <t>24.4.18</t>
  </si>
  <si>
    <t>12.4.18</t>
  </si>
  <si>
    <t>5.3.18</t>
  </si>
  <si>
    <t>22.3.18</t>
  </si>
  <si>
    <t>3189/26</t>
  </si>
  <si>
    <t>21.6.18</t>
  </si>
  <si>
    <t>8.6.18</t>
  </si>
  <si>
    <t>3455/23</t>
  </si>
  <si>
    <t>4.9.18</t>
  </si>
  <si>
    <t>18.8.18</t>
  </si>
  <si>
    <t>23.1.19</t>
  </si>
  <si>
    <t>21.1.19</t>
  </si>
  <si>
    <t>8.3.19</t>
  </si>
  <si>
    <t>3964/30</t>
  </si>
  <si>
    <t>1.5.19</t>
  </si>
  <si>
    <t>24.4.19</t>
  </si>
  <si>
    <t>4422/8</t>
  </si>
  <si>
    <t>24.10.19</t>
  </si>
  <si>
    <t>16.10.19</t>
  </si>
  <si>
    <t>22.1.20</t>
  </si>
  <si>
    <t>17.8.20</t>
  </si>
  <si>
    <t>STATEMENT SHOWING THE RENT RECEIVED FROM VERKA(GST No. 03AAAT5977G1ZD)</t>
  </si>
  <si>
    <t>date of payment</t>
  </si>
  <si>
    <t>Rent to be charged Rs. 2000/- w.e.f. 1.4.2008 as per decision of F&amp;CC in its 199th meeting , Rent increased to Rs. 3000/- w.e.f. 1.4.2015(240) (size 10x10</t>
  </si>
  <si>
    <t>207/24</t>
  </si>
  <si>
    <t>15.9.15</t>
  </si>
  <si>
    <t>465/39</t>
  </si>
  <si>
    <t>1.7.16</t>
  </si>
  <si>
    <t>1872/44</t>
  </si>
  <si>
    <t>22.8.17</t>
  </si>
  <si>
    <t>2085/40</t>
  </si>
  <si>
    <t>4.10.17</t>
  </si>
  <si>
    <t>13.9.17</t>
  </si>
  <si>
    <t>29.9.17</t>
  </si>
  <si>
    <t>2687/3, 2686/50</t>
  </si>
  <si>
    <t>13.3.18</t>
  </si>
  <si>
    <t>6.3.18</t>
  </si>
  <si>
    <t>2696/25</t>
  </si>
  <si>
    <t>17.4.18</t>
  </si>
  <si>
    <t>2.4.18</t>
  </si>
  <si>
    <t>28.1.19</t>
  </si>
  <si>
    <t>3664/43</t>
  </si>
  <si>
    <t>2.4.19</t>
  </si>
  <si>
    <t>3968/7, 3697/48</t>
  </si>
  <si>
    <t>31.5.19</t>
  </si>
  <si>
    <t>21.5.19</t>
  </si>
  <si>
    <t>3970/22</t>
  </si>
  <si>
    <t>20.6.19</t>
  </si>
  <si>
    <t>11.6.19</t>
  </si>
  <si>
    <t>3974/14</t>
  </si>
  <si>
    <t>17.7.19</t>
  </si>
  <si>
    <t>3.7.19</t>
  </si>
  <si>
    <t>3977/19</t>
  </si>
  <si>
    <t>9.8.19</t>
  </si>
  <si>
    <t>2.8.19</t>
  </si>
  <si>
    <t>4418/27</t>
  </si>
  <si>
    <t>30.9.19</t>
  </si>
  <si>
    <t>12.9.19</t>
  </si>
  <si>
    <t>4420/50</t>
  </si>
  <si>
    <t>17.10.19</t>
  </si>
  <si>
    <t>7.10.19</t>
  </si>
  <si>
    <t>4425/40</t>
  </si>
  <si>
    <t>28.11.19</t>
  </si>
  <si>
    <t>6.11.19</t>
  </si>
  <si>
    <t>3028/31.10.19</t>
  </si>
  <si>
    <t>4428/11</t>
  </si>
  <si>
    <t>19.12.19</t>
  </si>
  <si>
    <t>5.12.19</t>
  </si>
  <si>
    <t>4429/48</t>
  </si>
  <si>
    <t>6.1.20</t>
  </si>
  <si>
    <t>26.12.19</t>
  </si>
  <si>
    <t>3260/24.12.19</t>
  </si>
  <si>
    <t>4867/18</t>
  </si>
  <si>
    <t>20.2.20</t>
  </si>
  <si>
    <t>10.2.20</t>
  </si>
  <si>
    <t>3598/28.1.20</t>
  </si>
  <si>
    <t>4879/32</t>
  </si>
  <si>
    <t>17.3.20</t>
  </si>
  <si>
    <t>9.3.20</t>
  </si>
  <si>
    <t>22.7.20</t>
  </si>
  <si>
    <t>3.9.20</t>
  </si>
  <si>
    <t>STATEMENT SHOWING THE RENT RECEIVED FROM SHOP NO.2 VILLAGE Khuda Lahora</t>
  </si>
  <si>
    <t>Sh. Ranbir</t>
  </si>
  <si>
    <t>C/F</t>
  </si>
  <si>
    <t>4872/20</t>
  </si>
  <si>
    <t>13.5.20</t>
  </si>
  <si>
    <t>8.4.20</t>
  </si>
  <si>
    <t>243357 ch</t>
  </si>
  <si>
    <t>4875/46</t>
  </si>
  <si>
    <t>18.6.20</t>
  </si>
  <si>
    <t>8.6.20</t>
  </si>
  <si>
    <t>11.8.20</t>
  </si>
  <si>
    <t>11.9.20</t>
  </si>
  <si>
    <t>STATEMENT SHOWING THE RENT RECEIVED FROM SHOP NO.1 VILLAGE Khuda Lahora</t>
  </si>
  <si>
    <t>Sh. Gurmeet Saran</t>
  </si>
  <si>
    <t>5.6.20</t>
  </si>
  <si>
    <t>26.5.20</t>
  </si>
  <si>
    <t>26.6.20</t>
  </si>
  <si>
    <t>STATEMENT SHOWING THE RENT RECEIVED FROM SHOP NO.2 VILLAGE Dhanas</t>
  </si>
  <si>
    <t>Sh. Krishan Chand</t>
  </si>
  <si>
    <t>3664/6</t>
  </si>
  <si>
    <t>27.3.19</t>
  </si>
  <si>
    <t>5.3.2019</t>
  </si>
  <si>
    <t>3968/9</t>
  </si>
  <si>
    <t>22.5.19</t>
  </si>
  <si>
    <t>3980/18</t>
  </si>
  <si>
    <t>2.9.19</t>
  </si>
  <si>
    <t>27.8.19</t>
  </si>
  <si>
    <t>4374/20</t>
  </si>
  <si>
    <t>4380/47</t>
  </si>
  <si>
    <t>17.7.20</t>
  </si>
  <si>
    <t>13.7.2020</t>
  </si>
  <si>
    <t>STATEMENT SHOWING THE RENT RECEIVED FROM SHOP NO. 7 VILLAGE Dhanas</t>
  </si>
  <si>
    <t>Sh. Ashwni Kumar</t>
  </si>
  <si>
    <t>3962/27</t>
  </si>
  <si>
    <t>11.4.19</t>
  </si>
  <si>
    <t>3973/21</t>
  </si>
  <si>
    <t>11.7.19</t>
  </si>
  <si>
    <t>4426/29</t>
  </si>
  <si>
    <t>22.11.19</t>
  </si>
  <si>
    <t>4874/16</t>
  </si>
  <si>
    <t>9.6.2020</t>
  </si>
  <si>
    <t>29.5.2020</t>
  </si>
  <si>
    <t>4880/11</t>
  </si>
  <si>
    <t>14.7.20</t>
  </si>
  <si>
    <t>1.7.20</t>
  </si>
  <si>
    <t>4880/38</t>
  </si>
  <si>
    <t>6.7.20</t>
  </si>
  <si>
    <t>STATEMENT SHOWING THE RENT RECEIVED FROM SHOP NO.1 VILLAGE Dhanas</t>
  </si>
  <si>
    <t>Sh. Krishan</t>
  </si>
  <si>
    <t>3664/7</t>
  </si>
  <si>
    <t>3968/8</t>
  </si>
  <si>
    <t>3980/17</t>
  </si>
  <si>
    <t>4874/15</t>
  </si>
  <si>
    <t>4.6.2020</t>
  </si>
  <si>
    <t>STATEMENT SHOWING THE RENT RECEIVED FROM SHOP NO. 8 VILLAGE Dhanas</t>
  </si>
  <si>
    <t>4435/14</t>
  </si>
  <si>
    <t>12.2.20</t>
  </si>
  <si>
    <t>28.1.20</t>
  </si>
  <si>
    <t>STATEMENT SHOWING THE RENT RECEIVED FROM store VILLAGE DARIA</t>
  </si>
  <si>
    <t>Sh Pritam Singh</t>
  </si>
  <si>
    <t>4432/40</t>
  </si>
  <si>
    <t>23.1.20</t>
  </si>
  <si>
    <t>7.1.20</t>
  </si>
  <si>
    <t>15000/-</t>
  </si>
  <si>
    <t>STATEMENT SHOWING THE RENT RECEIVED FROM Computer Hall VILLAGE DARIA</t>
  </si>
  <si>
    <t>Sh. Kushal Pal</t>
  </si>
  <si>
    <t>4432/38</t>
  </si>
  <si>
    <t>23.1.2020</t>
  </si>
  <si>
    <t>STATEMENT SHOWING THE RENT RECEIVED FROM SHOP NO. 5 VILLAGE DARIA</t>
  </si>
  <si>
    <t xml:space="preserve">Sh. Kartar Chand, Shop No. 1, Daria  </t>
  </si>
  <si>
    <t>STATEMENT SHOWING THE RENT RECEIVED FROM SHOP NO. 11 VILLAGE DARIA</t>
  </si>
  <si>
    <t>Sh. Sukhdev Raj, Shop No. 11, Daria  Allotted on 15-10-2018 and rent  @Rs. 2625/- p.m. started  w.e.f. 1.11.2018</t>
  </si>
  <si>
    <t>3970/44</t>
  </si>
  <si>
    <t>24.6.19</t>
  </si>
  <si>
    <t>4426/35</t>
  </si>
  <si>
    <t>4420/46</t>
  </si>
  <si>
    <t>4868/25</t>
  </si>
  <si>
    <t>STATEMENT SHOWING THE RENT RECEIVED FROM SHOP NO.9 VILLAGE Daria</t>
  </si>
  <si>
    <t>Sh. Anil Kumar Dewsar</t>
  </si>
  <si>
    <t>4429/50,49</t>
  </si>
  <si>
    <t>26.12.20</t>
  </si>
  <si>
    <t>4869/44,43</t>
  </si>
  <si>
    <t>4880/33</t>
  </si>
  <si>
    <t>28.8.20</t>
  </si>
  <si>
    <t>STATEMENT SHOWING THE RENT RECEIVED FROM SHOP NO. 8 VILLAGE DARIA</t>
  </si>
  <si>
    <t>Sh. Inderjit Singh, 290, Daria (CP 29)</t>
  </si>
  <si>
    <t>3970/45,46</t>
  </si>
  <si>
    <t>3.9.19</t>
  </si>
  <si>
    <t>1.10.19</t>
  </si>
  <si>
    <t>5.11.19</t>
  </si>
  <si>
    <t>30.12.19</t>
  </si>
  <si>
    <t>5.2.20</t>
  </si>
  <si>
    <t>3.3.20</t>
  </si>
  <si>
    <t>1.6.20,12.6.20</t>
  </si>
  <si>
    <t>STATEMENT SHOWING THE RENT RECEIVED FROM SHOP NO. 1 VILLAGE DARIA</t>
  </si>
  <si>
    <t>4869/41</t>
  </si>
  <si>
    <t>4878/50</t>
  </si>
  <si>
    <t>STATEMENT SHOWING THE RENT RECEIVED FROM SHOP NO. 6 VILLAGE DARIA</t>
  </si>
  <si>
    <t>Date of deposit</t>
  </si>
  <si>
    <t xml:space="preserve">Sh. Chander Bhusan Pandey, Shop No. 6, Daria  </t>
  </si>
  <si>
    <t>25.9.19</t>
  </si>
  <si>
    <t>24.12.19</t>
  </si>
  <si>
    <t>5.6.2020</t>
  </si>
  <si>
    <t>25.8.2020</t>
  </si>
  <si>
    <t>STATEMENT SHOWING THE RENT RECEIVED FROM TELEPHONE EXCHANGE MALOYA</t>
  </si>
  <si>
    <t>BSNL</t>
  </si>
  <si>
    <t>Security amount of Rs. 12000/- NP 100</t>
  </si>
  <si>
    <t>264/22</t>
  </si>
  <si>
    <t>31.10.15</t>
  </si>
  <si>
    <t>276,61</t>
  </si>
  <si>
    <t>268/5</t>
  </si>
  <si>
    <t>20.11.15</t>
  </si>
  <si>
    <t>206/64</t>
  </si>
  <si>
    <t>13.11.15</t>
  </si>
  <si>
    <t>275/30</t>
  </si>
  <si>
    <t>28.1.16</t>
  </si>
  <si>
    <t>210/66</t>
  </si>
  <si>
    <t>309/15</t>
  </si>
  <si>
    <t>1.3.2016</t>
  </si>
  <si>
    <t>311/44</t>
  </si>
  <si>
    <t>15.3.16</t>
  </si>
  <si>
    <t>698321/8.2.16</t>
  </si>
  <si>
    <t>315/16</t>
  </si>
  <si>
    <t>31.3.16</t>
  </si>
  <si>
    <t>10.3.16</t>
  </si>
  <si>
    <t>318/48</t>
  </si>
  <si>
    <t>27.4.16</t>
  </si>
  <si>
    <t>8.4.16</t>
  </si>
  <si>
    <t>219/77</t>
  </si>
  <si>
    <t>460/47</t>
  </si>
  <si>
    <t>27.5.16</t>
  </si>
  <si>
    <t>11.5.16</t>
  </si>
  <si>
    <t>222/78</t>
  </si>
  <si>
    <t>465/06</t>
  </si>
  <si>
    <t>28.6.16</t>
  </si>
  <si>
    <t>9.6.16</t>
  </si>
  <si>
    <t>231/80</t>
  </si>
  <si>
    <t>515/14</t>
  </si>
  <si>
    <t>2.8.16</t>
  </si>
  <si>
    <t>11.7.16</t>
  </si>
  <si>
    <t>237/82</t>
  </si>
  <si>
    <t>518/38</t>
  </si>
  <si>
    <t>30.8.16</t>
  </si>
  <si>
    <t>8.8.16</t>
  </si>
  <si>
    <t>244/84</t>
  </si>
  <si>
    <t>561/25</t>
  </si>
  <si>
    <t>10.10.16</t>
  </si>
  <si>
    <t>12.9.16</t>
  </si>
  <si>
    <t>246/66</t>
  </si>
  <si>
    <t>565/3</t>
  </si>
  <si>
    <t>10.11.16</t>
  </si>
  <si>
    <t>6.10.16</t>
  </si>
  <si>
    <t>247/67</t>
  </si>
  <si>
    <t>567/49</t>
  </si>
  <si>
    <t>5.12.16</t>
  </si>
  <si>
    <t>7.11.16</t>
  </si>
  <si>
    <t>249/69</t>
  </si>
  <si>
    <t>1009/05</t>
  </si>
  <si>
    <t>30.1.17</t>
  </si>
  <si>
    <t>16.12.16</t>
  </si>
  <si>
    <t>251/71</t>
  </si>
  <si>
    <t>1009/15</t>
  </si>
  <si>
    <t>31.1.17</t>
  </si>
  <si>
    <t>4.1.17</t>
  </si>
  <si>
    <t>252/72</t>
  </si>
  <si>
    <t>1421/19</t>
  </si>
  <si>
    <t>6.2.17</t>
  </si>
  <si>
    <t>1423/13</t>
  </si>
  <si>
    <t>23.3.17</t>
  </si>
  <si>
    <t>8.3.17</t>
  </si>
  <si>
    <t>1636/21</t>
  </si>
  <si>
    <t>22.5.17</t>
  </si>
  <si>
    <t>10.4.17</t>
  </si>
  <si>
    <t>1706/49</t>
  </si>
  <si>
    <t>20.6.17</t>
  </si>
  <si>
    <t>3.5.17</t>
  </si>
  <si>
    <t>1868/27</t>
  </si>
  <si>
    <t>2.8.17</t>
  </si>
  <si>
    <t>14.6.17</t>
  </si>
  <si>
    <t>1868/26</t>
  </si>
  <si>
    <t>9.6.17</t>
  </si>
  <si>
    <t>1870/23</t>
  </si>
  <si>
    <t>8.8.17</t>
  </si>
  <si>
    <t>10.7.17</t>
  </si>
  <si>
    <t>1870/30</t>
  </si>
  <si>
    <t>NP 100</t>
  </si>
  <si>
    <t>11.7.2017</t>
  </si>
  <si>
    <t>5.7.2017</t>
  </si>
  <si>
    <t>2078/16</t>
  </si>
  <si>
    <t>30.8.17</t>
  </si>
  <si>
    <t>2698/31</t>
  </si>
  <si>
    <t>25.4.18</t>
  </si>
  <si>
    <t>10.4.18</t>
  </si>
  <si>
    <t>3181/31</t>
  </si>
  <si>
    <t>23.5.18</t>
  </si>
  <si>
    <t>3453/48</t>
  </si>
  <si>
    <t>27.8.18</t>
  </si>
  <si>
    <t>3465/29</t>
  </si>
  <si>
    <t>30.10.18</t>
  </si>
  <si>
    <t>STATEMENT SHOWING THE RENT RECEIVED FROM TELEPHONE TOWER, MALOYA</t>
  </si>
  <si>
    <t>264/25</t>
  </si>
  <si>
    <t>1.11.15</t>
  </si>
  <si>
    <t>276,51</t>
  </si>
  <si>
    <t>275/30, 270/49</t>
  </si>
  <si>
    <t>28.1.16, 10.12.15</t>
  </si>
  <si>
    <t>206/52</t>
  </si>
  <si>
    <t>1.3.16</t>
  </si>
  <si>
    <t>310/47</t>
  </si>
  <si>
    <t>10.3.2016</t>
  </si>
  <si>
    <t>8.2.16</t>
  </si>
  <si>
    <t>318/46</t>
  </si>
  <si>
    <t>460/49</t>
  </si>
  <si>
    <t>223/60</t>
  </si>
  <si>
    <t>465/09</t>
  </si>
  <si>
    <t>518/50</t>
  </si>
  <si>
    <t>31.8.16</t>
  </si>
  <si>
    <t>243/65</t>
  </si>
  <si>
    <t>6.4.17</t>
  </si>
  <si>
    <t>5.7.17</t>
  </si>
  <si>
    <t>7.7.2017</t>
  </si>
  <si>
    <t>9.8.17</t>
  </si>
  <si>
    <t>2698/5</t>
  </si>
  <si>
    <t>3181/33</t>
  </si>
  <si>
    <t>7.5.18</t>
  </si>
  <si>
    <t>3453/25</t>
  </si>
  <si>
    <t>24.8.18</t>
  </si>
  <si>
    <t>21.7.18</t>
  </si>
  <si>
    <t>3464/8,10</t>
  </si>
  <si>
    <t>25.10.18</t>
  </si>
  <si>
    <t>4426/34</t>
  </si>
  <si>
    <t>4870/14,15</t>
  </si>
  <si>
    <t>16.3.20</t>
  </si>
  <si>
    <t>4871/24</t>
  </si>
  <si>
    <t>31.3.2020</t>
  </si>
  <si>
    <t>16.6.2020</t>
  </si>
  <si>
    <t>25.6.2020</t>
  </si>
  <si>
    <t>STATEMENT SHOWING THE RENT RECEIVED FROM SHOP NO 40x45 village Palsora</t>
  </si>
  <si>
    <t>Vinod Kumar</t>
  </si>
  <si>
    <t>3656/18</t>
  </si>
  <si>
    <t>7.2.19</t>
  </si>
  <si>
    <t>15.1.19</t>
  </si>
  <si>
    <t>4429/3</t>
  </si>
  <si>
    <t>18.12.2019</t>
  </si>
  <si>
    <t>4435/17</t>
  </si>
  <si>
    <t>24.1.20</t>
  </si>
  <si>
    <t>STATEMENT SHOWING THE RENT RECEIVED FROM SHOP NO 18x6.5 village Palsora</t>
  </si>
  <si>
    <t>Balwinder Singh, Security Rs.3000/- deposited vide R.NO.1422/17, dated  16.3.17</t>
  </si>
  <si>
    <t>1009/4</t>
  </si>
  <si>
    <t>1013/45</t>
  </si>
  <si>
    <t>1422/17</t>
  </si>
  <si>
    <t>16.3.17</t>
  </si>
  <si>
    <t>256</t>
  </si>
  <si>
    <t>1423/31</t>
  </si>
  <si>
    <t>27.3.17</t>
  </si>
  <si>
    <t>1430/50</t>
  </si>
  <si>
    <t>2.5.17</t>
  </si>
  <si>
    <t>1706/44</t>
  </si>
  <si>
    <t>1864/24</t>
  </si>
  <si>
    <t>13.7.17</t>
  </si>
  <si>
    <t>1869/16</t>
  </si>
  <si>
    <t>4.8.17</t>
  </si>
  <si>
    <t>2078/12</t>
  </si>
  <si>
    <t>2331/7</t>
  </si>
  <si>
    <t>26.10.17</t>
  </si>
  <si>
    <t>2331/14</t>
  </si>
  <si>
    <t>2341/40</t>
  </si>
  <si>
    <t>2347/30</t>
  </si>
  <si>
    <t>12.01.18</t>
  </si>
  <si>
    <t>2677/49</t>
  </si>
  <si>
    <t>6.2.18</t>
  </si>
  <si>
    <t>2685/40</t>
  </si>
  <si>
    <t>8.3.18</t>
  </si>
  <si>
    <t>2690/33</t>
  </si>
  <si>
    <t>26.3.18</t>
  </si>
  <si>
    <t>2698/11</t>
  </si>
  <si>
    <t>3181/20</t>
  </si>
  <si>
    <t>22.5.18</t>
  </si>
  <si>
    <t>3189/25</t>
  </si>
  <si>
    <t>3449/27</t>
  </si>
  <si>
    <t>3.8.18</t>
  </si>
  <si>
    <t>3455/32</t>
  </si>
  <si>
    <t>5.9.18</t>
  </si>
  <si>
    <t>3459/7</t>
  </si>
  <si>
    <t>25.9.18</t>
  </si>
  <si>
    <t>3464/1</t>
  </si>
  <si>
    <t>3468/37</t>
  </si>
  <si>
    <t>27.11.18</t>
  </si>
  <si>
    <t>3648/46</t>
  </si>
  <si>
    <t>21.12.18</t>
  </si>
  <si>
    <t>3659/1</t>
  </si>
  <si>
    <t>22.2.19</t>
  </si>
  <si>
    <t>3663/42</t>
  </si>
  <si>
    <t>3963/27</t>
  </si>
  <si>
    <t>23.4.19</t>
  </si>
  <si>
    <t>3967/25</t>
  </si>
  <si>
    <t>28.5.19</t>
  </si>
  <si>
    <t>3970/30</t>
  </si>
  <si>
    <t>3974/31</t>
  </si>
  <si>
    <t>19.7.19</t>
  </si>
  <si>
    <t>3978/32</t>
  </si>
  <si>
    <t>4418/23</t>
  </si>
  <si>
    <t>4421/13</t>
  </si>
  <si>
    <t>18.10.19</t>
  </si>
  <si>
    <t>4426/28</t>
  </si>
  <si>
    <t>4428/46</t>
  </si>
  <si>
    <t>4432/21</t>
  </si>
  <si>
    <t>21.1.2020</t>
  </si>
  <si>
    <t>4866/33</t>
  </si>
  <si>
    <t>18.2.2020</t>
  </si>
  <si>
    <t>4870/40</t>
  </si>
  <si>
    <t>17.3.2020</t>
  </si>
  <si>
    <t>STATEMENT SHOWING THE RENT RECEIVED FROM SHOP NO 15x8 village Palsora</t>
  </si>
  <si>
    <t>Sukhdev Singh, Security Rs.10500/- deposited vide R.NO. 2080/33, dated 12.9.17</t>
  </si>
  <si>
    <t>1008/49</t>
  </si>
  <si>
    <t>1632/06</t>
  </si>
  <si>
    <t>266, 268</t>
  </si>
  <si>
    <t>2080/33</t>
  </si>
  <si>
    <t>12.9.17</t>
  </si>
  <si>
    <t>2336/22</t>
  </si>
  <si>
    <t>2681/29</t>
  </si>
  <si>
    <t>20.2.18</t>
  </si>
  <si>
    <t>3455/37</t>
  </si>
  <si>
    <t>3458/19, 3460/50</t>
  </si>
  <si>
    <t>19.9.18, 8.10.18</t>
  </si>
  <si>
    <t>31.1.19</t>
  </si>
  <si>
    <t>3963/36</t>
  </si>
  <si>
    <t>3967/10</t>
  </si>
  <si>
    <t>23.5.19</t>
  </si>
  <si>
    <t>4425/31</t>
  </si>
  <si>
    <t>4866/16</t>
  </si>
  <si>
    <t>4870/35</t>
  </si>
  <si>
    <t>STATEMENT SHOWING THE RENT RECEIVED FROM SHOP NO 14x11 village Palsora</t>
  </si>
  <si>
    <t>Raman Khanna, Security Rs.22500/- deposited vide R.NO.2347/34, dated 12.1.18 (CP 108)</t>
  </si>
  <si>
    <t>1013/40</t>
  </si>
  <si>
    <t>7.3.17</t>
  </si>
  <si>
    <t>1424/32</t>
  </si>
  <si>
    <t>3.4.17</t>
  </si>
  <si>
    <t>1704/30</t>
  </si>
  <si>
    <t>7.6.17</t>
  </si>
  <si>
    <t>1710/8</t>
  </si>
  <si>
    <t>30.6.17</t>
  </si>
  <si>
    <t>1868/14</t>
  </si>
  <si>
    <t>1.8.17</t>
  </si>
  <si>
    <t>1870/31</t>
  </si>
  <si>
    <t>1872/36</t>
  </si>
  <si>
    <t>2078/1</t>
  </si>
  <si>
    <t>74,76,78</t>
  </si>
  <si>
    <t>2084/46</t>
  </si>
  <si>
    <t>27.9.17</t>
  </si>
  <si>
    <t>2331/37</t>
  </si>
  <si>
    <t>30.10.17</t>
  </si>
  <si>
    <t>84,86</t>
  </si>
  <si>
    <t>2342/14</t>
  </si>
  <si>
    <t>19.12.17</t>
  </si>
  <si>
    <t>2647/33</t>
  </si>
  <si>
    <t>2677/20</t>
  </si>
  <si>
    <t>2.2.18</t>
  </si>
  <si>
    <t>2685/34</t>
  </si>
  <si>
    <t>115A</t>
  </si>
  <si>
    <t>2690/37</t>
  </si>
  <si>
    <t>2698/10</t>
  </si>
  <si>
    <t>3181/28</t>
  </si>
  <si>
    <t>3180/44</t>
  </si>
  <si>
    <t>22.6.18</t>
  </si>
  <si>
    <t>3449/31</t>
  </si>
  <si>
    <t>3455/55</t>
  </si>
  <si>
    <t>3459/11</t>
  </si>
  <si>
    <t>3464/7</t>
  </si>
  <si>
    <t>3645/5</t>
  </si>
  <si>
    <t>28.11.18</t>
  </si>
  <si>
    <t>3648/48</t>
  </si>
  <si>
    <t>3656/10</t>
  </si>
  <si>
    <t>6.2.19</t>
  </si>
  <si>
    <t>3664/5</t>
  </si>
  <si>
    <t>3964/19</t>
  </si>
  <si>
    <t>30.4.19</t>
  </si>
  <si>
    <t>3967/19</t>
  </si>
  <si>
    <t>27.5.19</t>
  </si>
  <si>
    <t>3970/24</t>
  </si>
  <si>
    <t>3974/39</t>
  </si>
  <si>
    <t>22.7.19</t>
  </si>
  <si>
    <t>3979/30</t>
  </si>
  <si>
    <t>4118/34</t>
  </si>
  <si>
    <t>4428/38</t>
  </si>
  <si>
    <t>4433/34</t>
  </si>
  <si>
    <t>30.1.20</t>
  </si>
  <si>
    <t>4867/20</t>
  </si>
  <si>
    <t>4870/31</t>
  </si>
  <si>
    <t>Santokh Singh, Security Rs.4500/- deposited vide R.NO. 1422/16, dated 16.3.17</t>
  </si>
  <si>
    <t>1009/33</t>
  </si>
  <si>
    <t>2.2.17</t>
  </si>
  <si>
    <t>1423/28</t>
  </si>
  <si>
    <t>1632/4</t>
  </si>
  <si>
    <t>1706/45</t>
  </si>
  <si>
    <t>1864/26</t>
  </si>
  <si>
    <t>1869/20</t>
  </si>
  <si>
    <t>2078/11</t>
  </si>
  <si>
    <t>2331/4</t>
  </si>
  <si>
    <t>2336/6</t>
  </si>
  <si>
    <t>17.11.17</t>
  </si>
  <si>
    <t>2342/12</t>
  </si>
  <si>
    <t>2347/26</t>
  </si>
  <si>
    <t>2890/31</t>
  </si>
  <si>
    <t>2698/27</t>
  </si>
  <si>
    <t>3181/26</t>
  </si>
  <si>
    <t>3189/23</t>
  </si>
  <si>
    <t>2449/28</t>
  </si>
  <si>
    <t>2455/38</t>
  </si>
  <si>
    <t>2458/21</t>
  </si>
  <si>
    <t>19.9.18</t>
  </si>
  <si>
    <t>3463/49</t>
  </si>
  <si>
    <t>3463/40</t>
  </si>
  <si>
    <t>3648/15</t>
  </si>
  <si>
    <t>19.12.18</t>
  </si>
  <si>
    <t>3655/14</t>
  </si>
  <si>
    <t>1.2.19</t>
  </si>
  <si>
    <t>3658/42</t>
  </si>
  <si>
    <t>21.2.19</t>
  </si>
  <si>
    <t>3664/3</t>
  </si>
  <si>
    <t>3963/34</t>
  </si>
  <si>
    <t>3967/21</t>
  </si>
  <si>
    <t>3970/29</t>
  </si>
  <si>
    <t>3974/27</t>
  </si>
  <si>
    <t>3978/34</t>
  </si>
  <si>
    <t>4417/49</t>
  </si>
  <si>
    <t>4421/1</t>
  </si>
  <si>
    <t>4425/36</t>
  </si>
  <si>
    <t>4428/22</t>
  </si>
  <si>
    <t>20.12.19</t>
  </si>
  <si>
    <t>4431/48</t>
  </si>
  <si>
    <t>17.1.20</t>
  </si>
  <si>
    <t>4866/21</t>
  </si>
  <si>
    <t>4370/28</t>
  </si>
  <si>
    <t>STATEMENT SHOWING THE RENT RECEIVED FROM SHOP NO 20x22 village Palsora</t>
  </si>
  <si>
    <t>Paramjit Kaura, Security paid on 2-3-17 of Rs. 4861/- vide DD No. 261466 dated 21.2.1 (R.No.1422/15, dated 16.3.17  CP __)/</t>
  </si>
  <si>
    <t>1009/35</t>
  </si>
  <si>
    <t>1013/22</t>
  </si>
  <si>
    <t>1423/19</t>
  </si>
  <si>
    <t>24.5.17</t>
  </si>
  <si>
    <t>1632/05</t>
  </si>
  <si>
    <t>1710/26</t>
  </si>
  <si>
    <t>1864/8</t>
  </si>
  <si>
    <t>1869/19</t>
  </si>
  <si>
    <t>2078/13</t>
  </si>
  <si>
    <t>2331/5</t>
  </si>
  <si>
    <t>2331/49</t>
  </si>
  <si>
    <t>2341/34</t>
  </si>
  <si>
    <t>2347/29</t>
  </si>
  <si>
    <t>2677/35</t>
  </si>
  <si>
    <t>5.2.18</t>
  </si>
  <si>
    <t>2385/38</t>
  </si>
  <si>
    <t>2690/32</t>
  </si>
  <si>
    <t>2698/12</t>
  </si>
  <si>
    <t>3182/50</t>
  </si>
  <si>
    <t>29.5.18</t>
  </si>
  <si>
    <t>3189/24</t>
  </si>
  <si>
    <t>3449/26</t>
  </si>
  <si>
    <t>3455/33</t>
  </si>
  <si>
    <t>6.9.18</t>
  </si>
  <si>
    <t>3459/10</t>
  </si>
  <si>
    <t>3463/50</t>
  </si>
  <si>
    <t>3468/39</t>
  </si>
  <si>
    <t>3648/47</t>
  </si>
  <si>
    <t>3655/12</t>
  </si>
  <si>
    <t>1.12.19</t>
  </si>
  <si>
    <t>3659/39</t>
  </si>
  <si>
    <t>28.2.19</t>
  </si>
  <si>
    <t>3663/46</t>
  </si>
  <si>
    <t>3963/35</t>
  </si>
  <si>
    <t>3967/22</t>
  </si>
  <si>
    <t>3670/23</t>
  </si>
  <si>
    <t>3974/26</t>
  </si>
  <si>
    <t>3978/33</t>
  </si>
  <si>
    <t>4418/26</t>
  </si>
  <si>
    <t>4421/17</t>
  </si>
  <si>
    <t>21.10.19</t>
  </si>
  <si>
    <t>4424/50</t>
  </si>
  <si>
    <t>25.11.19</t>
  </si>
  <si>
    <t>4428/20</t>
  </si>
  <si>
    <t>4432/15</t>
  </si>
  <si>
    <t>20.1.20</t>
  </si>
  <si>
    <t>4866/43</t>
  </si>
  <si>
    <t>18.10.20</t>
  </si>
  <si>
    <t>4870/41</t>
  </si>
  <si>
    <t>Badheri</t>
  </si>
  <si>
    <t>Shop No.</t>
  </si>
  <si>
    <t>Burail</t>
  </si>
  <si>
    <t>Palsora</t>
  </si>
  <si>
    <t>14x11</t>
  </si>
  <si>
    <t>15x8</t>
  </si>
  <si>
    <t>40x45</t>
  </si>
  <si>
    <t>20x22, PK</t>
  </si>
  <si>
    <t>18x40, vacant</t>
  </si>
  <si>
    <t>18x31, PS</t>
  </si>
  <si>
    <t>20x22, PS</t>
  </si>
  <si>
    <t>36x22</t>
  </si>
  <si>
    <t>18x6</t>
  </si>
  <si>
    <t>Maloya</t>
  </si>
  <si>
    <t>Behlana</t>
  </si>
  <si>
    <t>Daria</t>
  </si>
  <si>
    <t>11/1</t>
  </si>
  <si>
    <t>Store</t>
  </si>
  <si>
    <t>Computer Hall</t>
  </si>
  <si>
    <t>Dhanas</t>
  </si>
  <si>
    <t>Raipur khurd</t>
  </si>
  <si>
    <t>Khuda Jassu</t>
  </si>
  <si>
    <t>Khuda Lahora</t>
  </si>
  <si>
    <t>STATEMENT SHOWING THE RENT RECEIVED FROM SHOP NO. 18x31, 18x40,20x22 village Palsora</t>
  </si>
  <si>
    <t>Paramjit Singh Khera, Security paid on 9-6-17 of Rs. 36000/- vide DD No. 261675 dated 6.6.17 (R.No. 1868/22, dated 1.8.17  CP __)</t>
  </si>
  <si>
    <t>30.1.2017</t>
  </si>
  <si>
    <t>1012/10</t>
  </si>
  <si>
    <t>1423/40</t>
  </si>
  <si>
    <t>28.3.17</t>
  </si>
  <si>
    <t>1761/31</t>
  </si>
  <si>
    <t>1710/25</t>
  </si>
  <si>
    <t>1869/7</t>
  </si>
  <si>
    <t>3.8.17</t>
  </si>
  <si>
    <t>2078/6</t>
  </si>
  <si>
    <t>2082/46</t>
  </si>
  <si>
    <t>20.9.17</t>
  </si>
  <si>
    <t>2331/12</t>
  </si>
  <si>
    <t>2342/13</t>
  </si>
  <si>
    <t>2347/25</t>
  </si>
  <si>
    <t>8.1.18</t>
  </si>
  <si>
    <t>2678/1</t>
  </si>
  <si>
    <t>2690/38</t>
  </si>
  <si>
    <t>2698/9</t>
  </si>
  <si>
    <t>3181/30</t>
  </si>
  <si>
    <t>NP 77</t>
  </si>
  <si>
    <t>3189/39</t>
  </si>
  <si>
    <t>3449/25</t>
  </si>
  <si>
    <t>3455/44</t>
  </si>
  <si>
    <t>3458/23</t>
  </si>
  <si>
    <t>3464/3</t>
  </si>
  <si>
    <t>3468/36</t>
  </si>
  <si>
    <t>3648/18</t>
  </si>
  <si>
    <t>3658/44</t>
  </si>
  <si>
    <t>3663/25</t>
  </si>
  <si>
    <t>25.3.19</t>
  </si>
  <si>
    <t>3963/22</t>
  </si>
  <si>
    <t>3967/24</t>
  </si>
  <si>
    <t>3670/31</t>
  </si>
  <si>
    <t>3974/23</t>
  </si>
  <si>
    <t>3978/37</t>
  </si>
  <si>
    <t>4416/5</t>
  </si>
  <si>
    <t>13.9.19</t>
  </si>
  <si>
    <t>4421/6</t>
  </si>
  <si>
    <t>4425/39</t>
  </si>
  <si>
    <t>4428/39</t>
  </si>
  <si>
    <t>4431/47</t>
  </si>
  <si>
    <t>17.1.2020</t>
  </si>
  <si>
    <t>4866/15</t>
  </si>
  <si>
    <t>17.2.2020</t>
  </si>
  <si>
    <t>shop 18.40 surrenderred by tenant w.e.f. 29.2.2020 (rent Rs. 10000/-)</t>
  </si>
  <si>
    <t>Lockdowm</t>
  </si>
  <si>
    <t>STATEMENT SHOWING THE RENT RECEIVED FROM SHOP NO. 17 VILLAGE Maloya</t>
  </si>
  <si>
    <t>Rajesh Narula (Rs. 4500/- as security on 7.10.2016 (567/09, 29.11.16)</t>
  </si>
  <si>
    <t>Stax</t>
  </si>
  <si>
    <t>security</t>
  </si>
  <si>
    <t>Gst</t>
  </si>
  <si>
    <t>567/09</t>
  </si>
  <si>
    <t>29.11.16</t>
  </si>
  <si>
    <t>568/10</t>
  </si>
  <si>
    <t>1004/28</t>
  </si>
  <si>
    <t>15.12.16</t>
  </si>
  <si>
    <t>4.1.16</t>
  </si>
  <si>
    <t>1008/48</t>
  </si>
  <si>
    <t>1012/24</t>
  </si>
  <si>
    <t>23.2.17</t>
  </si>
  <si>
    <t>1423/20</t>
  </si>
  <si>
    <t>24.3.17</t>
  </si>
  <si>
    <t>1632/01</t>
  </si>
  <si>
    <t>1710/7</t>
  </si>
  <si>
    <t>1864/22</t>
  </si>
  <si>
    <t>1889/25</t>
  </si>
  <si>
    <t>2076/4</t>
  </si>
  <si>
    <t>2081/32</t>
  </si>
  <si>
    <t>15.9.17</t>
  </si>
  <si>
    <t>2332/1</t>
  </si>
  <si>
    <t>2341/33</t>
  </si>
  <si>
    <t>2347/27</t>
  </si>
  <si>
    <t>2678/3</t>
  </si>
  <si>
    <t>2685/39</t>
  </si>
  <si>
    <t>2689/25</t>
  </si>
  <si>
    <t>2698/7</t>
  </si>
  <si>
    <t>3180/12</t>
  </si>
  <si>
    <t>18.5.18</t>
  </si>
  <si>
    <t>3189/27</t>
  </si>
  <si>
    <t>3199/4</t>
  </si>
  <si>
    <t>25.7.18</t>
  </si>
  <si>
    <t>3455/42</t>
  </si>
  <si>
    <t>3459/8</t>
  </si>
  <si>
    <t>3464/6</t>
  </si>
  <si>
    <t>4380/29</t>
  </si>
  <si>
    <t>Security</t>
  </si>
  <si>
    <t>STATEMENT SHOWING THE RENT RECEIVED FROM SHOP NO. 03 VILLAGE Maloya</t>
  </si>
  <si>
    <t>Sh. Vijay Kumar, Security paid on 19.10.16 of Rs. 6000/- vide DD No. 617744, dated 18.10.2016 (R.No. 567/07, dated 29.11.16  CP 98)</t>
  </si>
  <si>
    <t>CP 84</t>
  </si>
  <si>
    <t>519/36</t>
  </si>
  <si>
    <t>7.9.16</t>
  </si>
  <si>
    <t>560/89</t>
  </si>
  <si>
    <t>3.10.16</t>
  </si>
  <si>
    <t>567/08</t>
  </si>
  <si>
    <t>568/09</t>
  </si>
  <si>
    <t>6.12.16</t>
  </si>
  <si>
    <t>1004/27</t>
  </si>
  <si>
    <t>1013/21</t>
  </si>
  <si>
    <t>6.3.17</t>
  </si>
  <si>
    <t>1421/14</t>
  </si>
  <si>
    <t>1423/39</t>
  </si>
  <si>
    <t>1439/49</t>
  </si>
  <si>
    <t>1710/14</t>
  </si>
  <si>
    <t>1870/22</t>
  </si>
  <si>
    <t>2077/49</t>
  </si>
  <si>
    <t>2082/47</t>
  </si>
  <si>
    <t>2331/13</t>
  </si>
  <si>
    <t>2340/31</t>
  </si>
  <si>
    <t>8.12.17</t>
  </si>
  <si>
    <t>2347/32</t>
  </si>
  <si>
    <t>2678/2</t>
  </si>
  <si>
    <t>2685/36</t>
  </si>
  <si>
    <t>2689/24</t>
  </si>
  <si>
    <t>2698/28</t>
  </si>
  <si>
    <t>3181/27</t>
  </si>
  <si>
    <t>3139/45</t>
  </si>
  <si>
    <t>3449/30</t>
  </si>
  <si>
    <t>3455/46</t>
  </si>
  <si>
    <t>3458/20</t>
  </si>
  <si>
    <t>3464/4</t>
  </si>
  <si>
    <t>3468/34</t>
  </si>
  <si>
    <t>3650/3</t>
  </si>
  <si>
    <t>1.1.19</t>
  </si>
  <si>
    <t>3654/46</t>
  </si>
  <si>
    <t>30.1.19</t>
  </si>
  <si>
    <t>3659/4</t>
  </si>
  <si>
    <t>3664/2</t>
  </si>
  <si>
    <t>3963/40</t>
  </si>
  <si>
    <t>3967/3</t>
  </si>
  <si>
    <t>3970/27</t>
  </si>
  <si>
    <t>3975/13</t>
  </si>
  <si>
    <t>25.7.19</t>
  </si>
  <si>
    <t>3979/2</t>
  </si>
  <si>
    <t>21.8.19</t>
  </si>
  <si>
    <t>4416/6</t>
  </si>
  <si>
    <t>4421/39</t>
  </si>
  <si>
    <t>22.10.19</t>
  </si>
  <si>
    <t>4425/20</t>
  </si>
  <si>
    <t>27.11.19</t>
  </si>
  <si>
    <t>4428/21</t>
  </si>
  <si>
    <t>4433/31</t>
  </si>
  <si>
    <t>4867/17</t>
  </si>
  <si>
    <t>4870/34</t>
  </si>
  <si>
    <t>STATEMENT SHOWING THE RENT RECEIVED FROM SHOP NO. 18 VILLAGE Maloya</t>
  </si>
  <si>
    <t>Sohan Lal Gupta (Rs. 4500/- as security on 17.10.2016 (NP 1)</t>
  </si>
  <si>
    <t>567/11</t>
  </si>
  <si>
    <t>1012/23</t>
  </si>
  <si>
    <t>2338/39</t>
  </si>
  <si>
    <t>30.11.17</t>
  </si>
  <si>
    <t>3451/45</t>
  </si>
  <si>
    <t>13.8.18</t>
  </si>
  <si>
    <t>3964/29</t>
  </si>
  <si>
    <t>STATEMENT SHOWING THE RENT RECEIVED FROM SHOP NO. 14 VILLAGE Maloya</t>
  </si>
  <si>
    <t xml:space="preserve">Sh. Sahib Singh, </t>
  </si>
  <si>
    <t>3646/20</t>
  </si>
  <si>
    <t>6.12.18</t>
  </si>
  <si>
    <t>3652/20</t>
  </si>
  <si>
    <t>3656/19</t>
  </si>
  <si>
    <t>3661/35</t>
  </si>
  <si>
    <t>14.3.19</t>
  </si>
  <si>
    <t>3962/26</t>
  </si>
  <si>
    <t>3968/29</t>
  </si>
  <si>
    <t>6.6.19</t>
  </si>
  <si>
    <t>3969/30</t>
  </si>
  <si>
    <t>12.6.19</t>
  </si>
  <si>
    <t>STATEMENT SHOWING THE RENT RECEIVED FROM SHOP NO. 11 VILLAGE Maloya</t>
  </si>
  <si>
    <t>Sh. Sahib Singh, Security paid on 27.8.2018 of Rs. 6000/- vide DD No. 003238, dated 8.8.2018 (R.No. 3456/29, dted 11.9.18)</t>
  </si>
  <si>
    <t>3456/28</t>
  </si>
  <si>
    <t>11.9.18</t>
  </si>
  <si>
    <t>3456/29</t>
  </si>
  <si>
    <t>3459/47</t>
  </si>
  <si>
    <t>28.9.18</t>
  </si>
  <si>
    <t>3465/27</t>
  </si>
  <si>
    <t>3646/19</t>
  </si>
  <si>
    <t>3652/18</t>
  </si>
  <si>
    <t>3656/17</t>
  </si>
  <si>
    <t>3661/34</t>
  </si>
  <si>
    <t>3962/28</t>
  </si>
  <si>
    <t>3968/31</t>
  </si>
  <si>
    <t>3969/32</t>
  </si>
  <si>
    <t>Sh. Raj Kumar, Kiosk no. 03, Japansese Garden, Sector 31, Chandigarh allotted on 01-06-2018 and rent  @Rs. 2000/- p.m. started  w.e.f. 1.06.2018 (Security amount Rs.25000/- + 3176/6, dt 4.5.18 + license fee for three month of Rs. 6000+1080 as T&amp;C no. 8)</t>
  </si>
  <si>
    <t>3190/11</t>
  </si>
  <si>
    <t>25.6.18</t>
  </si>
  <si>
    <t>3460/13</t>
  </si>
  <si>
    <t>01.10.18</t>
  </si>
  <si>
    <t>3464/19</t>
  </si>
  <si>
    <t>26.10.18</t>
  </si>
  <si>
    <t>3468/38</t>
  </si>
  <si>
    <t>3648/17</t>
  </si>
  <si>
    <t>3659/03</t>
  </si>
  <si>
    <t>22.02.19</t>
  </si>
  <si>
    <t>3663/19</t>
  </si>
  <si>
    <t>3963/33</t>
  </si>
  <si>
    <t>3967/6</t>
  </si>
  <si>
    <t>3971/1</t>
  </si>
  <si>
    <t>3971/28</t>
  </si>
  <si>
    <t>3979/6</t>
  </si>
  <si>
    <t>4416/7</t>
  </si>
  <si>
    <t>4421/18</t>
  </si>
  <si>
    <t>4425/1</t>
  </si>
  <si>
    <t>4428/32</t>
  </si>
  <si>
    <t>23.12.19</t>
  </si>
  <si>
    <t>4432/14</t>
  </si>
  <si>
    <t>STATEMENT SHOWING THE RENT RECEIVED FROM SHOP NO. 9 VILLAGE BEHLANA</t>
  </si>
  <si>
    <t>Int. on delayed payment of S.Tax.</t>
  </si>
  <si>
    <t>3663/40</t>
  </si>
  <si>
    <t>3663/10</t>
  </si>
  <si>
    <t>22.3.19</t>
  </si>
  <si>
    <t>3963/23</t>
  </si>
  <si>
    <t>3975/43</t>
  </si>
  <si>
    <t>30.7.19</t>
  </si>
  <si>
    <t>14.6.19</t>
  </si>
  <si>
    <t>3979/3</t>
  </si>
  <si>
    <t>13.8.19</t>
  </si>
  <si>
    <t>9.1.20</t>
  </si>
  <si>
    <t>STATEMENT SHOWING THE RENT RECEIVED FROM KIOSK NO. 3, SECTOR 14, NFS</t>
  </si>
  <si>
    <t>STATEMENT SHOWING THE RENT RECEIVED FROM KIOSK NO. 1, SECTOR 14, NFS</t>
  </si>
  <si>
    <t>4430/25</t>
  </si>
  <si>
    <t>STATEMENT SHOWING THE RENT RECEIVED FROM SHOP NO. 1 VILLAGE BEHLANA</t>
  </si>
  <si>
    <t>7.3.19</t>
  </si>
  <si>
    <t>9.4.19</t>
  </si>
  <si>
    <t>STATEMENT SHOWING THE RENT RECEIVED FROM SHOW NO. 3 VILLAGE MALOYA</t>
  </si>
  <si>
    <t>Days</t>
  </si>
  <si>
    <t>Total days</t>
  </si>
  <si>
    <t>round(</t>
  </si>
  <si>
    <t>S.No.</t>
  </si>
  <si>
    <t>Particular</t>
  </si>
  <si>
    <t>Interest</t>
  </si>
  <si>
    <t>Total Due</t>
  </si>
  <si>
    <t>Interest from 1.1.17 to 24.7.2017 @10% for 205 days</t>
  </si>
  <si>
    <t>Less amount deposited on 25.7.17 (43367)</t>
  </si>
  <si>
    <t>Interest from 25-07-2017 to 24-08-2017 @10% for 31 days</t>
  </si>
  <si>
    <t>Less amount deposited (53000)</t>
  </si>
  <si>
    <t>Interest from 25-08-2017 to 24-09-2017 @10% for 31 days</t>
  </si>
  <si>
    <t>Interest from 25-09-2017 to 24-10-2017 @10% for 30 days</t>
  </si>
  <si>
    <t>Interest from 25-10-2017 to 24-11-2017 @10% for 31 days</t>
  </si>
  <si>
    <t>Less amount deposited 25.11.2017 (53000)</t>
  </si>
  <si>
    <t>Interest from 25-11-2017 to 24-12-2017 @10% for 30 days</t>
  </si>
  <si>
    <t>Less amount deposited 25.12.2017 (53000)</t>
  </si>
  <si>
    <t>Interest from 25-12-2017 to 24-1-18 @10% for 31 days</t>
  </si>
  <si>
    <t>Less amount deposited 25.1.2018 (53000)</t>
  </si>
  <si>
    <t>Interest from 25-1-2018 to 14-5-18 @10% for 110 days</t>
  </si>
  <si>
    <t>Less amount deposited 25.2.2018 (48000)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</si>
</sst>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1.0"/>
      <color theme="1"/>
      <name val="Arial"/>
    </font>
    <font>
      <b/>
      <sz val="11.0"/>
      <color rgb="FFFF0000"/>
      <name val="Calibri"/>
    </font>
    <font/>
    <font>
      <b/>
      <sz val="11.0"/>
      <color theme="1"/>
      <name val="Calibri"/>
    </font>
    <font>
      <b/>
      <sz val="8.0"/>
      <color theme="1"/>
    </font>
    <font>
      <b/>
      <sz val="8.0"/>
      <color theme="1"/>
      <name val="Calibri"/>
    </font>
    <font>
      <sz val="10.0"/>
      <color theme="1"/>
      <name val="Calibri"/>
    </font>
    <font>
      <sz val="8.0"/>
      <color theme="1"/>
      <name val="Calibri"/>
    </font>
    <font>
      <b/>
      <sz val="10.0"/>
      <color theme="1"/>
      <name val="Calibri"/>
    </font>
    <font>
      <color theme="1"/>
      <name val="Calibri"/>
    </font>
    <font>
      <sz val="11.0"/>
      <color theme="1"/>
      <name val="Calibri"/>
    </font>
    <font>
      <sz val="9.0"/>
      <color theme="1"/>
      <name val="Calibri"/>
    </font>
    <font>
      <b/>
      <sz val="11.0"/>
      <color theme="1"/>
      <name val="Arial"/>
    </font>
    <font>
      <sz val="16.0"/>
      <color theme="1"/>
      <name val="Calibri"/>
    </font>
    <font>
      <sz val="10.0"/>
      <color rgb="FFFF0000"/>
      <name val="Calibri"/>
    </font>
    <font>
      <sz val="8.0"/>
      <color rgb="FFFF0000"/>
      <name val="Calibri"/>
    </font>
    <font>
      <sz val="5.0"/>
      <color theme="1"/>
      <name val="Calibri"/>
    </font>
    <font>
      <sz val="6.0"/>
      <color theme="1"/>
      <name val="Calibri"/>
    </font>
    <font>
      <b/>
      <sz val="6.0"/>
      <color theme="1"/>
      <name val="Calibri"/>
    </font>
    <font>
      <sz val="11.0"/>
      <color rgb="FFFF0000"/>
      <name val="Calibri"/>
    </font>
    <font>
      <b/>
      <i/>
      <sz val="11.0"/>
      <color theme="1"/>
      <name val="Calibri"/>
    </font>
    <font>
      <sz val="8.0"/>
      <color theme="4"/>
      <name val="Calibri"/>
    </font>
    <font>
      <b/>
      <sz val="14.0"/>
      <color theme="1"/>
      <name val="Calibri"/>
    </font>
    <font>
      <sz val="12.0"/>
      <color theme="1"/>
      <name val="Calibri"/>
    </font>
    <font>
      <sz val="14.0"/>
      <color theme="1"/>
      <name val="Calibri"/>
    </font>
    <font>
      <b/>
      <sz val="12.0"/>
      <color theme="1"/>
      <name val="Calibri"/>
    </font>
    <font>
      <sz val="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22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3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2" fontId="4" numFmtId="0" xfId="0" applyAlignment="1" applyBorder="1" applyFill="1" applyFont="1">
      <alignment shrinkToFit="0" vertical="top" wrapText="1"/>
    </xf>
    <xf borderId="5" fillId="0" fontId="5" numFmtId="0" xfId="0" applyAlignment="1" applyBorder="1" applyFont="1">
      <alignment shrinkToFit="0" vertical="top" wrapText="1"/>
    </xf>
    <xf borderId="2" fillId="0" fontId="6" numFmtId="0" xfId="0" applyAlignment="1" applyBorder="1" applyFont="1">
      <alignment horizontal="center" shrinkToFit="0" vertical="top" wrapText="1"/>
    </xf>
    <xf borderId="5" fillId="0" fontId="6" numFmtId="0" xfId="0" applyAlignment="1" applyBorder="1" applyFont="1">
      <alignment horizontal="center" shrinkToFit="0" vertical="top" wrapText="1"/>
    </xf>
    <xf borderId="5" fillId="0" fontId="6" numFmtId="0" xfId="0" applyAlignment="1" applyBorder="1" applyFont="1">
      <alignment horizontal="right" shrinkToFit="0" vertical="top" wrapText="1"/>
    </xf>
    <xf borderId="5" fillId="0" fontId="6" numFmtId="0" xfId="0" applyBorder="1" applyFont="1"/>
    <xf borderId="5" fillId="0" fontId="7" numFmtId="14" xfId="0" applyAlignment="1" applyBorder="1" applyFont="1" applyNumberFormat="1">
      <alignment horizontal="center"/>
    </xf>
    <xf borderId="5" fillId="0" fontId="7" numFmtId="0" xfId="0" applyBorder="1" applyFont="1"/>
    <xf borderId="5" fillId="0" fontId="6" numFmtId="0" xfId="0" applyAlignment="1" applyBorder="1" applyFont="1">
      <alignment horizontal="center"/>
    </xf>
    <xf borderId="5" fillId="0" fontId="6" numFmtId="9" xfId="0" applyBorder="1" applyFont="1" applyNumberFormat="1"/>
    <xf borderId="5" fillId="0" fontId="6" numFmtId="0" xfId="0" applyAlignment="1" applyBorder="1" applyFont="1">
      <alignment shrinkToFit="0" vertical="top" wrapText="1"/>
    </xf>
    <xf borderId="5" fillId="0" fontId="6" numFmtId="17" xfId="0" applyAlignment="1" applyBorder="1" applyFont="1" applyNumberFormat="1">
      <alignment shrinkToFit="0" vertical="top" wrapText="1"/>
    </xf>
    <xf borderId="5" fillId="0" fontId="6" numFmtId="0" xfId="0" applyAlignment="1" applyBorder="1" applyFont="1">
      <alignment horizontal="right"/>
    </xf>
    <xf borderId="0" fillId="0" fontId="7" numFmtId="14" xfId="0" applyFont="1" applyNumberFormat="1"/>
    <xf borderId="0" fillId="0" fontId="7" numFmtId="0" xfId="0" applyFont="1"/>
    <xf borderId="5" fillId="0" fontId="7" numFmtId="0" xfId="0" applyAlignment="1" applyBorder="1" applyFont="1">
      <alignment horizontal="center"/>
    </xf>
    <xf borderId="5" fillId="0" fontId="8" numFmtId="17" xfId="0" applyAlignment="1" applyBorder="1" applyFont="1" applyNumberFormat="1">
      <alignment shrinkToFit="0" vertical="top" wrapText="1"/>
    </xf>
    <xf borderId="5" fillId="0" fontId="8" numFmtId="0" xfId="0" applyBorder="1" applyFont="1"/>
    <xf borderId="0" fillId="0" fontId="9" numFmtId="0" xfId="0" applyFont="1"/>
    <xf borderId="5" fillId="0" fontId="10" numFmtId="0" xfId="0" applyBorder="1" applyFont="1"/>
    <xf borderId="5" fillId="0" fontId="11" numFmtId="14" xfId="0" applyAlignment="1" applyBorder="1" applyFont="1" applyNumberFormat="1">
      <alignment horizontal="center"/>
    </xf>
    <xf borderId="5" fillId="0" fontId="8" numFmtId="0" xfId="0" applyAlignment="1" applyBorder="1" applyFont="1">
      <alignment horizontal="right"/>
    </xf>
    <xf borderId="5" fillId="0" fontId="8" numFmtId="0" xfId="0" applyAlignment="1" applyBorder="1" applyFont="1">
      <alignment horizontal="center"/>
    </xf>
    <xf borderId="5" fillId="0" fontId="8" numFmtId="9" xfId="0" applyBorder="1" applyFont="1" applyNumberFormat="1"/>
    <xf borderId="5" fillId="0" fontId="8" numFmtId="0" xfId="0" applyAlignment="1" applyBorder="1" applyFont="1">
      <alignment shrinkToFit="0" vertical="top" wrapText="1"/>
    </xf>
    <xf borderId="5" fillId="0" fontId="8" numFmtId="14" xfId="0" applyAlignment="1" applyBorder="1" applyFont="1" applyNumberFormat="1">
      <alignment horizontal="center"/>
    </xf>
    <xf borderId="5" fillId="0" fontId="6" numFmtId="14" xfId="0" applyBorder="1" applyFont="1" applyNumberFormat="1"/>
    <xf borderId="5" fillId="0" fontId="5" numFmtId="14" xfId="0" applyAlignment="1" applyBorder="1" applyFont="1" applyNumberFormat="1">
      <alignment horizontal="center"/>
    </xf>
    <xf borderId="2" fillId="0" fontId="3" numFmtId="0" xfId="0" applyAlignment="1" applyBorder="1" applyFont="1">
      <alignment horizontal="left"/>
    </xf>
    <xf borderId="5" fillId="0" fontId="3" numFmtId="0" xfId="0" applyBorder="1" applyFont="1"/>
    <xf borderId="0" fillId="0" fontId="10" numFmtId="0" xfId="0" applyAlignment="1" applyFont="1">
      <alignment horizontal="left"/>
    </xf>
    <xf borderId="0" fillId="0" fontId="12" numFmtId="0" xfId="0" applyFont="1"/>
    <xf borderId="6" fillId="0" fontId="0" numFmtId="0" xfId="0" applyAlignment="1" applyBorder="1" applyFont="1">
      <alignment shrinkToFit="0" vertical="top" wrapText="1"/>
    </xf>
    <xf borderId="7" fillId="0" fontId="0" numFmtId="0" xfId="0" applyAlignment="1" applyBorder="1" applyFont="1">
      <alignment shrinkToFit="0" vertical="top" wrapText="1"/>
    </xf>
    <xf borderId="8" fillId="0" fontId="0" numFmtId="0" xfId="0" applyAlignment="1" applyBorder="1" applyFont="1">
      <alignment shrinkToFit="0" vertical="top" wrapText="1"/>
    </xf>
    <xf borderId="9" fillId="0" fontId="0" numFmtId="0" xfId="0" applyAlignment="1" applyBorder="1" applyFont="1">
      <alignment shrinkToFit="0" vertical="top" wrapText="1"/>
    </xf>
    <xf borderId="10" fillId="0" fontId="2" numFmtId="0" xfId="0" applyBorder="1" applyFont="1"/>
    <xf borderId="11" fillId="0" fontId="0" numFmtId="0" xfId="0" applyAlignment="1" applyBorder="1" applyFont="1">
      <alignment shrinkToFit="0" vertical="top" wrapText="1"/>
    </xf>
    <xf borderId="10" fillId="0" fontId="0" numFmtId="0" xfId="0" applyAlignment="1" applyBorder="1" applyFont="1">
      <alignment shrinkToFit="0" vertical="top" wrapText="1"/>
    </xf>
    <xf borderId="11" fillId="0" fontId="10" numFmtId="0" xfId="0" applyAlignment="1" applyBorder="1" applyFont="1">
      <alignment shrinkToFit="0" vertical="top" wrapText="1"/>
    </xf>
    <xf borderId="0" fillId="0" fontId="3" numFmtId="0" xfId="0" applyFont="1"/>
    <xf borderId="12" fillId="0" fontId="2" numFmtId="0" xfId="0" applyBorder="1" applyFont="1"/>
    <xf borderId="0" fillId="0" fontId="13" numFmtId="0" xfId="0" applyFont="1"/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10" numFmtId="0" xfId="0" applyFont="1"/>
    <xf borderId="5" fillId="0" fontId="3" numFmtId="0" xfId="0" applyAlignment="1" applyBorder="1" applyFont="1">
      <alignment horizontal="left" vertical="top"/>
    </xf>
    <xf borderId="5" fillId="0" fontId="3" numFmtId="0" xfId="0" applyAlignment="1" applyBorder="1" applyFont="1">
      <alignment horizontal="left" shrinkToFit="0" vertical="top" wrapText="1"/>
    </xf>
    <xf borderId="5" fillId="0" fontId="3" numFmtId="0" xfId="0" applyAlignment="1" applyBorder="1" applyFont="1">
      <alignment shrinkToFit="0" vertical="top" wrapText="1"/>
    </xf>
    <xf borderId="5" fillId="0" fontId="10" numFmtId="0" xfId="0" applyAlignment="1" applyBorder="1" applyFont="1">
      <alignment horizontal="center"/>
    </xf>
    <xf borderId="5" fillId="0" fontId="10" numFmtId="2" xfId="0" applyAlignment="1" applyBorder="1" applyFont="1" applyNumberFormat="1">
      <alignment horizontal="right"/>
    </xf>
    <xf borderId="5" fillId="0" fontId="10" numFmtId="0" xfId="0" applyAlignment="1" applyBorder="1" applyFont="1">
      <alignment shrinkToFit="0" wrapText="1"/>
    </xf>
    <xf borderId="5" fillId="0" fontId="10" numFmtId="2" xfId="0" applyBorder="1" applyFont="1" applyNumberFormat="1"/>
    <xf borderId="5" fillId="0" fontId="10" numFmtId="17" xfId="0" applyAlignment="1" applyBorder="1" applyFont="1" applyNumberFormat="1">
      <alignment horizontal="left"/>
    </xf>
    <xf borderId="5" fillId="0" fontId="3" numFmtId="2" xfId="0" applyAlignment="1" applyBorder="1" applyFont="1" applyNumberFormat="1">
      <alignment horizontal="right"/>
    </xf>
    <xf borderId="5" fillId="0" fontId="3" numFmtId="2" xfId="0" applyBorder="1" applyFont="1" applyNumberFormat="1"/>
    <xf borderId="5" fillId="0" fontId="10" numFmtId="2" xfId="0" applyAlignment="1" applyBorder="1" applyFont="1" applyNumberFormat="1">
      <alignment shrinkToFit="0" wrapText="1"/>
    </xf>
    <xf borderId="0" fillId="0" fontId="10" numFmtId="0" xfId="0" applyAlignment="1" applyFont="1">
      <alignment horizontal="center"/>
    </xf>
    <xf borderId="3" fillId="0" fontId="6" numFmtId="0" xfId="0" applyAlignment="1" applyBorder="1" applyFont="1">
      <alignment horizontal="center" shrinkToFit="0" vertical="top" wrapText="1"/>
    </xf>
    <xf borderId="4" fillId="0" fontId="6" numFmtId="0" xfId="0" applyAlignment="1" applyBorder="1" applyFont="1">
      <alignment horizontal="center" shrinkToFit="0" vertical="top" wrapText="1"/>
    </xf>
    <xf borderId="2" fillId="0" fontId="7" numFmtId="0" xfId="0" applyAlignment="1" applyBorder="1" applyFont="1">
      <alignment horizontal="center" shrinkToFit="0" vertical="top" wrapText="1"/>
    </xf>
    <xf borderId="5" fillId="0" fontId="7" numFmtId="14" xfId="0" applyAlignment="1" applyBorder="1" applyFont="1" applyNumberFormat="1">
      <alignment horizontal="right" shrinkToFit="0" vertical="top" wrapText="1"/>
    </xf>
    <xf borderId="5" fillId="0" fontId="14" numFmtId="0" xfId="0" applyAlignment="1" applyBorder="1" applyFont="1">
      <alignment horizontal="right" shrinkToFit="0" vertical="top" wrapText="1"/>
    </xf>
    <xf borderId="5" fillId="0" fontId="14" numFmtId="0" xfId="0" applyBorder="1" applyFont="1"/>
    <xf borderId="5" fillId="0" fontId="15" numFmtId="14" xfId="0" applyAlignment="1" applyBorder="1" applyFont="1" applyNumberFormat="1">
      <alignment horizontal="center"/>
    </xf>
    <xf borderId="5" fillId="0" fontId="14" numFmtId="17" xfId="0" applyAlignment="1" applyBorder="1" applyFont="1" applyNumberFormat="1">
      <alignment shrinkToFit="0" vertical="top" wrapText="1"/>
    </xf>
    <xf borderId="5" fillId="0" fontId="6" numFmtId="10" xfId="0" applyBorder="1" applyFont="1" applyNumberFormat="1"/>
    <xf borderId="5" fillId="0" fontId="7" numFmtId="0" xfId="0" applyAlignment="1" applyBorder="1" applyFont="1">
      <alignment horizontal="right"/>
    </xf>
    <xf borderId="5" fillId="0" fontId="6" numFmtId="14" xfId="0" applyAlignment="1" applyBorder="1" applyFont="1" applyNumberFormat="1">
      <alignment horizontal="center"/>
    </xf>
    <xf borderId="5" fillId="0" fontId="14" numFmtId="0" xfId="0" applyAlignment="1" applyBorder="1" applyFont="1">
      <alignment horizontal="center"/>
    </xf>
    <xf borderId="5" fillId="0" fontId="14" numFmtId="10" xfId="0" applyBorder="1" applyFont="1" applyNumberFormat="1"/>
    <xf borderId="5" fillId="0" fontId="14" numFmtId="0" xfId="0" applyAlignment="1" applyBorder="1" applyFont="1">
      <alignment shrinkToFit="0" vertical="top" wrapText="1"/>
    </xf>
    <xf borderId="5" fillId="0" fontId="15" numFmtId="0" xfId="0" applyAlignment="1" applyBorder="1" applyFont="1">
      <alignment horizontal="right"/>
    </xf>
    <xf borderId="5" fillId="0" fontId="6" numFmtId="14" xfId="0" applyAlignment="1" applyBorder="1" applyFont="1" applyNumberFormat="1">
      <alignment horizontal="right" shrinkToFit="0" vertical="top" wrapText="1"/>
    </xf>
    <xf borderId="5" fillId="0" fontId="7" numFmtId="14" xfId="0" applyAlignment="1" applyBorder="1" applyFont="1" applyNumberFormat="1">
      <alignment horizontal="center" shrinkToFit="0" vertical="top" wrapText="1"/>
    </xf>
    <xf borderId="5" fillId="0" fontId="15" numFmtId="14" xfId="0" applyAlignment="1" applyBorder="1" applyFont="1" applyNumberFormat="1">
      <alignment horizontal="center" shrinkToFit="0" vertical="top" wrapText="1"/>
    </xf>
    <xf borderId="5" fillId="0" fontId="15" numFmtId="0" xfId="0" applyAlignment="1" applyBorder="1" applyFont="1">
      <alignment horizontal="center"/>
    </xf>
    <xf borderId="5" fillId="0" fontId="15" numFmtId="0" xfId="0" applyBorder="1" applyFont="1"/>
    <xf borderId="5" fillId="3" fontId="6" numFmtId="0" xfId="0" applyAlignment="1" applyBorder="1" applyFill="1" applyFont="1">
      <alignment shrinkToFit="0" vertical="top" wrapText="1"/>
    </xf>
    <xf borderId="5" fillId="3" fontId="6" numFmtId="0" xfId="0" applyBorder="1" applyFont="1"/>
    <xf borderId="5" fillId="0" fontId="16" numFmtId="0" xfId="0" applyAlignment="1" applyBorder="1" applyFont="1">
      <alignment horizontal="center"/>
    </xf>
    <xf borderId="0" fillId="0" fontId="10" numFmtId="17" xfId="0" applyFont="1" applyNumberFormat="1"/>
    <xf borderId="5" fillId="0" fontId="6" numFmtId="0" xfId="0" applyAlignment="1" applyBorder="1" applyFont="1">
      <alignment horizontal="center" vertical="top"/>
    </xf>
    <xf borderId="0" fillId="0" fontId="17" numFmtId="0" xfId="0" applyFont="1"/>
    <xf borderId="0" fillId="0" fontId="17" numFmtId="14" xfId="0" applyFont="1" applyNumberFormat="1"/>
    <xf borderId="5" fillId="0" fontId="17" numFmtId="14" xfId="0" applyAlignment="1" applyBorder="1" applyFont="1" applyNumberFormat="1">
      <alignment horizontal="center"/>
    </xf>
    <xf borderId="5" fillId="0" fontId="17" numFmtId="0" xfId="0" applyAlignment="1" applyBorder="1" applyFont="1">
      <alignment horizontal="center"/>
    </xf>
    <xf borderId="5" fillId="0" fontId="18" numFmtId="0" xfId="0" applyAlignment="1" applyBorder="1" applyFont="1">
      <alignment horizontal="center"/>
    </xf>
    <xf borderId="5" fillId="0" fontId="18" numFmtId="14" xfId="0" applyAlignment="1" applyBorder="1" applyFont="1" applyNumberFormat="1">
      <alignment horizontal="center"/>
    </xf>
    <xf borderId="5" fillId="0" fontId="7" numFmtId="14" xfId="0" applyBorder="1" applyFont="1" applyNumberFormat="1"/>
    <xf borderId="5" fillId="0" fontId="6" numFmtId="0" xfId="0" applyAlignment="1" applyBorder="1" applyFont="1">
      <alignment vertical="top"/>
    </xf>
    <xf borderId="5" fillId="0" fontId="15" numFmtId="0" xfId="0" applyAlignment="1" applyBorder="1" applyFont="1">
      <alignment vertical="top"/>
    </xf>
    <xf borderId="5" fillId="0" fontId="6" numFmtId="9" xfId="0" applyAlignment="1" applyBorder="1" applyFont="1" applyNumberFormat="1">
      <alignment vertical="top"/>
    </xf>
    <xf borderId="5" fillId="0" fontId="7" numFmtId="14" xfId="0" applyAlignment="1" applyBorder="1" applyFont="1" applyNumberFormat="1">
      <alignment horizontal="center" vertical="top"/>
    </xf>
    <xf borderId="5" fillId="0" fontId="7" numFmtId="0" xfId="0" applyAlignment="1" applyBorder="1" applyFont="1">
      <alignment horizontal="center" vertical="top"/>
    </xf>
    <xf borderId="5" fillId="0" fontId="14" numFmtId="0" xfId="0" applyAlignment="1" applyBorder="1" applyFont="1">
      <alignment vertical="top"/>
    </xf>
    <xf borderId="5" fillId="0" fontId="14" numFmtId="0" xfId="0" applyAlignment="1" applyBorder="1" applyFont="1">
      <alignment horizontal="center" vertical="top"/>
    </xf>
    <xf borderId="5" fillId="0" fontId="15" numFmtId="0" xfId="0" applyAlignment="1" applyBorder="1" applyFont="1">
      <alignment horizontal="center" vertical="top"/>
    </xf>
    <xf borderId="5" fillId="0" fontId="15" numFmtId="14" xfId="0" applyAlignment="1" applyBorder="1" applyFont="1" applyNumberFormat="1">
      <alignment horizontal="center" vertical="top"/>
    </xf>
    <xf borderId="5" fillId="0" fontId="11" numFmtId="14" xfId="0" applyAlignment="1" applyBorder="1" applyFont="1" applyNumberFormat="1">
      <alignment horizontal="center" vertical="top"/>
    </xf>
    <xf borderId="5" fillId="0" fontId="8" numFmtId="0" xfId="0" applyAlignment="1" applyBorder="1" applyFont="1">
      <alignment vertical="top"/>
    </xf>
    <xf borderId="5" fillId="0" fontId="8" numFmtId="0" xfId="0" applyAlignment="1" applyBorder="1" applyFont="1">
      <alignment horizontal="center" vertical="top"/>
    </xf>
    <xf borderId="5" fillId="0" fontId="8" numFmtId="9" xfId="0" applyAlignment="1" applyBorder="1" applyFont="1" applyNumberFormat="1">
      <alignment vertical="top"/>
    </xf>
    <xf borderId="0" fillId="0" fontId="19" numFmtId="0" xfId="0" applyFont="1"/>
    <xf borderId="5" fillId="3" fontId="14" numFmtId="0" xfId="0" applyAlignment="1" applyBorder="1" applyFont="1">
      <alignment horizontal="right" shrinkToFit="0" vertical="top" wrapText="1"/>
    </xf>
    <xf borderId="5" fillId="3" fontId="14" numFmtId="0" xfId="0" applyBorder="1" applyFont="1"/>
    <xf borderId="5" fillId="3" fontId="14" numFmtId="0" xfId="0" applyAlignment="1" applyBorder="1" applyFont="1">
      <alignment horizontal="center"/>
    </xf>
    <xf borderId="5" fillId="3" fontId="15" numFmtId="14" xfId="0" applyAlignment="1" applyBorder="1" applyFont="1" applyNumberFormat="1">
      <alignment horizontal="center"/>
    </xf>
    <xf borderId="5" fillId="3" fontId="15" numFmtId="0" xfId="0" applyBorder="1" applyFont="1"/>
    <xf borderId="5" fillId="3" fontId="14" numFmtId="10" xfId="0" applyBorder="1" applyFont="1" applyNumberFormat="1"/>
    <xf borderId="5" fillId="3" fontId="14" numFmtId="0" xfId="0" applyAlignment="1" applyBorder="1" applyFont="1">
      <alignment shrinkToFit="0" vertical="top" wrapText="1"/>
    </xf>
    <xf borderId="5" fillId="0" fontId="7" numFmtId="0" xfId="0" applyAlignment="1" applyBorder="1" applyFont="1">
      <alignment horizontal="right" shrinkToFit="0" vertical="top" wrapText="1"/>
    </xf>
    <xf borderId="5" fillId="0" fontId="7" numFmtId="0" xfId="0" applyAlignment="1" applyBorder="1" applyFont="1">
      <alignment horizontal="center" shrinkToFit="0" vertical="top" wrapText="1"/>
    </xf>
    <xf borderId="0" fillId="0" fontId="6" numFmtId="0" xfId="0" applyAlignment="1" applyFont="1">
      <alignment horizontal="center"/>
    </xf>
    <xf borderId="5" fillId="0" fontId="8" numFmtId="10" xfId="0" applyBorder="1" applyFont="1" applyNumberFormat="1"/>
    <xf borderId="5" fillId="0" fontId="7" numFmtId="0" xfId="0" applyAlignment="1" applyBorder="1" applyFont="1">
      <alignment shrinkToFit="0" vertical="top" wrapText="1"/>
    </xf>
    <xf borderId="5" fillId="0" fontId="6" numFmtId="9" xfId="0" applyAlignment="1" applyBorder="1" applyFont="1" applyNumberFormat="1">
      <alignment shrinkToFit="0" vertical="top" wrapText="1"/>
    </xf>
    <xf borderId="5" fillId="0" fontId="6" numFmtId="14" xfId="0" applyAlignment="1" applyBorder="1" applyFont="1" applyNumberFormat="1">
      <alignment horizontal="center" shrinkToFit="0" vertical="top" wrapText="1"/>
    </xf>
    <xf borderId="5" fillId="0" fontId="7" numFmtId="14" xfId="0" applyAlignment="1" applyBorder="1" applyFont="1" applyNumberFormat="1">
      <alignment horizontal="right"/>
    </xf>
    <xf borderId="2" fillId="0" fontId="8" numFmtId="0" xfId="0" applyAlignment="1" applyBorder="1" applyFont="1">
      <alignment horizontal="center" shrinkToFit="0" vertical="top" wrapText="1"/>
    </xf>
    <xf borderId="5" fillId="0" fontId="6" numFmtId="49" xfId="0" applyAlignment="1" applyBorder="1" applyFont="1" applyNumberFormat="1">
      <alignment horizontal="center"/>
    </xf>
    <xf borderId="5" fillId="0" fontId="15" numFmtId="14" xfId="0" applyAlignment="1" applyBorder="1" applyFont="1" applyNumberFormat="1">
      <alignment horizontal="right"/>
    </xf>
    <xf borderId="5" fillId="0" fontId="6" numFmtId="3" xfId="0" applyAlignment="1" applyBorder="1" applyFont="1" applyNumberFormat="1">
      <alignment horizontal="center"/>
    </xf>
    <xf borderId="13" fillId="0" fontId="6" numFmtId="0" xfId="0" applyAlignment="1" applyBorder="1" applyFont="1">
      <alignment horizontal="center"/>
    </xf>
    <xf borderId="0" fillId="0" fontId="20" numFmtId="0" xfId="0" applyFont="1"/>
    <xf borderId="2" fillId="0" fontId="10" numFmtId="0" xfId="0" applyAlignment="1" applyBorder="1" applyFont="1">
      <alignment horizontal="center"/>
    </xf>
    <xf borderId="5" fillId="0" fontId="10" numFmtId="49" xfId="0" applyAlignment="1" applyBorder="1" applyFont="1" applyNumberFormat="1">
      <alignment horizontal="center"/>
    </xf>
    <xf borderId="14" fillId="0" fontId="10" numFmtId="0" xfId="0" applyBorder="1" applyFont="1"/>
    <xf borderId="14" fillId="0" fontId="10" numFmtId="0" xfId="0" applyAlignment="1" applyBorder="1" applyFont="1">
      <alignment horizontal="center"/>
    </xf>
    <xf borderId="2" fillId="0" fontId="7" numFmtId="14" xfId="0" applyAlignment="1" applyBorder="1" applyFont="1" applyNumberFormat="1">
      <alignment horizontal="center"/>
    </xf>
    <xf borderId="15" fillId="0" fontId="8" numFmtId="0" xfId="0" applyAlignment="1" applyBorder="1" applyFont="1">
      <alignment horizontal="center" shrinkToFit="0" vertical="top" wrapText="1"/>
    </xf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5" fillId="0" fontId="14" numFmtId="14" xfId="0" applyBorder="1" applyFont="1" applyNumberFormat="1"/>
    <xf borderId="5" fillId="0" fontId="21" numFmtId="14" xfId="0" applyAlignment="1" applyBorder="1" applyFont="1" applyNumberFormat="1">
      <alignment horizontal="center"/>
    </xf>
    <xf borderId="5" fillId="0" fontId="3" numFmtId="0" xfId="0" applyAlignment="1" applyBorder="1" applyFont="1">
      <alignment horizontal="left"/>
    </xf>
    <xf borderId="0" fillId="0" fontId="10" numFmtId="9" xfId="0" applyFont="1" applyNumberFormat="1"/>
    <xf borderId="2" fillId="0" fontId="22" numFmtId="0" xfId="0" applyAlignment="1" applyBorder="1" applyFont="1">
      <alignment horizontal="center"/>
    </xf>
    <xf borderId="5" fillId="0" fontId="23" numFmtId="0" xfId="0" applyAlignment="1" applyBorder="1" applyFont="1">
      <alignment shrinkToFit="0" vertical="top" wrapText="1"/>
    </xf>
    <xf borderId="5" fillId="0" fontId="24" numFmtId="0" xfId="0" applyAlignment="1" applyBorder="1" applyFont="1">
      <alignment shrinkToFit="0" vertical="top" wrapText="1"/>
    </xf>
    <xf borderId="5" fillId="0" fontId="23" numFmtId="17" xfId="0" applyAlignment="1" applyBorder="1" applyFont="1" applyNumberFormat="1">
      <alignment shrinkToFit="0" vertical="top" wrapText="1"/>
    </xf>
    <xf borderId="5" fillId="0" fontId="23" numFmtId="0" xfId="0" applyBorder="1" applyFont="1"/>
    <xf borderId="5" fillId="0" fontId="23" numFmtId="0" xfId="0" applyAlignment="1" applyBorder="1" applyFont="1">
      <alignment horizontal="center"/>
    </xf>
    <xf borderId="5" fillId="0" fontId="24" numFmtId="0" xfId="0" applyAlignment="1" applyBorder="1" applyFont="1">
      <alignment horizontal="center"/>
    </xf>
    <xf borderId="5" fillId="0" fontId="25" numFmtId="17" xfId="0" applyAlignment="1" applyBorder="1" applyFont="1" applyNumberFormat="1">
      <alignment shrinkToFit="0" vertical="top" wrapText="1"/>
    </xf>
    <xf borderId="5" fillId="0" fontId="25" numFmtId="0" xfId="0" applyBorder="1" applyFont="1"/>
    <xf borderId="5" fillId="0" fontId="25" numFmtId="0" xfId="0" applyAlignment="1" applyBorder="1" applyFont="1">
      <alignment horizontal="center"/>
    </xf>
    <xf borderId="5" fillId="0" fontId="25" numFmtId="14" xfId="0" applyAlignment="1" applyBorder="1" applyFont="1" applyNumberFormat="1">
      <alignment horizontal="center"/>
    </xf>
    <xf borderId="5" fillId="0" fontId="22" numFmtId="0" xfId="0" applyAlignment="1" applyBorder="1" applyFont="1">
      <alignment horizontal="center"/>
    </xf>
    <xf borderId="5" fillId="0" fontId="10" numFmtId="0" xfId="0" applyAlignment="1" applyBorder="1" applyFont="1">
      <alignment shrinkToFit="0" vertical="top" wrapText="1"/>
    </xf>
    <xf borderId="0" fillId="0" fontId="10" numFmtId="0" xfId="0" applyAlignment="1" applyFont="1">
      <alignment shrinkToFit="0" vertical="top" wrapText="1"/>
    </xf>
    <xf borderId="5" fillId="0" fontId="10" numFmtId="17" xfId="0" applyAlignment="1" applyBorder="1" applyFont="1" applyNumberFormat="1">
      <alignment shrinkToFit="0" vertical="top" wrapText="1"/>
    </xf>
    <xf borderId="5" fillId="0" fontId="10" numFmtId="0" xfId="0" applyAlignment="1" applyBorder="1" applyFont="1">
      <alignment horizontal="center" shrinkToFit="0" vertical="top" wrapText="1"/>
    </xf>
    <xf borderId="0" fillId="0" fontId="26" numFmtId="14" xfId="0" applyAlignment="1" applyFont="1" applyNumberFormat="1">
      <alignment shrinkToFit="0" vertical="top" wrapText="1"/>
    </xf>
    <xf borderId="0" fillId="0" fontId="26" numFmtId="0" xfId="0" applyAlignment="1" applyFont="1">
      <alignment shrinkToFit="0" vertical="top" wrapText="1"/>
    </xf>
    <xf borderId="5" fillId="0" fontId="20" numFmtId="0" xfId="0" applyAlignment="1" applyBorder="1" applyFont="1">
      <alignment shrinkToFit="0" vertical="top" wrapText="1"/>
    </xf>
    <xf borderId="13" fillId="0" fontId="10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5.75"/>
    <col customWidth="1" min="4" max="4" width="8.13"/>
    <col customWidth="1" min="5" max="5" width="7.5"/>
    <col customWidth="1" min="6" max="6" width="6.88"/>
    <col customWidth="1" min="7" max="7" width="7.88"/>
    <col customWidth="1" min="8" max="8" width="4.13"/>
    <col customWidth="1" min="9" max="9" width="8.25"/>
    <col customWidth="1" min="10" max="10" width="8.5"/>
    <col customWidth="1" min="11" max="11" width="5.0"/>
    <col customWidth="1" min="12" max="12" width="8.25"/>
    <col customWidth="1" min="13" max="13" width="7.5"/>
    <col customWidth="1" min="14" max="14" width="5.25"/>
    <col customWidth="1" min="15" max="15" width="5.13"/>
    <col customWidth="1" min="16" max="16" width="5.38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4.38"/>
    <col customWidth="1" min="23" max="23" width="5.88"/>
    <col customWidth="1" min="24" max="24" width="9.13"/>
    <col customWidth="1" min="25" max="25" width="7.88"/>
    <col customWidth="1" min="26" max="26" width="3.5"/>
    <col customWidth="1" min="27" max="27" width="15.5"/>
    <col customWidth="1" min="28" max="28" width="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6" t="s">
        <v>3</v>
      </c>
      <c r="B3" s="6" t="s">
        <v>4</v>
      </c>
      <c r="C3" s="7" t="s">
        <v>5</v>
      </c>
      <c r="D3" s="7" t="s">
        <v>6</v>
      </c>
      <c r="E3" s="7" t="s">
        <v>7</v>
      </c>
      <c r="F3" s="6" t="s">
        <v>8</v>
      </c>
      <c r="G3" s="6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7" t="s">
        <v>6</v>
      </c>
      <c r="Q3" s="7" t="s">
        <v>7</v>
      </c>
      <c r="R3" s="6" t="s">
        <v>12</v>
      </c>
      <c r="S3" s="6" t="s">
        <v>8</v>
      </c>
      <c r="T3" s="7" t="s">
        <v>9</v>
      </c>
      <c r="U3" s="7" t="s">
        <v>10</v>
      </c>
      <c r="V3" s="6" t="s">
        <v>13</v>
      </c>
      <c r="W3" s="6" t="s">
        <v>18</v>
      </c>
    </row>
    <row r="4" ht="13.5" customHeight="1">
      <c r="A4" s="8" t="s">
        <v>19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13.5" customHeight="1">
      <c r="A5" s="9"/>
      <c r="B5" s="9"/>
      <c r="C5" s="10"/>
      <c r="D5" s="11"/>
      <c r="E5" s="10"/>
      <c r="F5" s="9"/>
      <c r="G5" s="9"/>
      <c r="H5" s="9"/>
      <c r="I5" s="12"/>
      <c r="J5" s="12"/>
      <c r="K5" s="13"/>
      <c r="L5" s="14"/>
      <c r="M5" s="15"/>
      <c r="N5" s="16"/>
      <c r="O5" s="16"/>
      <c r="P5" s="11"/>
      <c r="Q5" s="11"/>
      <c r="R5" s="12"/>
      <c r="S5" s="11"/>
      <c r="T5" s="11"/>
      <c r="U5" s="11"/>
      <c r="V5" s="14" t="str">
        <f t="shared" ref="V5:V25" si="1">K5</f>
        <v/>
      </c>
      <c r="W5" s="14">
        <f t="shared" ref="W5:W25" si="2">ROUND(SUM(N5*18%*V5/365),0)</f>
        <v>0</v>
      </c>
    </row>
    <row r="6">
      <c r="A6" s="17">
        <v>43497.0</v>
      </c>
      <c r="B6" s="11">
        <v>2678.0</v>
      </c>
      <c r="C6" s="18">
        <v>0.0</v>
      </c>
      <c r="D6" s="11">
        <f t="shared" ref="D6:D25" si="3">SUM(B6-C6)</f>
        <v>2678</v>
      </c>
      <c r="E6" s="11">
        <f t="shared" ref="E6:E25" si="4">E5+D6</f>
        <v>2678</v>
      </c>
      <c r="F6" s="14"/>
      <c r="G6" s="14"/>
      <c r="H6" s="14"/>
      <c r="I6" s="12">
        <v>43497.0</v>
      </c>
      <c r="J6" s="12">
        <v>43550.0</v>
      </c>
      <c r="K6" s="13">
        <f t="shared" ref="K6:K25" si="5">SUM(J6-I6)</f>
        <v>53</v>
      </c>
      <c r="L6" s="14">
        <v>268.0</v>
      </c>
      <c r="M6" s="15">
        <v>0.18</v>
      </c>
      <c r="N6" s="16">
        <f t="shared" ref="N6:N25" si="6">ROUND(SUM(B6*M6),0)</f>
        <v>482</v>
      </c>
      <c r="O6" s="16">
        <v>0.0</v>
      </c>
      <c r="P6" s="11">
        <f t="shared" ref="P6:P25" si="7">SUM(N6-O6)</f>
        <v>482</v>
      </c>
      <c r="Q6" s="11">
        <f>P6</f>
        <v>482</v>
      </c>
      <c r="R6" s="12">
        <f t="shared" ref="R6:R25" si="8">J6</f>
        <v>43550</v>
      </c>
      <c r="S6" s="11"/>
      <c r="T6" s="11"/>
      <c r="U6" s="11"/>
      <c r="V6" s="14">
        <f t="shared" si="1"/>
        <v>53</v>
      </c>
      <c r="W6" s="14">
        <f t="shared" si="2"/>
        <v>13</v>
      </c>
      <c r="X6" s="19"/>
      <c r="Y6" s="19"/>
      <c r="Z6" s="20">
        <f>SUM(Y6-X6+1)</f>
        <v>1</v>
      </c>
    </row>
    <row r="7">
      <c r="A7" s="17">
        <v>43525.0</v>
      </c>
      <c r="B7" s="11">
        <v>2678.0</v>
      </c>
      <c r="C7" s="18">
        <v>5356.0</v>
      </c>
      <c r="D7" s="11">
        <f t="shared" si="3"/>
        <v>-2678</v>
      </c>
      <c r="E7" s="11">
        <f t="shared" si="4"/>
        <v>0</v>
      </c>
      <c r="F7" s="14" t="s">
        <v>20</v>
      </c>
      <c r="G7" s="12" t="s">
        <v>21</v>
      </c>
      <c r="H7" s="14"/>
      <c r="I7" s="12">
        <v>43525.0</v>
      </c>
      <c r="J7" s="12">
        <v>43550.0</v>
      </c>
      <c r="K7" s="13">
        <f t="shared" si="5"/>
        <v>25</v>
      </c>
      <c r="L7" s="14">
        <v>268.0</v>
      </c>
      <c r="M7" s="15">
        <v>0.18</v>
      </c>
      <c r="N7" s="16">
        <f t="shared" si="6"/>
        <v>482</v>
      </c>
      <c r="O7" s="16">
        <v>964.0</v>
      </c>
      <c r="P7" s="11">
        <f t="shared" si="7"/>
        <v>-482</v>
      </c>
      <c r="Q7" s="11">
        <f t="shared" ref="Q7:Q25" si="9">SUM(Q6,P7)</f>
        <v>0</v>
      </c>
      <c r="R7" s="12">
        <f t="shared" si="8"/>
        <v>43550</v>
      </c>
      <c r="S7" s="14" t="s">
        <v>20</v>
      </c>
      <c r="T7" s="12" t="s">
        <v>21</v>
      </c>
      <c r="U7" s="14"/>
      <c r="V7" s="14">
        <f t="shared" si="1"/>
        <v>25</v>
      </c>
      <c r="W7" s="14">
        <f t="shared" si="2"/>
        <v>6</v>
      </c>
      <c r="X7" s="20" t="s">
        <v>22</v>
      </c>
      <c r="Y7" s="20">
        <v>6320.0</v>
      </c>
      <c r="Z7" s="20"/>
    </row>
    <row r="8">
      <c r="A8" s="17">
        <v>43556.0</v>
      </c>
      <c r="B8" s="11">
        <v>2678.0</v>
      </c>
      <c r="C8" s="18">
        <v>0.0</v>
      </c>
      <c r="D8" s="11">
        <f t="shared" si="3"/>
        <v>2678</v>
      </c>
      <c r="E8" s="11">
        <f t="shared" si="4"/>
        <v>2678</v>
      </c>
      <c r="F8" s="14"/>
      <c r="G8" s="12"/>
      <c r="H8" s="14"/>
      <c r="I8" s="12">
        <v>43556.0</v>
      </c>
      <c r="J8" s="12">
        <v>43684.0</v>
      </c>
      <c r="K8" s="13">
        <f t="shared" si="5"/>
        <v>128</v>
      </c>
      <c r="L8" s="14">
        <v>268.0</v>
      </c>
      <c r="M8" s="15">
        <v>0.18</v>
      </c>
      <c r="N8" s="16">
        <f t="shared" si="6"/>
        <v>482</v>
      </c>
      <c r="O8" s="16">
        <v>0.0</v>
      </c>
      <c r="P8" s="11">
        <f t="shared" si="7"/>
        <v>482</v>
      </c>
      <c r="Q8" s="11">
        <f t="shared" si="9"/>
        <v>482</v>
      </c>
      <c r="R8" s="12">
        <f t="shared" si="8"/>
        <v>43684</v>
      </c>
      <c r="S8" s="14"/>
      <c r="T8" s="12"/>
      <c r="U8" s="14"/>
      <c r="V8" s="14">
        <f t="shared" si="1"/>
        <v>128</v>
      </c>
      <c r="W8" s="14">
        <f t="shared" si="2"/>
        <v>30</v>
      </c>
    </row>
    <row r="9">
      <c r="A9" s="17">
        <v>43586.0</v>
      </c>
      <c r="B9" s="11">
        <v>2678.0</v>
      </c>
      <c r="C9" s="18">
        <v>0.0</v>
      </c>
      <c r="D9" s="11">
        <f t="shared" si="3"/>
        <v>2678</v>
      </c>
      <c r="E9" s="11">
        <f t="shared" si="4"/>
        <v>5356</v>
      </c>
      <c r="F9" s="14"/>
      <c r="G9" s="12"/>
      <c r="H9" s="14"/>
      <c r="I9" s="12">
        <v>43586.0</v>
      </c>
      <c r="J9" s="12">
        <v>43684.0</v>
      </c>
      <c r="K9" s="13">
        <f t="shared" si="5"/>
        <v>98</v>
      </c>
      <c r="L9" s="14">
        <v>268.0</v>
      </c>
      <c r="M9" s="15">
        <v>0.18</v>
      </c>
      <c r="N9" s="16">
        <f t="shared" si="6"/>
        <v>482</v>
      </c>
      <c r="O9" s="16">
        <v>0.0</v>
      </c>
      <c r="P9" s="11">
        <f t="shared" si="7"/>
        <v>482</v>
      </c>
      <c r="Q9" s="11">
        <f t="shared" si="9"/>
        <v>964</v>
      </c>
      <c r="R9" s="12">
        <f t="shared" si="8"/>
        <v>43684</v>
      </c>
      <c r="S9" s="14"/>
      <c r="T9" s="12"/>
      <c r="U9" s="14"/>
      <c r="V9" s="14">
        <f t="shared" si="1"/>
        <v>98</v>
      </c>
      <c r="W9" s="14">
        <f t="shared" si="2"/>
        <v>23</v>
      </c>
    </row>
    <row r="10">
      <c r="A10" s="17">
        <v>43617.0</v>
      </c>
      <c r="B10" s="11">
        <v>2678.0</v>
      </c>
      <c r="C10" s="18">
        <v>0.0</v>
      </c>
      <c r="D10" s="11">
        <f t="shared" si="3"/>
        <v>2678</v>
      </c>
      <c r="E10" s="11">
        <f t="shared" si="4"/>
        <v>8034</v>
      </c>
      <c r="F10" s="14"/>
      <c r="G10" s="12"/>
      <c r="H10" s="14"/>
      <c r="I10" s="12">
        <v>43617.0</v>
      </c>
      <c r="J10" s="12">
        <v>43684.0</v>
      </c>
      <c r="K10" s="13">
        <f t="shared" si="5"/>
        <v>67</v>
      </c>
      <c r="L10" s="14">
        <v>268.0</v>
      </c>
      <c r="M10" s="15">
        <v>0.18</v>
      </c>
      <c r="N10" s="16">
        <f t="shared" si="6"/>
        <v>482</v>
      </c>
      <c r="O10" s="16">
        <v>0.0</v>
      </c>
      <c r="P10" s="11">
        <f t="shared" si="7"/>
        <v>482</v>
      </c>
      <c r="Q10" s="11">
        <f t="shared" si="9"/>
        <v>1446</v>
      </c>
      <c r="R10" s="12">
        <f t="shared" si="8"/>
        <v>43684</v>
      </c>
      <c r="S10" s="14"/>
      <c r="T10" s="12"/>
      <c r="U10" s="14"/>
      <c r="V10" s="14">
        <f t="shared" si="1"/>
        <v>67</v>
      </c>
      <c r="W10" s="14">
        <f t="shared" si="2"/>
        <v>16</v>
      </c>
      <c r="X10" s="19"/>
      <c r="Y10" s="19"/>
      <c r="Z10" s="20">
        <f>SUM(Y10-X10+1)</f>
        <v>1</v>
      </c>
    </row>
    <row r="11">
      <c r="A11" s="17">
        <v>43647.0</v>
      </c>
      <c r="B11" s="11">
        <v>2678.0</v>
      </c>
      <c r="C11" s="18">
        <v>0.0</v>
      </c>
      <c r="D11" s="11">
        <f t="shared" si="3"/>
        <v>2678</v>
      </c>
      <c r="E11" s="11">
        <f t="shared" si="4"/>
        <v>10712</v>
      </c>
      <c r="F11" s="14"/>
      <c r="G11" s="21"/>
      <c r="H11" s="14"/>
      <c r="I11" s="12">
        <v>43647.0</v>
      </c>
      <c r="J11" s="12">
        <v>43684.0</v>
      </c>
      <c r="K11" s="13">
        <f t="shared" si="5"/>
        <v>37</v>
      </c>
      <c r="L11" s="14">
        <v>268.0</v>
      </c>
      <c r="M11" s="15">
        <v>0.18</v>
      </c>
      <c r="N11" s="16">
        <f t="shared" si="6"/>
        <v>482</v>
      </c>
      <c r="O11" s="16">
        <v>0.0</v>
      </c>
      <c r="P11" s="11">
        <f t="shared" si="7"/>
        <v>482</v>
      </c>
      <c r="Q11" s="11">
        <f t="shared" si="9"/>
        <v>1928</v>
      </c>
      <c r="R11" s="12">
        <f t="shared" si="8"/>
        <v>43684</v>
      </c>
      <c r="S11" s="14"/>
      <c r="T11" s="21"/>
      <c r="U11" s="14"/>
      <c r="V11" s="14">
        <f t="shared" si="1"/>
        <v>37</v>
      </c>
      <c r="W11" s="14">
        <f t="shared" si="2"/>
        <v>9</v>
      </c>
    </row>
    <row r="12">
      <c r="A12" s="17">
        <v>43678.0</v>
      </c>
      <c r="B12" s="11">
        <v>2678.0</v>
      </c>
      <c r="C12" s="18">
        <v>10712.0</v>
      </c>
      <c r="D12" s="11">
        <f t="shared" si="3"/>
        <v>-8034</v>
      </c>
      <c r="E12" s="11">
        <f t="shared" si="4"/>
        <v>2678</v>
      </c>
      <c r="F12" s="14" t="s">
        <v>23</v>
      </c>
      <c r="G12" s="21" t="s">
        <v>24</v>
      </c>
      <c r="H12" s="14"/>
      <c r="I12" s="12">
        <v>43678.0</v>
      </c>
      <c r="J12" s="12">
        <v>43878.0</v>
      </c>
      <c r="K12" s="13">
        <f t="shared" si="5"/>
        <v>200</v>
      </c>
      <c r="L12" s="14">
        <v>268.0</v>
      </c>
      <c r="M12" s="15">
        <v>0.18</v>
      </c>
      <c r="N12" s="16">
        <f t="shared" si="6"/>
        <v>482</v>
      </c>
      <c r="O12" s="16">
        <v>1928.0</v>
      </c>
      <c r="P12" s="11">
        <f t="shared" si="7"/>
        <v>-1446</v>
      </c>
      <c r="Q12" s="11">
        <f t="shared" si="9"/>
        <v>482</v>
      </c>
      <c r="R12" s="12">
        <f t="shared" si="8"/>
        <v>43878</v>
      </c>
      <c r="S12" s="14" t="s">
        <v>23</v>
      </c>
      <c r="T12" s="21" t="s">
        <v>24</v>
      </c>
      <c r="U12" s="14"/>
      <c r="V12" s="14">
        <f t="shared" si="1"/>
        <v>200</v>
      </c>
      <c r="W12" s="14">
        <f t="shared" si="2"/>
        <v>48</v>
      </c>
      <c r="X12" s="19">
        <v>43684.0</v>
      </c>
      <c r="Y12" s="20">
        <v>12640.0</v>
      </c>
      <c r="Z12" s="19">
        <f>SUM(Y12-X12+1)</f>
        <v>-31043</v>
      </c>
    </row>
    <row r="13">
      <c r="A13" s="22">
        <v>43709.0</v>
      </c>
      <c r="B13" s="23">
        <v>2813.0</v>
      </c>
      <c r="C13" s="18">
        <v>0.0</v>
      </c>
      <c r="D13" s="11">
        <f t="shared" si="3"/>
        <v>2813</v>
      </c>
      <c r="E13" s="11">
        <f t="shared" si="4"/>
        <v>5491</v>
      </c>
      <c r="F13" s="14"/>
      <c r="G13" s="21"/>
      <c r="H13" s="14"/>
      <c r="I13" s="12">
        <v>43709.0</v>
      </c>
      <c r="J13" s="12">
        <v>43878.0</v>
      </c>
      <c r="K13" s="13">
        <f t="shared" si="5"/>
        <v>169</v>
      </c>
      <c r="L13" s="14">
        <v>281.0</v>
      </c>
      <c r="M13" s="15">
        <v>0.18</v>
      </c>
      <c r="N13" s="16">
        <f t="shared" si="6"/>
        <v>506</v>
      </c>
      <c r="O13" s="16">
        <v>0.0</v>
      </c>
      <c r="P13" s="11">
        <f t="shared" si="7"/>
        <v>506</v>
      </c>
      <c r="Q13" s="11">
        <f t="shared" si="9"/>
        <v>988</v>
      </c>
      <c r="R13" s="12">
        <f t="shared" si="8"/>
        <v>43878</v>
      </c>
      <c r="S13" s="14"/>
      <c r="T13" s="21"/>
      <c r="U13" s="14"/>
      <c r="V13" s="14">
        <f t="shared" si="1"/>
        <v>169</v>
      </c>
      <c r="W13" s="14">
        <f t="shared" si="2"/>
        <v>42</v>
      </c>
    </row>
    <row r="14">
      <c r="A14" s="17">
        <v>43739.0</v>
      </c>
      <c r="B14" s="11">
        <v>2813.0</v>
      </c>
      <c r="C14" s="18">
        <v>0.0</v>
      </c>
      <c r="D14" s="11">
        <f t="shared" si="3"/>
        <v>2813</v>
      </c>
      <c r="E14" s="11">
        <f t="shared" si="4"/>
        <v>8304</v>
      </c>
      <c r="F14" s="14"/>
      <c r="G14" s="21"/>
      <c r="H14" s="14"/>
      <c r="I14" s="12">
        <v>43739.0</v>
      </c>
      <c r="J14" s="12">
        <v>43878.0</v>
      </c>
      <c r="K14" s="13">
        <f t="shared" si="5"/>
        <v>139</v>
      </c>
      <c r="L14" s="14">
        <v>281.0</v>
      </c>
      <c r="M14" s="15">
        <v>0.18</v>
      </c>
      <c r="N14" s="16">
        <f t="shared" si="6"/>
        <v>506</v>
      </c>
      <c r="O14" s="16">
        <v>0.0</v>
      </c>
      <c r="P14" s="11">
        <f t="shared" si="7"/>
        <v>506</v>
      </c>
      <c r="Q14" s="11">
        <f t="shared" si="9"/>
        <v>1494</v>
      </c>
      <c r="R14" s="12">
        <f t="shared" si="8"/>
        <v>43878</v>
      </c>
      <c r="S14" s="14"/>
      <c r="T14" s="21"/>
      <c r="U14" s="14"/>
      <c r="V14" s="14">
        <f t="shared" si="1"/>
        <v>139</v>
      </c>
      <c r="W14" s="14">
        <f t="shared" si="2"/>
        <v>35</v>
      </c>
      <c r="AA14" s="24">
        <v>2625.0</v>
      </c>
      <c r="AB14" s="24">
        <f>AA16</f>
        <v>2756</v>
      </c>
    </row>
    <row r="15">
      <c r="A15" s="17">
        <v>43770.0</v>
      </c>
      <c r="B15" s="11">
        <v>2813.0</v>
      </c>
      <c r="C15" s="18">
        <v>0.0</v>
      </c>
      <c r="D15" s="11">
        <f t="shared" si="3"/>
        <v>2813</v>
      </c>
      <c r="E15" s="11">
        <f t="shared" si="4"/>
        <v>11117</v>
      </c>
      <c r="F15" s="14"/>
      <c r="G15" s="21"/>
      <c r="H15" s="14"/>
      <c r="I15" s="12">
        <v>43770.0</v>
      </c>
      <c r="J15" s="12">
        <v>43878.0</v>
      </c>
      <c r="K15" s="13">
        <f t="shared" si="5"/>
        <v>108</v>
      </c>
      <c r="L15" s="14">
        <v>281.0</v>
      </c>
      <c r="M15" s="15">
        <v>0.18</v>
      </c>
      <c r="N15" s="16">
        <f t="shared" si="6"/>
        <v>506</v>
      </c>
      <c r="O15" s="16">
        <v>0.0</v>
      </c>
      <c r="P15" s="11">
        <f t="shared" si="7"/>
        <v>506</v>
      </c>
      <c r="Q15" s="11">
        <f t="shared" si="9"/>
        <v>2000</v>
      </c>
      <c r="R15" s="12">
        <f t="shared" si="8"/>
        <v>43878</v>
      </c>
      <c r="S15" s="14"/>
      <c r="T15" s="21"/>
      <c r="U15" s="14"/>
      <c r="V15" s="14">
        <f t="shared" si="1"/>
        <v>108</v>
      </c>
      <c r="W15" s="14">
        <f t="shared" si="2"/>
        <v>27</v>
      </c>
      <c r="AA15" s="24">
        <f>ROUND(SUM(AA14*5%),0)</f>
        <v>131</v>
      </c>
      <c r="AB15" s="24">
        <f>ROUND(SUM(AB14*10%),0)</f>
        <v>276</v>
      </c>
    </row>
    <row r="16">
      <c r="A16" s="17">
        <v>43800.0</v>
      </c>
      <c r="B16" s="11">
        <v>2813.0</v>
      </c>
      <c r="C16" s="18">
        <v>0.0</v>
      </c>
      <c r="D16" s="11">
        <f t="shared" si="3"/>
        <v>2813</v>
      </c>
      <c r="E16" s="11">
        <f t="shared" si="4"/>
        <v>13930</v>
      </c>
      <c r="F16" s="14"/>
      <c r="G16" s="12"/>
      <c r="H16" s="14"/>
      <c r="I16" s="12">
        <v>43800.0</v>
      </c>
      <c r="J16" s="12">
        <v>43878.0</v>
      </c>
      <c r="K16" s="13">
        <f t="shared" si="5"/>
        <v>78</v>
      </c>
      <c r="L16" s="14">
        <v>281.0</v>
      </c>
      <c r="M16" s="15">
        <v>0.18</v>
      </c>
      <c r="N16" s="16">
        <f t="shared" si="6"/>
        <v>506</v>
      </c>
      <c r="O16" s="16">
        <v>0.0</v>
      </c>
      <c r="P16" s="11">
        <f t="shared" si="7"/>
        <v>506</v>
      </c>
      <c r="Q16" s="11">
        <f t="shared" si="9"/>
        <v>2506</v>
      </c>
      <c r="R16" s="12">
        <f t="shared" si="8"/>
        <v>43878</v>
      </c>
      <c r="S16" s="14"/>
      <c r="T16" s="12"/>
      <c r="U16" s="14"/>
      <c r="V16" s="14">
        <f t="shared" si="1"/>
        <v>78</v>
      </c>
      <c r="W16" s="14">
        <f t="shared" si="2"/>
        <v>19</v>
      </c>
      <c r="AA16" s="24">
        <f t="shared" ref="AA16:AB16" si="10">SUM(AA14,AA15)</f>
        <v>2756</v>
      </c>
      <c r="AB16" s="24">
        <f t="shared" si="10"/>
        <v>3032</v>
      </c>
    </row>
    <row r="17">
      <c r="A17" s="17">
        <v>43831.0</v>
      </c>
      <c r="B17" s="11">
        <v>2813.0</v>
      </c>
      <c r="C17" s="18">
        <v>0.0</v>
      </c>
      <c r="D17" s="11">
        <f t="shared" si="3"/>
        <v>2813</v>
      </c>
      <c r="E17" s="11">
        <f t="shared" si="4"/>
        <v>16743</v>
      </c>
      <c r="F17" s="14"/>
      <c r="G17" s="14"/>
      <c r="H17" s="14"/>
      <c r="I17" s="12">
        <v>43831.0</v>
      </c>
      <c r="J17" s="12">
        <v>43985.0</v>
      </c>
      <c r="K17" s="13">
        <f t="shared" si="5"/>
        <v>154</v>
      </c>
      <c r="L17" s="14">
        <v>281.0</v>
      </c>
      <c r="M17" s="15">
        <v>0.18</v>
      </c>
      <c r="N17" s="16">
        <f t="shared" si="6"/>
        <v>506</v>
      </c>
      <c r="O17" s="16">
        <v>0.0</v>
      </c>
      <c r="P17" s="11">
        <f t="shared" si="7"/>
        <v>506</v>
      </c>
      <c r="Q17" s="11">
        <f t="shared" si="9"/>
        <v>3012</v>
      </c>
      <c r="R17" s="12">
        <f t="shared" si="8"/>
        <v>43985</v>
      </c>
      <c r="S17" s="14"/>
      <c r="T17" s="14"/>
      <c r="U17" s="11"/>
      <c r="V17" s="14">
        <f t="shared" si="1"/>
        <v>154</v>
      </c>
      <c r="W17" s="14">
        <f t="shared" si="2"/>
        <v>38</v>
      </c>
    </row>
    <row r="18">
      <c r="A18" s="17">
        <v>43862.0</v>
      </c>
      <c r="B18" s="11">
        <v>2813.0</v>
      </c>
      <c r="C18" s="18">
        <v>12956.0</v>
      </c>
      <c r="D18" s="11">
        <f t="shared" si="3"/>
        <v>-10143</v>
      </c>
      <c r="E18" s="11">
        <f t="shared" si="4"/>
        <v>6600</v>
      </c>
      <c r="F18" s="14" t="s">
        <v>25</v>
      </c>
      <c r="G18" s="25" t="s">
        <v>26</v>
      </c>
      <c r="H18" s="14"/>
      <c r="I18" s="12">
        <v>43862.0</v>
      </c>
      <c r="J18" s="12">
        <v>43985.0</v>
      </c>
      <c r="K18" s="13">
        <f t="shared" si="5"/>
        <v>123</v>
      </c>
      <c r="L18" s="14">
        <v>281.0</v>
      </c>
      <c r="M18" s="15">
        <v>0.18</v>
      </c>
      <c r="N18" s="16">
        <f t="shared" si="6"/>
        <v>506</v>
      </c>
      <c r="O18" s="16">
        <v>2844.0</v>
      </c>
      <c r="P18" s="11">
        <f t="shared" si="7"/>
        <v>-2338</v>
      </c>
      <c r="Q18" s="11">
        <f t="shared" si="9"/>
        <v>674</v>
      </c>
      <c r="R18" s="12">
        <f t="shared" si="8"/>
        <v>43985</v>
      </c>
      <c r="S18" s="14" t="s">
        <v>25</v>
      </c>
      <c r="T18" s="25" t="s">
        <v>26</v>
      </c>
      <c r="U18" s="11"/>
      <c r="V18" s="14">
        <f t="shared" si="1"/>
        <v>123</v>
      </c>
      <c r="W18" s="14">
        <f t="shared" si="2"/>
        <v>31</v>
      </c>
      <c r="X18" s="24" t="s">
        <v>27</v>
      </c>
      <c r="Y18" s="24">
        <v>15800.0</v>
      </c>
      <c r="AA18" s="24" t="str">
        <f>SUM(X18-Y18)</f>
        <v>#VALUE!</v>
      </c>
      <c r="AB18" s="26" t="s">
        <v>27</v>
      </c>
    </row>
    <row r="19">
      <c r="A19" s="17">
        <v>43891.0</v>
      </c>
      <c r="B19" s="11">
        <v>2813.0</v>
      </c>
      <c r="C19" s="18">
        <v>0.0</v>
      </c>
      <c r="D19" s="11">
        <f t="shared" si="3"/>
        <v>2813</v>
      </c>
      <c r="E19" s="11">
        <f t="shared" si="4"/>
        <v>9413</v>
      </c>
      <c r="F19" s="14"/>
      <c r="G19" s="25"/>
      <c r="H19" s="14"/>
      <c r="I19" s="12">
        <v>43891.0</v>
      </c>
      <c r="J19" s="12">
        <v>43985.0</v>
      </c>
      <c r="K19" s="13">
        <f t="shared" si="5"/>
        <v>94</v>
      </c>
      <c r="L19" s="14">
        <v>281.0</v>
      </c>
      <c r="M19" s="15">
        <v>0.18</v>
      </c>
      <c r="N19" s="16">
        <f t="shared" si="6"/>
        <v>506</v>
      </c>
      <c r="O19" s="16">
        <v>0.0</v>
      </c>
      <c r="P19" s="11">
        <f t="shared" si="7"/>
        <v>506</v>
      </c>
      <c r="Q19" s="11">
        <f t="shared" si="9"/>
        <v>1180</v>
      </c>
      <c r="R19" s="12">
        <f t="shared" si="8"/>
        <v>43985</v>
      </c>
      <c r="S19" s="14"/>
      <c r="T19" s="25"/>
      <c r="U19" s="11"/>
      <c r="V19" s="14">
        <f t="shared" si="1"/>
        <v>94</v>
      </c>
      <c r="W19" s="14">
        <f t="shared" si="2"/>
        <v>23</v>
      </c>
      <c r="AB19" s="14"/>
    </row>
    <row r="20">
      <c r="A20" s="22">
        <v>43922.0</v>
      </c>
      <c r="B20" s="23">
        <v>3094.0</v>
      </c>
      <c r="C20" s="27">
        <v>0.0</v>
      </c>
      <c r="D20" s="11">
        <f t="shared" si="3"/>
        <v>3094</v>
      </c>
      <c r="E20" s="11">
        <f t="shared" si="4"/>
        <v>12507</v>
      </c>
      <c r="F20" s="28"/>
      <c r="G20" s="25"/>
      <c r="H20" s="28"/>
      <c r="I20" s="12">
        <v>43922.0</v>
      </c>
      <c r="J20" s="12">
        <v>44019.0</v>
      </c>
      <c r="K20" s="13">
        <f t="shared" si="5"/>
        <v>97</v>
      </c>
      <c r="L20" s="14">
        <v>309.0</v>
      </c>
      <c r="M20" s="29">
        <v>0.18</v>
      </c>
      <c r="N20" s="30">
        <f t="shared" si="6"/>
        <v>557</v>
      </c>
      <c r="O20" s="30">
        <v>0.0</v>
      </c>
      <c r="P20" s="11">
        <f t="shared" si="7"/>
        <v>557</v>
      </c>
      <c r="Q20" s="23">
        <f t="shared" si="9"/>
        <v>1737</v>
      </c>
      <c r="R20" s="12">
        <f t="shared" si="8"/>
        <v>44019</v>
      </c>
      <c r="S20" s="28"/>
      <c r="T20" s="25"/>
      <c r="U20" s="23"/>
      <c r="V20" s="14">
        <f t="shared" si="1"/>
        <v>97</v>
      </c>
      <c r="W20" s="14">
        <f t="shared" si="2"/>
        <v>27</v>
      </c>
      <c r="AB20" s="28"/>
    </row>
    <row r="21" ht="15.75" customHeight="1">
      <c r="A21" s="22">
        <v>43952.0</v>
      </c>
      <c r="B21" s="23">
        <v>3094.0</v>
      </c>
      <c r="C21" s="27">
        <v>0.0</v>
      </c>
      <c r="D21" s="11">
        <f t="shared" si="3"/>
        <v>3094</v>
      </c>
      <c r="E21" s="11">
        <f t="shared" si="4"/>
        <v>15601</v>
      </c>
      <c r="F21" s="28"/>
      <c r="G21" s="25"/>
      <c r="H21" s="28"/>
      <c r="I21" s="12">
        <v>43952.0</v>
      </c>
      <c r="J21" s="12">
        <v>44019.0</v>
      </c>
      <c r="K21" s="13">
        <f t="shared" si="5"/>
        <v>67</v>
      </c>
      <c r="L21" s="14">
        <v>309.0</v>
      </c>
      <c r="M21" s="29">
        <v>0.18</v>
      </c>
      <c r="N21" s="30">
        <f t="shared" si="6"/>
        <v>557</v>
      </c>
      <c r="O21" s="30">
        <v>0.0</v>
      </c>
      <c r="P21" s="11">
        <f t="shared" si="7"/>
        <v>557</v>
      </c>
      <c r="Q21" s="23">
        <f t="shared" si="9"/>
        <v>2294</v>
      </c>
      <c r="R21" s="12">
        <f t="shared" si="8"/>
        <v>44019</v>
      </c>
      <c r="S21" s="28"/>
      <c r="T21" s="25"/>
      <c r="U21" s="23"/>
      <c r="V21" s="14">
        <f t="shared" si="1"/>
        <v>67</v>
      </c>
      <c r="W21" s="14">
        <f t="shared" si="2"/>
        <v>18</v>
      </c>
      <c r="AB21" s="28"/>
    </row>
    <row r="22" ht="15.75" customHeight="1">
      <c r="A22" s="22">
        <v>43983.0</v>
      </c>
      <c r="B22" s="23">
        <v>3094.0</v>
      </c>
      <c r="C22" s="27">
        <v>10712.0</v>
      </c>
      <c r="D22" s="11">
        <f t="shared" si="3"/>
        <v>-7618</v>
      </c>
      <c r="E22" s="11">
        <f t="shared" si="4"/>
        <v>7983</v>
      </c>
      <c r="F22" s="28" t="s">
        <v>28</v>
      </c>
      <c r="G22" s="25" t="s">
        <v>29</v>
      </c>
      <c r="H22" s="28"/>
      <c r="I22" s="12">
        <v>43983.0</v>
      </c>
      <c r="J22" s="12">
        <v>44019.0</v>
      </c>
      <c r="K22" s="13">
        <f t="shared" si="5"/>
        <v>36</v>
      </c>
      <c r="L22" s="14">
        <v>309.0</v>
      </c>
      <c r="M22" s="29">
        <v>0.18</v>
      </c>
      <c r="N22" s="30">
        <f t="shared" si="6"/>
        <v>557</v>
      </c>
      <c r="O22" s="30">
        <v>1928.0</v>
      </c>
      <c r="P22" s="11">
        <f t="shared" si="7"/>
        <v>-1371</v>
      </c>
      <c r="Q22" s="23">
        <f t="shared" si="9"/>
        <v>923</v>
      </c>
      <c r="R22" s="12">
        <f t="shared" si="8"/>
        <v>44019</v>
      </c>
      <c r="S22" s="28" t="s">
        <v>28</v>
      </c>
      <c r="T22" s="25" t="s">
        <v>29</v>
      </c>
      <c r="U22" s="23"/>
      <c r="V22" s="14">
        <f t="shared" si="1"/>
        <v>36</v>
      </c>
      <c r="W22" s="14">
        <f t="shared" si="2"/>
        <v>10</v>
      </c>
      <c r="X22" s="24" t="s">
        <v>30</v>
      </c>
      <c r="Y22" s="24">
        <v>12640.0</v>
      </c>
      <c r="AA22" s="24" t="str">
        <f>SUM(X22-Y22)</f>
        <v>#VALUE!</v>
      </c>
      <c r="AB22" s="31" t="s">
        <v>31</v>
      </c>
    </row>
    <row r="23" ht="15.75" customHeight="1">
      <c r="A23" s="17">
        <v>44013.0</v>
      </c>
      <c r="B23" s="23">
        <v>3094.0</v>
      </c>
      <c r="C23" s="18">
        <v>8034.0</v>
      </c>
      <c r="D23" s="11">
        <f t="shared" si="3"/>
        <v>-4940</v>
      </c>
      <c r="E23" s="11">
        <f t="shared" si="4"/>
        <v>3043</v>
      </c>
      <c r="F23" s="14" t="s">
        <v>32</v>
      </c>
      <c r="G23" s="25" t="s">
        <v>33</v>
      </c>
      <c r="H23" s="14"/>
      <c r="I23" s="12">
        <v>44013.0</v>
      </c>
      <c r="J23" s="12">
        <v>44104.0</v>
      </c>
      <c r="K23" s="13">
        <f t="shared" si="5"/>
        <v>91</v>
      </c>
      <c r="L23" s="14">
        <v>309.0</v>
      </c>
      <c r="M23" s="15">
        <v>0.18</v>
      </c>
      <c r="N23" s="16">
        <f t="shared" si="6"/>
        <v>557</v>
      </c>
      <c r="O23" s="16">
        <v>1446.0</v>
      </c>
      <c r="P23" s="11">
        <f t="shared" si="7"/>
        <v>-889</v>
      </c>
      <c r="Q23" s="11">
        <f t="shared" si="9"/>
        <v>34</v>
      </c>
      <c r="R23" s="12">
        <f t="shared" si="8"/>
        <v>44104</v>
      </c>
      <c r="S23" s="14" t="s">
        <v>32</v>
      </c>
      <c r="T23" s="25" t="s">
        <v>33</v>
      </c>
      <c r="U23" s="11"/>
      <c r="V23" s="14">
        <f t="shared" si="1"/>
        <v>91</v>
      </c>
      <c r="W23" s="14">
        <f t="shared" si="2"/>
        <v>25</v>
      </c>
      <c r="X23" s="24" t="s">
        <v>34</v>
      </c>
      <c r="Y23" s="24">
        <v>9480.0</v>
      </c>
      <c r="AB23" s="14"/>
    </row>
    <row r="24" ht="15.75" customHeight="1">
      <c r="A24" s="17">
        <v>44044.0</v>
      </c>
      <c r="B24" s="23">
        <v>3094.0</v>
      </c>
      <c r="C24" s="18">
        <v>0.0</v>
      </c>
      <c r="D24" s="11">
        <f t="shared" si="3"/>
        <v>3094</v>
      </c>
      <c r="E24" s="11">
        <f t="shared" si="4"/>
        <v>6137</v>
      </c>
      <c r="F24" s="14"/>
      <c r="G24" s="25"/>
      <c r="H24" s="14"/>
      <c r="I24" s="12">
        <v>44044.0</v>
      </c>
      <c r="J24" s="12">
        <v>44104.0</v>
      </c>
      <c r="K24" s="13">
        <f t="shared" si="5"/>
        <v>60</v>
      </c>
      <c r="L24" s="14">
        <v>309.0</v>
      </c>
      <c r="M24" s="15">
        <v>0.18</v>
      </c>
      <c r="N24" s="16">
        <f t="shared" si="6"/>
        <v>557</v>
      </c>
      <c r="O24" s="16">
        <v>0.0</v>
      </c>
      <c r="P24" s="11">
        <f t="shared" si="7"/>
        <v>557</v>
      </c>
      <c r="Q24" s="11">
        <f t="shared" si="9"/>
        <v>591</v>
      </c>
      <c r="R24" s="32">
        <f t="shared" si="8"/>
        <v>44104</v>
      </c>
      <c r="S24" s="14"/>
      <c r="T24" s="25"/>
      <c r="U24" s="11"/>
      <c r="V24" s="14">
        <f t="shared" si="1"/>
        <v>60</v>
      </c>
      <c r="W24" s="14">
        <f t="shared" si="2"/>
        <v>16</v>
      </c>
      <c r="AB24" s="14" t="s">
        <v>35</v>
      </c>
    </row>
    <row r="25" ht="15.75" customHeight="1">
      <c r="A25" s="17">
        <v>44075.0</v>
      </c>
      <c r="B25" s="23">
        <v>3094.0</v>
      </c>
      <c r="C25" s="18">
        <v>0.0</v>
      </c>
      <c r="D25" s="11">
        <f t="shared" si="3"/>
        <v>3094</v>
      </c>
      <c r="E25" s="11">
        <f t="shared" si="4"/>
        <v>9231</v>
      </c>
      <c r="F25" s="14"/>
      <c r="G25" s="14"/>
      <c r="H25" s="14"/>
      <c r="I25" s="12">
        <v>44075.0</v>
      </c>
      <c r="J25" s="12">
        <v>44104.0</v>
      </c>
      <c r="K25" s="13">
        <f t="shared" si="5"/>
        <v>29</v>
      </c>
      <c r="L25" s="14">
        <v>309.0</v>
      </c>
      <c r="M25" s="15">
        <v>0.18</v>
      </c>
      <c r="N25" s="16">
        <f t="shared" si="6"/>
        <v>557</v>
      </c>
      <c r="O25" s="16">
        <v>0.0</v>
      </c>
      <c r="P25" s="11">
        <f t="shared" si="7"/>
        <v>557</v>
      </c>
      <c r="Q25" s="11">
        <f t="shared" si="9"/>
        <v>1148</v>
      </c>
      <c r="R25" s="32">
        <f t="shared" si="8"/>
        <v>44104</v>
      </c>
      <c r="S25" s="11"/>
      <c r="T25" s="11"/>
      <c r="U25" s="11"/>
      <c r="V25" s="14">
        <f t="shared" si="1"/>
        <v>29</v>
      </c>
      <c r="W25" s="14">
        <f t="shared" si="2"/>
        <v>8</v>
      </c>
      <c r="AA25" s="24">
        <f>SUM(X25-Y25)</f>
        <v>0</v>
      </c>
    </row>
    <row r="26" ht="15.75" customHeight="1">
      <c r="A26" s="23" t="s">
        <v>36</v>
      </c>
      <c r="B26" s="23">
        <f t="shared" ref="B26:D26" si="11">SUM(B5:B25)</f>
        <v>57001</v>
      </c>
      <c r="C26" s="23">
        <f t="shared" si="11"/>
        <v>47770</v>
      </c>
      <c r="D26" s="23">
        <f t="shared" si="11"/>
        <v>9231</v>
      </c>
      <c r="E26" s="23"/>
      <c r="F26" s="28"/>
      <c r="G26" s="28"/>
      <c r="H26" s="28"/>
      <c r="I26" s="33"/>
      <c r="J26" s="28"/>
      <c r="K26" s="28"/>
      <c r="L26" s="23">
        <f>SUM(L5:L25)</f>
        <v>5697</v>
      </c>
      <c r="M26" s="23"/>
      <c r="N26" s="23">
        <f t="shared" ref="N26:P26" si="12">SUM(N5:N25)</f>
        <v>10258</v>
      </c>
      <c r="O26" s="23">
        <f t="shared" si="12"/>
        <v>9110</v>
      </c>
      <c r="P26" s="23">
        <f t="shared" si="12"/>
        <v>1148</v>
      </c>
      <c r="Q26" s="23"/>
      <c r="R26" s="23"/>
      <c r="S26" s="23"/>
      <c r="T26" s="23"/>
      <c r="U26" s="23"/>
      <c r="V26" s="23"/>
      <c r="W26" s="23">
        <f>SUM(W5:W25)</f>
        <v>464</v>
      </c>
    </row>
    <row r="27" ht="15.75" customHeight="1"/>
    <row r="28" ht="15.75" customHeight="1">
      <c r="A28" s="3" t="s">
        <v>37</v>
      </c>
      <c r="B28" s="4"/>
      <c r="C28" s="4"/>
      <c r="D28" s="4"/>
      <c r="E28" s="4"/>
      <c r="F28" s="5"/>
    </row>
    <row r="29" ht="15.75" customHeight="1">
      <c r="A29" s="34" t="s">
        <v>38</v>
      </c>
      <c r="B29" s="5"/>
      <c r="C29" s="35"/>
      <c r="D29" s="35" t="s">
        <v>39</v>
      </c>
      <c r="E29" s="35" t="s">
        <v>17</v>
      </c>
      <c r="F29" s="35" t="s">
        <v>6</v>
      </c>
    </row>
    <row r="30" ht="15.75" customHeight="1">
      <c r="A30" s="34" t="s">
        <v>1</v>
      </c>
      <c r="B30" s="5"/>
      <c r="C30" s="35"/>
      <c r="D30" s="35">
        <f t="shared" ref="D30:E30" si="13">B26</f>
        <v>57001</v>
      </c>
      <c r="E30" s="35">
        <f t="shared" si="13"/>
        <v>47770</v>
      </c>
      <c r="F30" s="35">
        <f t="shared" ref="F30:F33" si="15">SUM(D30-E30)</f>
        <v>9231</v>
      </c>
    </row>
    <row r="31" ht="15.75" customHeight="1">
      <c r="A31" s="34" t="s">
        <v>40</v>
      </c>
      <c r="B31" s="5"/>
      <c r="C31" s="35"/>
      <c r="D31" s="35">
        <f t="shared" ref="D31:E31" si="14">N26</f>
        <v>10258</v>
      </c>
      <c r="E31" s="35">
        <f t="shared" si="14"/>
        <v>9110</v>
      </c>
      <c r="F31" s="35">
        <f t="shared" si="15"/>
        <v>1148</v>
      </c>
    </row>
    <row r="32" ht="15.75" customHeight="1">
      <c r="A32" s="34" t="s">
        <v>41</v>
      </c>
      <c r="B32" s="5"/>
      <c r="C32" s="35"/>
      <c r="D32" s="35">
        <f>L26</f>
        <v>5697</v>
      </c>
      <c r="E32" s="35">
        <v>0.0</v>
      </c>
      <c r="F32" s="35">
        <f t="shared" si="15"/>
        <v>5697</v>
      </c>
    </row>
    <row r="33" ht="15.75" customHeight="1">
      <c r="A33" s="34" t="s">
        <v>42</v>
      </c>
      <c r="B33" s="5"/>
      <c r="C33" s="35"/>
      <c r="D33" s="35">
        <f>W26</f>
        <v>464</v>
      </c>
      <c r="E33" s="35">
        <v>0.0</v>
      </c>
      <c r="F33" s="35">
        <f t="shared" si="15"/>
        <v>464</v>
      </c>
    </row>
    <row r="34" ht="15.75" customHeight="1">
      <c r="A34" s="3" t="s">
        <v>36</v>
      </c>
      <c r="B34" s="5"/>
      <c r="C34" s="35"/>
      <c r="D34" s="35">
        <f t="shared" ref="D34:F34" si="16">SUM(D30:D33)</f>
        <v>73420</v>
      </c>
      <c r="E34" s="35">
        <f t="shared" si="16"/>
        <v>56880</v>
      </c>
      <c r="F34" s="35">
        <f t="shared" si="16"/>
        <v>16540</v>
      </c>
    </row>
    <row r="35" ht="15.75" customHeight="1">
      <c r="A35" s="36" t="s">
        <v>43</v>
      </c>
    </row>
    <row r="36" ht="25.5" customHeight="1"/>
    <row r="37" ht="15.75" customHeight="1">
      <c r="D37" s="24" t="s">
        <v>44</v>
      </c>
      <c r="F37" s="24" t="s">
        <v>45</v>
      </c>
      <c r="I37" s="24" t="s">
        <v>46</v>
      </c>
      <c r="L37" s="24" t="s">
        <v>47</v>
      </c>
      <c r="Q37" s="24" t="s">
        <v>48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31:B31"/>
    <mergeCell ref="A32:B32"/>
    <mergeCell ref="A33:B33"/>
    <mergeCell ref="A34:B34"/>
    <mergeCell ref="A35:Q35"/>
    <mergeCell ref="A1:W1"/>
    <mergeCell ref="A2:L2"/>
    <mergeCell ref="M2:W2"/>
    <mergeCell ref="A4:W4"/>
    <mergeCell ref="A28:F28"/>
    <mergeCell ref="A29:B29"/>
    <mergeCell ref="A30:B30"/>
  </mergeCells>
  <printOptions/>
  <pageMargins bottom="0.7480314960629921" footer="0.0" header="0.0" left="0.7086614173228347" right="0.7086614173228347" top="0.7480314960629921"/>
  <pageSetup paperSize="5" scale="90" orientation="landscape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5.75"/>
    <col customWidth="1" min="4" max="4" width="8.13"/>
    <col customWidth="1" min="5" max="5" width="7.5"/>
    <col customWidth="1" min="6" max="6" width="6.88"/>
    <col customWidth="1" min="7" max="7" width="7.88"/>
    <col customWidth="1" min="8" max="8" width="4.13"/>
    <col customWidth="1" min="9" max="9" width="8.25"/>
    <col customWidth="1" min="10" max="10" width="8.5"/>
    <col customWidth="1" min="11" max="11" width="5.0"/>
    <col customWidth="1" min="12" max="12" width="8.25"/>
    <col customWidth="1" min="13" max="13" width="3.75"/>
    <col customWidth="1" min="14" max="14" width="5.25"/>
    <col customWidth="1" min="15" max="15" width="5.13"/>
    <col customWidth="1" min="16" max="16" width="5.38"/>
    <col customWidth="1" min="17" max="17" width="7.25"/>
    <col customWidth="1" min="18" max="18" width="9.38"/>
    <col customWidth="1" min="19" max="19" width="5.75"/>
    <col customWidth="1" min="20" max="20" width="6.5"/>
    <col customWidth="1" min="21" max="21" width="4.5"/>
    <col customWidth="1" min="22" max="22" width="4.38"/>
    <col customWidth="1" min="23" max="23" width="5.88"/>
    <col customWidth="1" min="24" max="24" width="6.13"/>
    <col customWidth="1" min="25" max="25" width="7.88"/>
    <col customWidth="1" min="26" max="26" width="6.0"/>
    <col customWidth="1" min="27" max="30" width="7.63"/>
  </cols>
  <sheetData>
    <row r="1">
      <c r="A1" s="49" t="s">
        <v>369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 t="s">
        <v>370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20"/>
    </row>
    <row r="5" ht="13.5" customHeight="1">
      <c r="A5" s="9" t="s">
        <v>340</v>
      </c>
      <c r="B5" s="10">
        <v>14164.0</v>
      </c>
      <c r="C5" s="10">
        <v>0.0</v>
      </c>
      <c r="D5" s="11">
        <f t="shared" ref="D5:D25" si="1">SUM(B5-C5)</f>
        <v>14164</v>
      </c>
      <c r="E5" s="10">
        <f>D5</f>
        <v>14164</v>
      </c>
      <c r="F5" s="25"/>
      <c r="G5" s="25"/>
      <c r="H5" s="9"/>
      <c r="I5" s="12">
        <v>43466.0</v>
      </c>
      <c r="J5" s="12">
        <v>43553.0</v>
      </c>
      <c r="K5" s="13">
        <f t="shared" ref="K5:K23" si="2">SUM(J5-I5)</f>
        <v>87</v>
      </c>
      <c r="L5" s="14">
        <v>354.0</v>
      </c>
      <c r="M5" s="15">
        <v>0.18</v>
      </c>
      <c r="N5" s="16">
        <f t="shared" ref="N5:N25" si="3">ROUND(SUM(B5*M5),0)</f>
        <v>2550</v>
      </c>
      <c r="O5" s="16">
        <v>0.0</v>
      </c>
      <c r="P5" s="11">
        <f t="shared" ref="P5:P25" si="4">SUM(N5-O5)</f>
        <v>2550</v>
      </c>
      <c r="Q5" s="11">
        <f>P5</f>
        <v>2550</v>
      </c>
      <c r="R5" s="32">
        <v>44104.0</v>
      </c>
      <c r="S5" s="11"/>
      <c r="T5" s="11"/>
      <c r="U5" s="11"/>
      <c r="V5" s="88">
        <f t="shared" ref="V5:V23" si="5">SUM(R5-I5)</f>
        <v>638</v>
      </c>
      <c r="W5" s="14">
        <f t="shared" ref="W5:W19" si="6">ROUND(SUM(N5*18%*V5/365),0)</f>
        <v>802</v>
      </c>
      <c r="X5" s="20">
        <v>3541.0</v>
      </c>
      <c r="Y5" s="24">
        <v>3541.0</v>
      </c>
      <c r="Z5" s="24">
        <v>3541.0</v>
      </c>
      <c r="AA5" s="24">
        <v>3541.0</v>
      </c>
      <c r="AB5" s="24">
        <f>SUM(X5:AA5)</f>
        <v>14164</v>
      </c>
      <c r="AC5" s="24">
        <v>22840.0</v>
      </c>
      <c r="AD5" s="24">
        <f>SUM(AB5:AC5)</f>
        <v>37004</v>
      </c>
    </row>
    <row r="6">
      <c r="A6" s="17">
        <v>43497.0</v>
      </c>
      <c r="B6" s="10">
        <v>3541.0</v>
      </c>
      <c r="C6" s="18">
        <v>0.0</v>
      </c>
      <c r="D6" s="11">
        <f t="shared" si="1"/>
        <v>3541</v>
      </c>
      <c r="E6" s="11">
        <f t="shared" ref="E6:E25" si="8">E5+D6</f>
        <v>17705</v>
      </c>
      <c r="F6" s="14"/>
      <c r="G6" s="14"/>
      <c r="H6" s="14"/>
      <c r="I6" s="12">
        <v>43497.0</v>
      </c>
      <c r="J6" s="12">
        <v>43553.0</v>
      </c>
      <c r="K6" s="13">
        <f t="shared" si="2"/>
        <v>56</v>
      </c>
      <c r="L6" s="14">
        <v>354.0</v>
      </c>
      <c r="M6" s="15">
        <v>0.18</v>
      </c>
      <c r="N6" s="16">
        <f t="shared" si="3"/>
        <v>637</v>
      </c>
      <c r="O6" s="16">
        <v>0.0</v>
      </c>
      <c r="P6" s="11">
        <f t="shared" si="4"/>
        <v>637</v>
      </c>
      <c r="Q6" s="11">
        <f t="shared" ref="Q6:Q25" si="9">SUM(Q5+P6)</f>
        <v>3187</v>
      </c>
      <c r="R6" s="32">
        <f t="shared" ref="R6:R15" si="10">J6</f>
        <v>43553</v>
      </c>
      <c r="S6" s="11"/>
      <c r="T6" s="11"/>
      <c r="U6" s="11"/>
      <c r="V6" s="88">
        <f t="shared" si="5"/>
        <v>56</v>
      </c>
      <c r="W6" s="14">
        <f t="shared" si="6"/>
        <v>18</v>
      </c>
      <c r="X6" s="20">
        <v>3219.0</v>
      </c>
      <c r="Y6" s="20">
        <f t="shared" ref="Y6:AA6" si="7">ROUND(X6+X6*10%,0)</f>
        <v>3541</v>
      </c>
      <c r="Z6" s="20">
        <f t="shared" si="7"/>
        <v>3895</v>
      </c>
      <c r="AA6" s="20">
        <f t="shared" si="7"/>
        <v>4285</v>
      </c>
      <c r="AB6" s="24">
        <v>7082.0</v>
      </c>
    </row>
    <row r="7">
      <c r="A7" s="17">
        <v>43525.0</v>
      </c>
      <c r="B7" s="10">
        <v>3541.0</v>
      </c>
      <c r="C7" s="18">
        <v>21246.0</v>
      </c>
      <c r="D7" s="11">
        <f t="shared" si="1"/>
        <v>-17705</v>
      </c>
      <c r="E7" s="11">
        <f t="shared" si="8"/>
        <v>0</v>
      </c>
      <c r="F7" s="14" t="s">
        <v>371</v>
      </c>
      <c r="G7" s="12" t="s">
        <v>372</v>
      </c>
      <c r="H7" s="14"/>
      <c r="I7" s="12">
        <v>43525.0</v>
      </c>
      <c r="J7" s="12">
        <v>43553.0</v>
      </c>
      <c r="K7" s="13">
        <f t="shared" si="2"/>
        <v>28</v>
      </c>
      <c r="L7" s="14">
        <v>0.0</v>
      </c>
      <c r="M7" s="15">
        <v>0.18</v>
      </c>
      <c r="N7" s="16">
        <f t="shared" si="3"/>
        <v>637</v>
      </c>
      <c r="O7" s="16">
        <v>1274.0</v>
      </c>
      <c r="P7" s="11">
        <f t="shared" si="4"/>
        <v>-637</v>
      </c>
      <c r="Q7" s="11">
        <f t="shared" si="9"/>
        <v>2550</v>
      </c>
      <c r="R7" s="32">
        <f t="shared" si="10"/>
        <v>43553</v>
      </c>
      <c r="S7" s="14"/>
      <c r="T7" s="14"/>
      <c r="U7" s="14"/>
      <c r="V7" s="88">
        <f t="shared" si="5"/>
        <v>28</v>
      </c>
      <c r="W7" s="14">
        <f t="shared" si="6"/>
        <v>9</v>
      </c>
      <c r="X7" s="20">
        <f>SUM(X5:X6)</f>
        <v>6760</v>
      </c>
      <c r="Y7" s="20"/>
      <c r="Z7" s="20"/>
      <c r="AB7" s="24">
        <f>SUM(AB5:AB6)</f>
        <v>21246</v>
      </c>
    </row>
    <row r="8">
      <c r="A8" s="17">
        <v>43556.0</v>
      </c>
      <c r="B8" s="10">
        <v>3541.0</v>
      </c>
      <c r="C8" s="18">
        <v>0.0</v>
      </c>
      <c r="D8" s="11">
        <f t="shared" si="1"/>
        <v>3541</v>
      </c>
      <c r="E8" s="11">
        <f t="shared" si="8"/>
        <v>3541</v>
      </c>
      <c r="F8" s="14"/>
      <c r="G8" s="12"/>
      <c r="H8" s="14"/>
      <c r="I8" s="12">
        <v>43556.0</v>
      </c>
      <c r="J8" s="12">
        <v>43642.0</v>
      </c>
      <c r="K8" s="13">
        <f t="shared" si="2"/>
        <v>86</v>
      </c>
      <c r="L8" s="14">
        <v>354.0</v>
      </c>
      <c r="M8" s="15">
        <v>0.18</v>
      </c>
      <c r="N8" s="16">
        <f t="shared" si="3"/>
        <v>637</v>
      </c>
      <c r="O8" s="16">
        <v>0.0</v>
      </c>
      <c r="P8" s="11">
        <f t="shared" si="4"/>
        <v>637</v>
      </c>
      <c r="Q8" s="11">
        <f t="shared" si="9"/>
        <v>3187</v>
      </c>
      <c r="R8" s="32">
        <f t="shared" si="10"/>
        <v>43642</v>
      </c>
      <c r="S8" s="14"/>
      <c r="T8" s="14"/>
      <c r="U8" s="14"/>
      <c r="V8" s="88">
        <f t="shared" si="5"/>
        <v>86</v>
      </c>
      <c r="W8" s="14">
        <f t="shared" si="6"/>
        <v>27</v>
      </c>
      <c r="X8" s="20">
        <v>20073.0</v>
      </c>
      <c r="Y8" s="24">
        <v>5558.0</v>
      </c>
      <c r="Z8" s="24">
        <v>1000.0</v>
      </c>
    </row>
    <row r="9">
      <c r="A9" s="17">
        <v>43586.0</v>
      </c>
      <c r="B9" s="10">
        <v>3541.0</v>
      </c>
      <c r="C9" s="18">
        <v>0.0</v>
      </c>
      <c r="D9" s="11">
        <f t="shared" si="1"/>
        <v>3541</v>
      </c>
      <c r="E9" s="11">
        <f t="shared" si="8"/>
        <v>7082</v>
      </c>
      <c r="F9" s="14"/>
      <c r="G9" s="12"/>
      <c r="H9" s="14"/>
      <c r="I9" s="12">
        <v>43586.0</v>
      </c>
      <c r="J9" s="12">
        <v>43642.0</v>
      </c>
      <c r="K9" s="13">
        <f t="shared" si="2"/>
        <v>56</v>
      </c>
      <c r="L9" s="14">
        <v>354.0</v>
      </c>
      <c r="M9" s="15">
        <v>0.18</v>
      </c>
      <c r="N9" s="16">
        <f t="shared" si="3"/>
        <v>637</v>
      </c>
      <c r="O9" s="16">
        <v>0.0</v>
      </c>
      <c r="P9" s="11">
        <f t="shared" si="4"/>
        <v>637</v>
      </c>
      <c r="Q9" s="11">
        <f t="shared" si="9"/>
        <v>3824</v>
      </c>
      <c r="R9" s="32">
        <f t="shared" si="10"/>
        <v>43642</v>
      </c>
      <c r="S9" s="14"/>
      <c r="T9" s="14"/>
      <c r="U9" s="14"/>
      <c r="V9" s="88">
        <f t="shared" si="5"/>
        <v>56</v>
      </c>
      <c r="W9" s="14">
        <f t="shared" si="6"/>
        <v>18</v>
      </c>
      <c r="X9" s="20"/>
    </row>
    <row r="10">
      <c r="A10" s="17">
        <v>43617.0</v>
      </c>
      <c r="B10" s="10">
        <v>3541.0</v>
      </c>
      <c r="C10" s="18">
        <v>10622.0</v>
      </c>
      <c r="D10" s="11">
        <f t="shared" si="1"/>
        <v>-7081</v>
      </c>
      <c r="E10" s="11">
        <f t="shared" si="8"/>
        <v>1</v>
      </c>
      <c r="F10" s="9" t="s">
        <v>373</v>
      </c>
      <c r="G10" s="9" t="s">
        <v>374</v>
      </c>
      <c r="H10" s="14"/>
      <c r="I10" s="12">
        <v>43617.0</v>
      </c>
      <c r="J10" s="12">
        <v>43642.0</v>
      </c>
      <c r="K10" s="13">
        <f t="shared" si="2"/>
        <v>25</v>
      </c>
      <c r="L10" s="14">
        <v>354.0</v>
      </c>
      <c r="M10" s="15">
        <v>0.18</v>
      </c>
      <c r="N10" s="16">
        <f t="shared" si="3"/>
        <v>637</v>
      </c>
      <c r="O10" s="16">
        <v>1912.0</v>
      </c>
      <c r="P10" s="11">
        <f t="shared" si="4"/>
        <v>-1275</v>
      </c>
      <c r="Q10" s="11">
        <f t="shared" si="9"/>
        <v>2549</v>
      </c>
      <c r="R10" s="32">
        <f t="shared" si="10"/>
        <v>43642</v>
      </c>
      <c r="S10" s="14"/>
      <c r="T10" s="21"/>
      <c r="U10" s="14"/>
      <c r="V10" s="88">
        <f t="shared" si="5"/>
        <v>25</v>
      </c>
      <c r="W10" s="14">
        <f t="shared" si="6"/>
        <v>8</v>
      </c>
      <c r="X10" s="20"/>
      <c r="Y10" s="20"/>
      <c r="Z10" s="20">
        <f>SUM(X10:Y10)</f>
        <v>0</v>
      </c>
    </row>
    <row r="11">
      <c r="A11" s="17">
        <v>43647.0</v>
      </c>
      <c r="B11" s="10">
        <v>3541.0</v>
      </c>
      <c r="C11" s="18">
        <v>0.0</v>
      </c>
      <c r="D11" s="11">
        <f t="shared" si="1"/>
        <v>3541</v>
      </c>
      <c r="E11" s="11">
        <f t="shared" si="8"/>
        <v>3542</v>
      </c>
      <c r="F11" s="14"/>
      <c r="G11" s="21"/>
      <c r="H11" s="14"/>
      <c r="I11" s="12">
        <v>43647.0</v>
      </c>
      <c r="J11" s="12">
        <v>44157.0</v>
      </c>
      <c r="K11" s="13">
        <f t="shared" si="2"/>
        <v>510</v>
      </c>
      <c r="L11" s="14">
        <v>354.0</v>
      </c>
      <c r="M11" s="15">
        <v>0.18</v>
      </c>
      <c r="N11" s="16">
        <f t="shared" si="3"/>
        <v>637</v>
      </c>
      <c r="O11" s="16">
        <v>0.0</v>
      </c>
      <c r="P11" s="11">
        <f t="shared" si="4"/>
        <v>637</v>
      </c>
      <c r="Q11" s="11">
        <f t="shared" si="9"/>
        <v>3186</v>
      </c>
      <c r="R11" s="32">
        <f t="shared" si="10"/>
        <v>44157</v>
      </c>
      <c r="S11" s="14"/>
      <c r="T11" s="14"/>
      <c r="U11" s="14"/>
      <c r="V11" s="88">
        <f t="shared" si="5"/>
        <v>510</v>
      </c>
      <c r="W11" s="14">
        <f t="shared" si="6"/>
        <v>160</v>
      </c>
      <c r="X11" s="20"/>
    </row>
    <row r="12">
      <c r="A12" s="17">
        <v>43678.0</v>
      </c>
      <c r="B12" s="10">
        <v>3541.0</v>
      </c>
      <c r="C12" s="18">
        <v>0.0</v>
      </c>
      <c r="D12" s="11">
        <f t="shared" si="1"/>
        <v>3541</v>
      </c>
      <c r="E12" s="11">
        <f t="shared" si="8"/>
        <v>7083</v>
      </c>
      <c r="F12" s="14"/>
      <c r="G12" s="21"/>
      <c r="H12" s="14"/>
      <c r="I12" s="12">
        <v>43678.0</v>
      </c>
      <c r="J12" s="12">
        <v>44157.0</v>
      </c>
      <c r="K12" s="13">
        <f t="shared" si="2"/>
        <v>479</v>
      </c>
      <c r="L12" s="14">
        <v>354.0</v>
      </c>
      <c r="M12" s="15">
        <v>0.18</v>
      </c>
      <c r="N12" s="16">
        <f t="shared" si="3"/>
        <v>637</v>
      </c>
      <c r="O12" s="16">
        <v>0.0</v>
      </c>
      <c r="P12" s="11">
        <f t="shared" si="4"/>
        <v>637</v>
      </c>
      <c r="Q12" s="11">
        <f t="shared" si="9"/>
        <v>3823</v>
      </c>
      <c r="R12" s="32">
        <f t="shared" si="10"/>
        <v>44157</v>
      </c>
      <c r="S12" s="14"/>
      <c r="T12" s="14"/>
      <c r="U12" s="14"/>
      <c r="V12" s="88">
        <f t="shared" si="5"/>
        <v>479</v>
      </c>
      <c r="W12" s="14">
        <f t="shared" si="6"/>
        <v>150</v>
      </c>
      <c r="X12" s="19"/>
      <c r="Y12" s="19"/>
      <c r="Z12" s="20">
        <f>SUM(Y12-X12+1)</f>
        <v>1</v>
      </c>
    </row>
    <row r="13">
      <c r="A13" s="22">
        <v>43709.0</v>
      </c>
      <c r="B13" s="10">
        <v>3541.0</v>
      </c>
      <c r="C13" s="18">
        <v>0.0</v>
      </c>
      <c r="D13" s="11">
        <f t="shared" si="1"/>
        <v>3541</v>
      </c>
      <c r="E13" s="11">
        <f t="shared" si="8"/>
        <v>10624</v>
      </c>
      <c r="F13" s="14"/>
      <c r="G13" s="21"/>
      <c r="H13" s="14"/>
      <c r="I13" s="12">
        <v>43709.0</v>
      </c>
      <c r="J13" s="12">
        <v>44157.0</v>
      </c>
      <c r="K13" s="13">
        <f t="shared" si="2"/>
        <v>448</v>
      </c>
      <c r="L13" s="14">
        <v>354.0</v>
      </c>
      <c r="M13" s="15">
        <v>0.18</v>
      </c>
      <c r="N13" s="16">
        <f t="shared" si="3"/>
        <v>637</v>
      </c>
      <c r="O13" s="16">
        <v>0.0</v>
      </c>
      <c r="P13" s="11">
        <f t="shared" si="4"/>
        <v>637</v>
      </c>
      <c r="Q13" s="11">
        <f t="shared" si="9"/>
        <v>4460</v>
      </c>
      <c r="R13" s="32">
        <f t="shared" si="10"/>
        <v>44157</v>
      </c>
      <c r="S13" s="14"/>
      <c r="T13" s="14"/>
      <c r="U13" s="14"/>
      <c r="V13" s="88">
        <f t="shared" si="5"/>
        <v>448</v>
      </c>
      <c r="W13" s="14">
        <f t="shared" si="6"/>
        <v>141</v>
      </c>
      <c r="X13" s="20"/>
    </row>
    <row r="14">
      <c r="A14" s="17">
        <v>43739.0</v>
      </c>
      <c r="B14" s="10">
        <v>3895.0</v>
      </c>
      <c r="C14" s="18">
        <v>0.0</v>
      </c>
      <c r="D14" s="11">
        <f t="shared" si="1"/>
        <v>3895</v>
      </c>
      <c r="E14" s="11">
        <f t="shared" si="8"/>
        <v>14519</v>
      </c>
      <c r="F14" s="14"/>
      <c r="G14" s="21"/>
      <c r="H14" s="14"/>
      <c r="I14" s="12">
        <v>43739.0</v>
      </c>
      <c r="J14" s="12">
        <v>44157.0</v>
      </c>
      <c r="K14" s="13">
        <f t="shared" si="2"/>
        <v>418</v>
      </c>
      <c r="L14" s="14">
        <v>390.0</v>
      </c>
      <c r="M14" s="15">
        <v>0.18</v>
      </c>
      <c r="N14" s="16">
        <f t="shared" si="3"/>
        <v>701</v>
      </c>
      <c r="O14" s="16">
        <v>0.0</v>
      </c>
      <c r="P14" s="11">
        <f t="shared" si="4"/>
        <v>701</v>
      </c>
      <c r="Q14" s="11">
        <f t="shared" si="9"/>
        <v>5161</v>
      </c>
      <c r="R14" s="32">
        <f t="shared" si="10"/>
        <v>44157</v>
      </c>
      <c r="S14" s="14"/>
      <c r="T14" s="14"/>
      <c r="U14" s="14"/>
      <c r="V14" s="88">
        <f t="shared" si="5"/>
        <v>418</v>
      </c>
      <c r="W14" s="14">
        <f t="shared" si="6"/>
        <v>145</v>
      </c>
      <c r="X14" s="20"/>
      <c r="AA14" s="24">
        <v>2625.0</v>
      </c>
      <c r="AB14" s="24">
        <f>AA16</f>
        <v>2756</v>
      </c>
    </row>
    <row r="15">
      <c r="A15" s="17">
        <v>43770.0</v>
      </c>
      <c r="B15" s="10">
        <v>3895.0</v>
      </c>
      <c r="C15" s="18">
        <v>21246.0</v>
      </c>
      <c r="D15" s="11">
        <f t="shared" si="1"/>
        <v>-17351</v>
      </c>
      <c r="E15" s="11">
        <f t="shared" si="8"/>
        <v>-2832</v>
      </c>
      <c r="F15" s="14" t="s">
        <v>375</v>
      </c>
      <c r="G15" s="21" t="s">
        <v>324</v>
      </c>
      <c r="H15" s="14"/>
      <c r="I15" s="12">
        <v>43770.0</v>
      </c>
      <c r="J15" s="12">
        <v>44157.0</v>
      </c>
      <c r="K15" s="13">
        <f t="shared" si="2"/>
        <v>387</v>
      </c>
      <c r="L15" s="14">
        <v>390.0</v>
      </c>
      <c r="M15" s="15">
        <v>0.18</v>
      </c>
      <c r="N15" s="16">
        <f t="shared" si="3"/>
        <v>701</v>
      </c>
      <c r="O15" s="16">
        <v>3822.0</v>
      </c>
      <c r="P15" s="11">
        <f t="shared" si="4"/>
        <v>-3121</v>
      </c>
      <c r="Q15" s="11">
        <f t="shared" si="9"/>
        <v>2040</v>
      </c>
      <c r="R15" s="32">
        <f t="shared" si="10"/>
        <v>44157</v>
      </c>
      <c r="S15" s="14"/>
      <c r="T15" s="14"/>
      <c r="U15" s="14"/>
      <c r="V15" s="88">
        <f t="shared" si="5"/>
        <v>387</v>
      </c>
      <c r="W15" s="14">
        <f t="shared" si="6"/>
        <v>134</v>
      </c>
      <c r="X15" s="20" t="s">
        <v>376</v>
      </c>
      <c r="Y15" s="24">
        <v>25068.0</v>
      </c>
      <c r="AA15" s="24">
        <f>ROUND(SUM(AA14*5%),0)</f>
        <v>131</v>
      </c>
      <c r="AB15" s="24">
        <f>ROUND(SUM(AB14*10%),0)</f>
        <v>276</v>
      </c>
    </row>
    <row r="16">
      <c r="A16" s="17">
        <v>43800.0</v>
      </c>
      <c r="B16" s="10">
        <v>3895.0</v>
      </c>
      <c r="C16" s="18">
        <v>0.0</v>
      </c>
      <c r="D16" s="11">
        <f t="shared" si="1"/>
        <v>3895</v>
      </c>
      <c r="E16" s="11">
        <f t="shared" si="8"/>
        <v>1063</v>
      </c>
      <c r="F16" s="14"/>
      <c r="G16" s="12"/>
      <c r="H16" s="14"/>
      <c r="I16" s="12">
        <v>43800.0</v>
      </c>
      <c r="J16" s="12">
        <v>44157.0</v>
      </c>
      <c r="K16" s="13">
        <f t="shared" si="2"/>
        <v>357</v>
      </c>
      <c r="L16" s="14">
        <v>106.0</v>
      </c>
      <c r="M16" s="15">
        <v>0.18</v>
      </c>
      <c r="N16" s="16">
        <f t="shared" si="3"/>
        <v>701</v>
      </c>
      <c r="O16" s="16">
        <v>0.0</v>
      </c>
      <c r="P16" s="11">
        <f t="shared" si="4"/>
        <v>701</v>
      </c>
      <c r="Q16" s="11">
        <f t="shared" si="9"/>
        <v>2741</v>
      </c>
      <c r="R16" s="32">
        <v>44157.0</v>
      </c>
      <c r="S16" s="14"/>
      <c r="T16" s="14"/>
      <c r="U16" s="14"/>
      <c r="V16" s="88">
        <f t="shared" si="5"/>
        <v>357</v>
      </c>
      <c r="W16" s="14">
        <f t="shared" si="6"/>
        <v>123</v>
      </c>
      <c r="X16" s="20"/>
      <c r="AA16" s="24">
        <f t="shared" ref="AA16:AB16" si="11">SUM(AA14,AA15)</f>
        <v>2756</v>
      </c>
      <c r="AB16" s="24">
        <f t="shared" si="11"/>
        <v>3032</v>
      </c>
    </row>
    <row r="17">
      <c r="A17" s="17">
        <v>43831.0</v>
      </c>
      <c r="B17" s="10">
        <v>3895.0</v>
      </c>
      <c r="C17" s="18">
        <v>0.0</v>
      </c>
      <c r="D17" s="11">
        <f t="shared" si="1"/>
        <v>3895</v>
      </c>
      <c r="E17" s="11">
        <f t="shared" si="8"/>
        <v>4958</v>
      </c>
      <c r="F17" s="14"/>
      <c r="G17" s="14"/>
      <c r="H17" s="14"/>
      <c r="I17" s="12">
        <v>43831.0</v>
      </c>
      <c r="J17" s="12">
        <v>43980.0</v>
      </c>
      <c r="K17" s="13">
        <f t="shared" si="2"/>
        <v>149</v>
      </c>
      <c r="L17" s="14">
        <v>390.0</v>
      </c>
      <c r="M17" s="15">
        <v>0.18</v>
      </c>
      <c r="N17" s="16">
        <f t="shared" si="3"/>
        <v>701</v>
      </c>
      <c r="O17" s="16">
        <v>0.0</v>
      </c>
      <c r="P17" s="11">
        <f t="shared" si="4"/>
        <v>701</v>
      </c>
      <c r="Q17" s="11">
        <f t="shared" si="9"/>
        <v>3442</v>
      </c>
      <c r="R17" s="32">
        <v>43980.0</v>
      </c>
      <c r="S17" s="11"/>
      <c r="T17" s="11"/>
      <c r="U17" s="11"/>
      <c r="V17" s="88">
        <f t="shared" si="5"/>
        <v>149</v>
      </c>
      <c r="W17" s="14">
        <f t="shared" si="6"/>
        <v>52</v>
      </c>
      <c r="X17" s="20"/>
    </row>
    <row r="18">
      <c r="A18" s="17">
        <v>43862.0</v>
      </c>
      <c r="B18" s="10">
        <v>3895.0</v>
      </c>
      <c r="C18" s="18">
        <v>0.0</v>
      </c>
      <c r="D18" s="11">
        <f t="shared" si="1"/>
        <v>3895</v>
      </c>
      <c r="E18" s="11">
        <f t="shared" si="8"/>
        <v>8853</v>
      </c>
      <c r="F18" s="14"/>
      <c r="G18" s="25"/>
      <c r="H18" s="14"/>
      <c r="I18" s="12">
        <v>43862.0</v>
      </c>
      <c r="J18" s="12">
        <v>43980.0</v>
      </c>
      <c r="K18" s="13">
        <f t="shared" si="2"/>
        <v>118</v>
      </c>
      <c r="L18" s="14">
        <v>390.0</v>
      </c>
      <c r="M18" s="15">
        <v>0.18</v>
      </c>
      <c r="N18" s="16">
        <f t="shared" si="3"/>
        <v>701</v>
      </c>
      <c r="O18" s="16">
        <v>0.0</v>
      </c>
      <c r="P18" s="11">
        <f t="shared" si="4"/>
        <v>701</v>
      </c>
      <c r="Q18" s="11">
        <f t="shared" si="9"/>
        <v>4143</v>
      </c>
      <c r="R18" s="32">
        <v>43980.0</v>
      </c>
      <c r="S18" s="21"/>
      <c r="T18" s="12"/>
      <c r="U18" s="11"/>
      <c r="V18" s="88">
        <f t="shared" si="5"/>
        <v>118</v>
      </c>
      <c r="W18" s="14">
        <f t="shared" si="6"/>
        <v>41</v>
      </c>
      <c r="X18" s="20"/>
      <c r="AA18" s="24">
        <f>SUM(X18-Y18)</f>
        <v>0</v>
      </c>
      <c r="AB18" s="26" t="s">
        <v>27</v>
      </c>
    </row>
    <row r="19">
      <c r="A19" s="17">
        <v>43891.0</v>
      </c>
      <c r="B19" s="10">
        <v>3895.0</v>
      </c>
      <c r="C19" s="18">
        <v>0.0</v>
      </c>
      <c r="D19" s="11">
        <f t="shared" si="1"/>
        <v>3895</v>
      </c>
      <c r="E19" s="11">
        <f t="shared" si="8"/>
        <v>12748</v>
      </c>
      <c r="F19" s="14"/>
      <c r="G19" s="25"/>
      <c r="H19" s="14"/>
      <c r="I19" s="12">
        <v>43891.0</v>
      </c>
      <c r="J19" s="12">
        <v>43980.0</v>
      </c>
      <c r="K19" s="13">
        <f t="shared" si="2"/>
        <v>89</v>
      </c>
      <c r="L19" s="14">
        <v>390.0</v>
      </c>
      <c r="M19" s="15">
        <v>0.18</v>
      </c>
      <c r="N19" s="16">
        <f t="shared" si="3"/>
        <v>701</v>
      </c>
      <c r="O19" s="16">
        <v>0.0</v>
      </c>
      <c r="P19" s="11">
        <f t="shared" si="4"/>
        <v>701</v>
      </c>
      <c r="Q19" s="11">
        <f t="shared" si="9"/>
        <v>4844</v>
      </c>
      <c r="R19" s="32">
        <v>44013.0</v>
      </c>
      <c r="S19" s="11"/>
      <c r="T19" s="11"/>
      <c r="U19" s="11"/>
      <c r="V19" s="88">
        <f t="shared" si="5"/>
        <v>122</v>
      </c>
      <c r="W19" s="14">
        <f t="shared" si="6"/>
        <v>42</v>
      </c>
      <c r="X19" s="20"/>
      <c r="AB19" s="14"/>
    </row>
    <row r="20">
      <c r="A20" s="22">
        <v>43922.0</v>
      </c>
      <c r="B20" s="23">
        <v>4285.0</v>
      </c>
      <c r="C20" s="27">
        <v>0.0</v>
      </c>
      <c r="D20" s="11">
        <f t="shared" si="1"/>
        <v>4285</v>
      </c>
      <c r="E20" s="11">
        <f t="shared" si="8"/>
        <v>17033</v>
      </c>
      <c r="F20" s="28"/>
      <c r="G20" s="25"/>
      <c r="H20" s="28"/>
      <c r="I20" s="12">
        <v>43922.0</v>
      </c>
      <c r="J20" s="12">
        <v>44013.0</v>
      </c>
      <c r="K20" s="13">
        <f t="shared" si="2"/>
        <v>91</v>
      </c>
      <c r="L20" s="14">
        <v>429.0</v>
      </c>
      <c r="M20" s="29">
        <v>0.18</v>
      </c>
      <c r="N20" s="30">
        <f t="shared" si="3"/>
        <v>771</v>
      </c>
      <c r="O20" s="30">
        <v>0.0</v>
      </c>
      <c r="P20" s="11">
        <f t="shared" si="4"/>
        <v>771</v>
      </c>
      <c r="Q20" s="11">
        <f t="shared" si="9"/>
        <v>5615</v>
      </c>
      <c r="R20" s="32">
        <f t="shared" ref="R20:R21" si="12">J20</f>
        <v>44013</v>
      </c>
      <c r="S20" s="23"/>
      <c r="T20" s="23"/>
      <c r="U20" s="23"/>
      <c r="V20" s="88">
        <f t="shared" si="5"/>
        <v>91</v>
      </c>
      <c r="W20" s="14">
        <v>0.0</v>
      </c>
      <c r="X20" s="20"/>
      <c r="AB20" s="28"/>
    </row>
    <row r="21" ht="15.75" customHeight="1">
      <c r="A21" s="22">
        <v>43952.0</v>
      </c>
      <c r="B21" s="23">
        <v>4285.0</v>
      </c>
      <c r="C21" s="27">
        <v>10622.0</v>
      </c>
      <c r="D21" s="11">
        <f t="shared" si="1"/>
        <v>-6337</v>
      </c>
      <c r="E21" s="11">
        <f t="shared" si="8"/>
        <v>10696</v>
      </c>
      <c r="F21" s="28" t="s">
        <v>377</v>
      </c>
      <c r="G21" s="25" t="s">
        <v>378</v>
      </c>
      <c r="H21" s="28"/>
      <c r="I21" s="12">
        <v>43952.0</v>
      </c>
      <c r="J21" s="12">
        <v>44013.0</v>
      </c>
      <c r="K21" s="13">
        <f t="shared" si="2"/>
        <v>61</v>
      </c>
      <c r="L21" s="14">
        <v>429.0</v>
      </c>
      <c r="M21" s="29">
        <v>0.18</v>
      </c>
      <c r="N21" s="30">
        <f t="shared" si="3"/>
        <v>771</v>
      </c>
      <c r="O21" s="30">
        <v>1912.0</v>
      </c>
      <c r="P21" s="11">
        <f t="shared" si="4"/>
        <v>-1141</v>
      </c>
      <c r="Q21" s="11">
        <f t="shared" si="9"/>
        <v>4474</v>
      </c>
      <c r="R21" s="32">
        <f t="shared" si="12"/>
        <v>44013</v>
      </c>
      <c r="S21" s="23"/>
      <c r="T21" s="23"/>
      <c r="U21" s="23"/>
      <c r="V21" s="88">
        <f t="shared" si="5"/>
        <v>61</v>
      </c>
      <c r="W21" s="14">
        <v>0.0</v>
      </c>
      <c r="X21" s="20" t="s">
        <v>379</v>
      </c>
      <c r="Y21" s="24">
        <v>12534.0</v>
      </c>
      <c r="AB21" s="28"/>
    </row>
    <row r="22" ht="15.75" customHeight="1">
      <c r="A22" s="22">
        <v>43983.0</v>
      </c>
      <c r="B22" s="23">
        <v>4285.0</v>
      </c>
      <c r="C22" s="27">
        <v>11685.0</v>
      </c>
      <c r="D22" s="11">
        <f t="shared" si="1"/>
        <v>-7400</v>
      </c>
      <c r="E22" s="11">
        <f t="shared" si="8"/>
        <v>3296</v>
      </c>
      <c r="F22" s="28" t="s">
        <v>380</v>
      </c>
      <c r="G22" s="25" t="s">
        <v>381</v>
      </c>
      <c r="H22" s="28"/>
      <c r="I22" s="12">
        <v>43983.0</v>
      </c>
      <c r="J22" s="12">
        <v>44013.0</v>
      </c>
      <c r="K22" s="13">
        <f t="shared" si="2"/>
        <v>30</v>
      </c>
      <c r="L22" s="14">
        <v>330.0</v>
      </c>
      <c r="M22" s="29">
        <v>0.18</v>
      </c>
      <c r="N22" s="30">
        <f t="shared" si="3"/>
        <v>771</v>
      </c>
      <c r="O22" s="30">
        <v>2103.0</v>
      </c>
      <c r="P22" s="11">
        <f t="shared" si="4"/>
        <v>-1332</v>
      </c>
      <c r="Q22" s="11">
        <f t="shared" si="9"/>
        <v>3142</v>
      </c>
      <c r="R22" s="32">
        <v>44018.0</v>
      </c>
      <c r="S22" s="23"/>
      <c r="T22" s="23"/>
      <c r="U22" s="23"/>
      <c r="V22" s="88">
        <f t="shared" si="5"/>
        <v>35</v>
      </c>
      <c r="W22" s="14">
        <v>0.0</v>
      </c>
      <c r="X22" s="20" t="s">
        <v>382</v>
      </c>
      <c r="Y22" s="24">
        <v>13788.0</v>
      </c>
      <c r="AA22" s="24" t="str">
        <f>SUM(X22-Y22)</f>
        <v>#VALUE!</v>
      </c>
      <c r="AB22" s="31" t="s">
        <v>31</v>
      </c>
    </row>
    <row r="23" ht="15.75" customHeight="1">
      <c r="A23" s="17">
        <v>44013.0</v>
      </c>
      <c r="B23" s="23">
        <v>4285.0</v>
      </c>
      <c r="C23" s="18">
        <v>13686.0</v>
      </c>
      <c r="D23" s="11">
        <f t="shared" si="1"/>
        <v>-9401</v>
      </c>
      <c r="E23" s="11">
        <f t="shared" si="8"/>
        <v>-6105</v>
      </c>
      <c r="F23" s="14" t="s">
        <v>383</v>
      </c>
      <c r="G23" s="25" t="s">
        <v>54</v>
      </c>
      <c r="H23" s="14"/>
      <c r="I23" s="12">
        <v>44013.0</v>
      </c>
      <c r="J23" s="12">
        <v>44018.0</v>
      </c>
      <c r="K23" s="13">
        <f t="shared" si="2"/>
        <v>5</v>
      </c>
      <c r="L23" s="14">
        <v>0.0</v>
      </c>
      <c r="M23" s="15">
        <v>0.18</v>
      </c>
      <c r="N23" s="16">
        <f t="shared" si="3"/>
        <v>771</v>
      </c>
      <c r="O23" s="16">
        <v>2314.0</v>
      </c>
      <c r="P23" s="11">
        <f t="shared" si="4"/>
        <v>-1543</v>
      </c>
      <c r="Q23" s="11">
        <f t="shared" si="9"/>
        <v>1599</v>
      </c>
      <c r="R23" s="32">
        <v>44018.0</v>
      </c>
      <c r="S23" s="11"/>
      <c r="T23" s="11"/>
      <c r="U23" s="11"/>
      <c r="V23" s="88">
        <f t="shared" si="5"/>
        <v>5</v>
      </c>
      <c r="W23" s="14">
        <v>0.0</v>
      </c>
      <c r="X23" s="20" t="s">
        <v>384</v>
      </c>
      <c r="Y23" s="24">
        <v>16000.0</v>
      </c>
      <c r="AB23" s="14"/>
    </row>
    <row r="24" ht="15.75" customHeight="1">
      <c r="A24" s="17">
        <v>44044.0</v>
      </c>
      <c r="B24" s="23">
        <v>4285.0</v>
      </c>
      <c r="C24" s="18">
        <v>0.0</v>
      </c>
      <c r="D24" s="11">
        <f t="shared" si="1"/>
        <v>4285</v>
      </c>
      <c r="E24" s="11">
        <f t="shared" si="8"/>
        <v>-1820</v>
      </c>
      <c r="F24" s="14"/>
      <c r="G24" s="25"/>
      <c r="H24" s="14"/>
      <c r="I24" s="12">
        <v>44044.0</v>
      </c>
      <c r="J24" s="12">
        <v>44018.0</v>
      </c>
      <c r="K24" s="13">
        <v>0.0</v>
      </c>
      <c r="L24" s="14">
        <v>0.0</v>
      </c>
      <c r="M24" s="15">
        <v>0.18</v>
      </c>
      <c r="N24" s="16">
        <f t="shared" si="3"/>
        <v>771</v>
      </c>
      <c r="O24" s="16">
        <v>0.0</v>
      </c>
      <c r="P24" s="11">
        <f t="shared" si="4"/>
        <v>771</v>
      </c>
      <c r="Q24" s="11">
        <f t="shared" si="9"/>
        <v>2370</v>
      </c>
      <c r="R24" s="32">
        <v>44018.0</v>
      </c>
      <c r="S24" s="11"/>
      <c r="T24" s="11"/>
      <c r="U24" s="11"/>
      <c r="V24" s="88">
        <v>0.0</v>
      </c>
      <c r="W24" s="14">
        <f t="shared" ref="W24:W25" si="13">ROUND(SUM(N24*18%*V24/365),0)</f>
        <v>0</v>
      </c>
      <c r="X24" s="20"/>
      <c r="AB24" s="14" t="s">
        <v>35</v>
      </c>
    </row>
    <row r="25" ht="15.75" customHeight="1">
      <c r="A25" s="17">
        <v>44075.0</v>
      </c>
      <c r="B25" s="23">
        <v>4285.0</v>
      </c>
      <c r="C25" s="18">
        <v>0.0</v>
      </c>
      <c r="D25" s="11">
        <f t="shared" si="1"/>
        <v>4285</v>
      </c>
      <c r="E25" s="11">
        <f t="shared" si="8"/>
        <v>2465</v>
      </c>
      <c r="F25" s="14"/>
      <c r="G25" s="14"/>
      <c r="H25" s="14"/>
      <c r="I25" s="12">
        <v>44075.0</v>
      </c>
      <c r="J25" s="12">
        <v>44104.0</v>
      </c>
      <c r="K25" s="13">
        <f>SUM(J25-I25)</f>
        <v>29</v>
      </c>
      <c r="L25" s="14">
        <v>247.0</v>
      </c>
      <c r="M25" s="15">
        <v>0.18</v>
      </c>
      <c r="N25" s="16">
        <f t="shared" si="3"/>
        <v>771</v>
      </c>
      <c r="O25" s="16">
        <v>0.0</v>
      </c>
      <c r="P25" s="11">
        <f t="shared" si="4"/>
        <v>771</v>
      </c>
      <c r="Q25" s="11">
        <f t="shared" si="9"/>
        <v>3141</v>
      </c>
      <c r="R25" s="32">
        <f>J25</f>
        <v>44104</v>
      </c>
      <c r="S25" s="11"/>
      <c r="T25" s="11"/>
      <c r="U25" s="11"/>
      <c r="V25" s="88">
        <f>SUM(R25-I25)</f>
        <v>29</v>
      </c>
      <c r="W25" s="14">
        <f t="shared" si="13"/>
        <v>11</v>
      </c>
      <c r="X25" s="20"/>
      <c r="Y25" s="24">
        <f>ROUND(X25*100/118,0)</f>
        <v>0</v>
      </c>
      <c r="AA25" s="24">
        <f>SUM(X25-Y25)</f>
        <v>0</v>
      </c>
    </row>
    <row r="26" ht="15.75" customHeight="1">
      <c r="A26" s="23" t="s">
        <v>36</v>
      </c>
      <c r="B26" s="23">
        <f t="shared" ref="B26:D26" si="14">SUM(B5:B25)</f>
        <v>91572</v>
      </c>
      <c r="C26" s="23">
        <f t="shared" si="14"/>
        <v>89107</v>
      </c>
      <c r="D26" s="23">
        <f t="shared" si="14"/>
        <v>2465</v>
      </c>
      <c r="E26" s="23"/>
      <c r="F26" s="28"/>
      <c r="G26" s="28"/>
      <c r="H26" s="28"/>
      <c r="I26" s="33"/>
      <c r="J26" s="28"/>
      <c r="K26" s="28"/>
      <c r="L26" s="23">
        <f>SUM(L5:L25)</f>
        <v>6323</v>
      </c>
      <c r="M26" s="23"/>
      <c r="N26" s="23">
        <f t="shared" ref="N26:P26" si="15">SUM(N5:N25)</f>
        <v>16478</v>
      </c>
      <c r="O26" s="23">
        <f t="shared" si="15"/>
        <v>13337</v>
      </c>
      <c r="P26" s="23">
        <f t="shared" si="15"/>
        <v>3141</v>
      </c>
      <c r="Q26" s="23"/>
      <c r="R26" s="23"/>
      <c r="S26" s="23"/>
      <c r="T26" s="23"/>
      <c r="U26" s="23"/>
      <c r="V26" s="23"/>
      <c r="W26" s="23">
        <f>SUM(W5:W25)</f>
        <v>1881</v>
      </c>
      <c r="X26" s="20"/>
    </row>
    <row r="27" ht="15.75" customHeight="1"/>
    <row r="28" ht="15.75" customHeight="1">
      <c r="A28" s="3" t="s">
        <v>37</v>
      </c>
      <c r="B28" s="4"/>
      <c r="C28" s="4"/>
      <c r="D28" s="4"/>
      <c r="E28" s="4"/>
      <c r="F28" s="5"/>
    </row>
    <row r="29" ht="15.75" customHeight="1">
      <c r="A29" s="34" t="s">
        <v>38</v>
      </c>
      <c r="B29" s="5"/>
      <c r="C29" s="35"/>
      <c r="D29" s="35" t="s">
        <v>39</v>
      </c>
      <c r="E29" s="35" t="s">
        <v>17</v>
      </c>
      <c r="F29" s="35" t="s">
        <v>6</v>
      </c>
    </row>
    <row r="30" ht="15.75" customHeight="1">
      <c r="A30" s="34" t="s">
        <v>1</v>
      </c>
      <c r="B30" s="5"/>
      <c r="C30" s="35"/>
      <c r="D30" s="35">
        <f t="shared" ref="D30:E30" si="16">B26</f>
        <v>91572</v>
      </c>
      <c r="E30" s="35">
        <f t="shared" si="16"/>
        <v>89107</v>
      </c>
      <c r="F30" s="35">
        <f t="shared" ref="F30:F33" si="18">SUM(D30-E30)</f>
        <v>2465</v>
      </c>
    </row>
    <row r="31" ht="15.75" customHeight="1">
      <c r="A31" s="34" t="s">
        <v>40</v>
      </c>
      <c r="B31" s="5"/>
      <c r="C31" s="35"/>
      <c r="D31" s="35">
        <f t="shared" ref="D31:E31" si="17">N26</f>
        <v>16478</v>
      </c>
      <c r="E31" s="35">
        <f t="shared" si="17"/>
        <v>13337</v>
      </c>
      <c r="F31" s="35">
        <f t="shared" si="18"/>
        <v>3141</v>
      </c>
    </row>
    <row r="32" ht="15.75" customHeight="1">
      <c r="A32" s="34" t="s">
        <v>41</v>
      </c>
      <c r="B32" s="5"/>
      <c r="C32" s="35"/>
      <c r="D32" s="35">
        <f>L26</f>
        <v>6323</v>
      </c>
      <c r="E32" s="35">
        <v>0.0</v>
      </c>
      <c r="F32" s="35">
        <f t="shared" si="18"/>
        <v>6323</v>
      </c>
    </row>
    <row r="33" ht="15.75" customHeight="1">
      <c r="A33" s="34" t="s">
        <v>42</v>
      </c>
      <c r="B33" s="5"/>
      <c r="C33" s="35"/>
      <c r="D33" s="35">
        <f>W26</f>
        <v>1881</v>
      </c>
      <c r="E33" s="35">
        <v>0.0</v>
      </c>
      <c r="F33" s="35">
        <f t="shared" si="18"/>
        <v>1881</v>
      </c>
    </row>
    <row r="34" ht="15.75" customHeight="1">
      <c r="A34" s="3" t="s">
        <v>36</v>
      </c>
      <c r="B34" s="5"/>
      <c r="C34" s="35"/>
      <c r="D34" s="35">
        <f t="shared" ref="D34:F34" si="19">SUM(D30:D33)</f>
        <v>116254</v>
      </c>
      <c r="E34" s="35">
        <f t="shared" si="19"/>
        <v>102444</v>
      </c>
      <c r="F34" s="35">
        <f t="shared" si="19"/>
        <v>13810</v>
      </c>
    </row>
    <row r="35" ht="15.75" customHeight="1">
      <c r="A35" s="36" t="s">
        <v>43</v>
      </c>
    </row>
    <row r="36" ht="25.5" customHeight="1"/>
    <row r="37" ht="15.75" customHeight="1">
      <c r="F37" s="24" t="s">
        <v>45</v>
      </c>
      <c r="I37" s="24" t="s">
        <v>46</v>
      </c>
      <c r="L37" s="24" t="s">
        <v>47</v>
      </c>
      <c r="Q37" s="24" t="s">
        <v>48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31:B31"/>
    <mergeCell ref="A32:B32"/>
    <mergeCell ref="A33:B33"/>
    <mergeCell ref="A34:B34"/>
    <mergeCell ref="A35:Q35"/>
    <mergeCell ref="A1:W1"/>
    <mergeCell ref="A2:L2"/>
    <mergeCell ref="M2:W2"/>
    <mergeCell ref="A4:W4"/>
    <mergeCell ref="A28:F28"/>
    <mergeCell ref="A29:B29"/>
    <mergeCell ref="A30:B30"/>
  </mergeCells>
  <printOptions/>
  <pageMargins bottom="0.7480314960629921" footer="0.0" header="0.0" left="0.7086614173228347" right="0.7086614173228347" top="0.7480314960629921"/>
  <pageSetup paperSize="9" scale="75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5.75"/>
    <col customWidth="1" min="4" max="4" width="8.13"/>
    <col customWidth="1" min="5" max="5" width="7.5"/>
    <col customWidth="1" min="6" max="6" width="6.88"/>
    <col customWidth="1" min="7" max="7" width="7.88"/>
    <col customWidth="1" min="8" max="8" width="4.13"/>
    <col customWidth="1" min="9" max="9" width="8.25"/>
    <col customWidth="1" min="10" max="10" width="8.5"/>
    <col customWidth="1" min="11" max="11" width="5.0"/>
    <col customWidth="1" min="12" max="12" width="8.25"/>
    <col customWidth="1" min="13" max="13" width="3.75"/>
    <col customWidth="1" min="14" max="14" width="5.25"/>
    <col customWidth="1" min="15" max="15" width="5.13"/>
    <col customWidth="1" min="16" max="16" width="5.38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4.38"/>
    <col customWidth="1" min="23" max="23" width="5.88"/>
    <col customWidth="1" min="24" max="24" width="9.13"/>
    <col customWidth="1" min="25" max="25" width="7.88"/>
    <col customWidth="1" min="26" max="26" width="6.0"/>
    <col customWidth="1" min="27" max="30" width="7.63"/>
  </cols>
  <sheetData>
    <row r="1">
      <c r="A1" s="49" t="s">
        <v>385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 t="s">
        <v>386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13.5" customHeight="1">
      <c r="A5" s="9" t="s">
        <v>340</v>
      </c>
      <c r="B5" s="10">
        <v>20073.0</v>
      </c>
      <c r="C5" s="10">
        <v>0.0</v>
      </c>
      <c r="D5" s="11">
        <f t="shared" ref="D5:D25" si="1">SUM(B5-C5)</f>
        <v>20073</v>
      </c>
      <c r="E5" s="10">
        <f>D5</f>
        <v>20073</v>
      </c>
      <c r="F5" s="25"/>
      <c r="G5" s="25"/>
      <c r="H5" s="9"/>
      <c r="I5" s="12">
        <v>43466.0</v>
      </c>
      <c r="J5" s="12">
        <v>43529.0</v>
      </c>
      <c r="K5" s="13">
        <f t="shared" ref="K5:K25" si="2">SUM(J5-I5)</f>
        <v>63</v>
      </c>
      <c r="L5" s="14">
        <v>278.0</v>
      </c>
      <c r="M5" s="15">
        <v>0.18</v>
      </c>
      <c r="N5" s="16">
        <f t="shared" ref="N5:N25" si="3">ROUND(SUM(B5*M5),0)</f>
        <v>3613</v>
      </c>
      <c r="O5" s="16">
        <v>0.0</v>
      </c>
      <c r="P5" s="11">
        <f t="shared" ref="P5:P25" si="4">SUM(N5-O5)</f>
        <v>3613</v>
      </c>
      <c r="Q5" s="11">
        <f>P5</f>
        <v>3613</v>
      </c>
      <c r="R5" s="32">
        <v>44104.0</v>
      </c>
      <c r="S5" s="11"/>
      <c r="T5" s="11"/>
      <c r="U5" s="11"/>
      <c r="V5" s="88">
        <f t="shared" ref="V5:V25" si="5">SUM(R5-I5)</f>
        <v>638</v>
      </c>
      <c r="W5" s="14">
        <f t="shared" ref="W5:W19" si="6">ROUND(SUM(N5*18%*V5/365),0)</f>
        <v>1137</v>
      </c>
      <c r="X5" s="24">
        <v>17294.0</v>
      </c>
      <c r="AB5" s="24">
        <v>22059.0</v>
      </c>
      <c r="AC5" s="24">
        <v>22840.0</v>
      </c>
      <c r="AD5" s="24">
        <f>SUM(AB5:AC5)</f>
        <v>44899</v>
      </c>
    </row>
    <row r="6">
      <c r="A6" s="17">
        <v>43497.0</v>
      </c>
      <c r="B6" s="10">
        <v>2779.0</v>
      </c>
      <c r="C6" s="18">
        <v>0.0</v>
      </c>
      <c r="D6" s="11">
        <f t="shared" si="1"/>
        <v>2779</v>
      </c>
      <c r="E6" s="11">
        <f t="shared" ref="E6:E25" si="8">E5+D6</f>
        <v>22852</v>
      </c>
      <c r="F6" s="14"/>
      <c r="G6" s="14"/>
      <c r="H6" s="14"/>
      <c r="I6" s="12">
        <v>43497.0</v>
      </c>
      <c r="J6" s="12">
        <v>43529.0</v>
      </c>
      <c r="K6" s="13">
        <f t="shared" si="2"/>
        <v>32</v>
      </c>
      <c r="L6" s="14">
        <v>278.0</v>
      </c>
      <c r="M6" s="15">
        <v>0.18</v>
      </c>
      <c r="N6" s="16">
        <f t="shared" si="3"/>
        <v>500</v>
      </c>
      <c r="O6" s="16">
        <v>0.0</v>
      </c>
      <c r="P6" s="11">
        <f t="shared" si="4"/>
        <v>500</v>
      </c>
      <c r="Q6" s="11">
        <f t="shared" ref="Q6:Q25" si="9">SUM(Q5+P6)</f>
        <v>4113</v>
      </c>
      <c r="R6" s="32">
        <f t="shared" ref="R6:R13" si="10">J6</f>
        <v>43529</v>
      </c>
      <c r="S6" s="11"/>
      <c r="T6" s="11"/>
      <c r="U6" s="11"/>
      <c r="V6" s="88">
        <f t="shared" si="5"/>
        <v>32</v>
      </c>
      <c r="W6" s="14">
        <f t="shared" si="6"/>
        <v>8</v>
      </c>
      <c r="X6" s="20">
        <v>2779.0</v>
      </c>
      <c r="Y6" s="20">
        <f t="shared" ref="Y6:Z6" si="7">X6+X6*10%</f>
        <v>3056.9</v>
      </c>
      <c r="Z6" s="20">
        <f t="shared" si="7"/>
        <v>3362.59</v>
      </c>
    </row>
    <row r="7">
      <c r="A7" s="17">
        <v>43525.0</v>
      </c>
      <c r="B7" s="10">
        <v>2779.0</v>
      </c>
      <c r="C7" s="18">
        <v>25631.0</v>
      </c>
      <c r="D7" s="11">
        <f t="shared" si="1"/>
        <v>-22852</v>
      </c>
      <c r="E7" s="11">
        <f t="shared" si="8"/>
        <v>0</v>
      </c>
      <c r="F7" s="14" t="s">
        <v>387</v>
      </c>
      <c r="G7" s="12" t="s">
        <v>358</v>
      </c>
      <c r="H7" s="14"/>
      <c r="I7" s="12">
        <v>43525.0</v>
      </c>
      <c r="J7" s="12">
        <v>43529.0</v>
      </c>
      <c r="K7" s="13">
        <f t="shared" si="2"/>
        <v>4</v>
      </c>
      <c r="L7" s="14">
        <v>0.0</v>
      </c>
      <c r="M7" s="15">
        <v>0.18</v>
      </c>
      <c r="N7" s="16">
        <f t="shared" si="3"/>
        <v>500</v>
      </c>
      <c r="O7" s="16">
        <v>1000.0</v>
      </c>
      <c r="P7" s="11">
        <f t="shared" si="4"/>
        <v>-500</v>
      </c>
      <c r="Q7" s="11">
        <f t="shared" si="9"/>
        <v>3613</v>
      </c>
      <c r="R7" s="32">
        <f t="shared" si="10"/>
        <v>43529</v>
      </c>
      <c r="S7" s="14"/>
      <c r="T7" s="14"/>
      <c r="U7" s="14"/>
      <c r="V7" s="88">
        <f t="shared" si="5"/>
        <v>4</v>
      </c>
      <c r="W7" s="14">
        <f t="shared" si="6"/>
        <v>1</v>
      </c>
      <c r="X7" s="20">
        <f>SUM(X5:X6)</f>
        <v>20073</v>
      </c>
      <c r="Y7" s="20"/>
      <c r="Z7" s="20"/>
    </row>
    <row r="8">
      <c r="A8" s="17">
        <v>43556.0</v>
      </c>
      <c r="B8" s="10">
        <v>3057.0</v>
      </c>
      <c r="C8" s="18">
        <v>0.0</v>
      </c>
      <c r="D8" s="11">
        <f t="shared" si="1"/>
        <v>3057</v>
      </c>
      <c r="E8" s="11">
        <f t="shared" si="8"/>
        <v>3057</v>
      </c>
      <c r="F8" s="14"/>
      <c r="G8" s="12"/>
      <c r="H8" s="14"/>
      <c r="I8" s="12">
        <v>43556.0</v>
      </c>
      <c r="J8" s="12">
        <v>43607.0</v>
      </c>
      <c r="K8" s="13">
        <f t="shared" si="2"/>
        <v>51</v>
      </c>
      <c r="L8" s="14">
        <v>306.0</v>
      </c>
      <c r="M8" s="15">
        <v>0.18</v>
      </c>
      <c r="N8" s="16">
        <f t="shared" si="3"/>
        <v>550</v>
      </c>
      <c r="O8" s="16">
        <v>0.0</v>
      </c>
      <c r="P8" s="11">
        <f t="shared" si="4"/>
        <v>550</v>
      </c>
      <c r="Q8" s="11">
        <f t="shared" si="9"/>
        <v>4163</v>
      </c>
      <c r="R8" s="32">
        <f t="shared" si="10"/>
        <v>43607</v>
      </c>
      <c r="S8" s="14"/>
      <c r="T8" s="14"/>
      <c r="U8" s="14"/>
      <c r="V8" s="88">
        <f t="shared" si="5"/>
        <v>51</v>
      </c>
      <c r="W8" s="14">
        <f t="shared" si="6"/>
        <v>14</v>
      </c>
      <c r="X8" s="24">
        <v>20073.0</v>
      </c>
      <c r="Y8" s="24">
        <v>5558.0</v>
      </c>
      <c r="Z8" s="24">
        <v>1000.0</v>
      </c>
    </row>
    <row r="9">
      <c r="A9" s="17">
        <v>43586.0</v>
      </c>
      <c r="B9" s="10">
        <v>3057.0</v>
      </c>
      <c r="C9" s="18">
        <v>8337.0</v>
      </c>
      <c r="D9" s="11">
        <f t="shared" si="1"/>
        <v>-5280</v>
      </c>
      <c r="E9" s="11">
        <f t="shared" si="8"/>
        <v>-2223</v>
      </c>
      <c r="F9" s="14" t="s">
        <v>388</v>
      </c>
      <c r="G9" s="12" t="s">
        <v>301</v>
      </c>
      <c r="H9" s="14"/>
      <c r="I9" s="12">
        <v>43586.0</v>
      </c>
      <c r="J9" s="12">
        <v>43607.0</v>
      </c>
      <c r="K9" s="13">
        <f t="shared" si="2"/>
        <v>21</v>
      </c>
      <c r="L9" s="14">
        <v>0.0</v>
      </c>
      <c r="M9" s="15">
        <v>0.18</v>
      </c>
      <c r="N9" s="16">
        <f t="shared" si="3"/>
        <v>550</v>
      </c>
      <c r="O9" s="16">
        <v>1500.0</v>
      </c>
      <c r="P9" s="11">
        <f t="shared" si="4"/>
        <v>-950</v>
      </c>
      <c r="Q9" s="11">
        <f t="shared" si="9"/>
        <v>3213</v>
      </c>
      <c r="R9" s="32">
        <f t="shared" si="10"/>
        <v>43607</v>
      </c>
      <c r="S9" s="14"/>
      <c r="T9" s="14"/>
      <c r="U9" s="14"/>
      <c r="V9" s="88">
        <f t="shared" si="5"/>
        <v>21</v>
      </c>
      <c r="W9" s="14">
        <f t="shared" si="6"/>
        <v>6</v>
      </c>
    </row>
    <row r="10">
      <c r="A10" s="17">
        <v>43617.0</v>
      </c>
      <c r="B10" s="10">
        <v>3057.0</v>
      </c>
      <c r="C10" s="18">
        <v>0.0</v>
      </c>
      <c r="D10" s="11">
        <f t="shared" si="1"/>
        <v>3057</v>
      </c>
      <c r="E10" s="11">
        <f t="shared" si="8"/>
        <v>834</v>
      </c>
      <c r="F10" s="9"/>
      <c r="G10" s="9"/>
      <c r="H10" s="14"/>
      <c r="I10" s="12">
        <v>43617.0</v>
      </c>
      <c r="J10" s="12">
        <v>43704.0</v>
      </c>
      <c r="K10" s="13">
        <f t="shared" si="2"/>
        <v>87</v>
      </c>
      <c r="L10" s="14">
        <v>83.0</v>
      </c>
      <c r="M10" s="15">
        <v>0.18</v>
      </c>
      <c r="N10" s="16">
        <f t="shared" si="3"/>
        <v>550</v>
      </c>
      <c r="O10" s="16">
        <v>0.0</v>
      </c>
      <c r="P10" s="11">
        <f t="shared" si="4"/>
        <v>550</v>
      </c>
      <c r="Q10" s="11">
        <f t="shared" si="9"/>
        <v>3763</v>
      </c>
      <c r="R10" s="32">
        <f t="shared" si="10"/>
        <v>43704</v>
      </c>
      <c r="S10" s="14"/>
      <c r="T10" s="21"/>
      <c r="U10" s="14"/>
      <c r="V10" s="88">
        <f t="shared" si="5"/>
        <v>87</v>
      </c>
      <c r="W10" s="14">
        <f t="shared" si="6"/>
        <v>24</v>
      </c>
      <c r="X10" s="20"/>
      <c r="Y10" s="20"/>
      <c r="Z10" s="20">
        <f>SUM(X10:Y10)</f>
        <v>0</v>
      </c>
    </row>
    <row r="11">
      <c r="A11" s="17">
        <v>43647.0</v>
      </c>
      <c r="B11" s="10">
        <v>3057.0</v>
      </c>
      <c r="C11" s="18">
        <v>0.0</v>
      </c>
      <c r="D11" s="11">
        <f t="shared" si="1"/>
        <v>3057</v>
      </c>
      <c r="E11" s="11">
        <f t="shared" si="8"/>
        <v>3891</v>
      </c>
      <c r="F11" s="14"/>
      <c r="G11" s="21"/>
      <c r="H11" s="14"/>
      <c r="I11" s="12">
        <v>43647.0</v>
      </c>
      <c r="J11" s="12">
        <v>43704.0</v>
      </c>
      <c r="K11" s="13">
        <f t="shared" si="2"/>
        <v>57</v>
      </c>
      <c r="L11" s="14">
        <v>306.0</v>
      </c>
      <c r="M11" s="15">
        <v>0.18</v>
      </c>
      <c r="N11" s="16">
        <f t="shared" si="3"/>
        <v>550</v>
      </c>
      <c r="O11" s="16">
        <v>0.0</v>
      </c>
      <c r="P11" s="11">
        <f t="shared" si="4"/>
        <v>550</v>
      </c>
      <c r="Q11" s="11">
        <f t="shared" si="9"/>
        <v>4313</v>
      </c>
      <c r="R11" s="32">
        <f t="shared" si="10"/>
        <v>43704</v>
      </c>
      <c r="S11" s="14"/>
      <c r="T11" s="14"/>
      <c r="U11" s="14"/>
      <c r="V11" s="88">
        <f t="shared" si="5"/>
        <v>57</v>
      </c>
      <c r="W11" s="14">
        <f t="shared" si="6"/>
        <v>15</v>
      </c>
    </row>
    <row r="12">
      <c r="A12" s="17">
        <v>43678.0</v>
      </c>
      <c r="B12" s="10">
        <v>3057.0</v>
      </c>
      <c r="C12" s="18">
        <v>8337.0</v>
      </c>
      <c r="D12" s="11">
        <f t="shared" si="1"/>
        <v>-5280</v>
      </c>
      <c r="E12" s="11">
        <f t="shared" si="8"/>
        <v>-1389</v>
      </c>
      <c r="F12" s="14" t="s">
        <v>389</v>
      </c>
      <c r="G12" s="21" t="s">
        <v>363</v>
      </c>
      <c r="H12" s="14"/>
      <c r="I12" s="12">
        <v>43678.0</v>
      </c>
      <c r="J12" s="12">
        <v>43704.0</v>
      </c>
      <c r="K12" s="13">
        <f t="shared" si="2"/>
        <v>26</v>
      </c>
      <c r="L12" s="14">
        <v>0.0</v>
      </c>
      <c r="M12" s="15">
        <v>0.18</v>
      </c>
      <c r="N12" s="16">
        <f t="shared" si="3"/>
        <v>550</v>
      </c>
      <c r="O12" s="16">
        <v>1500.0</v>
      </c>
      <c r="P12" s="11">
        <f t="shared" si="4"/>
        <v>-950</v>
      </c>
      <c r="Q12" s="11">
        <f t="shared" si="9"/>
        <v>3363</v>
      </c>
      <c r="R12" s="32">
        <f t="shared" si="10"/>
        <v>43704</v>
      </c>
      <c r="S12" s="14"/>
      <c r="T12" s="14"/>
      <c r="U12" s="14"/>
      <c r="V12" s="88">
        <f t="shared" si="5"/>
        <v>26</v>
      </c>
      <c r="W12" s="14">
        <f t="shared" si="6"/>
        <v>7</v>
      </c>
      <c r="X12" s="19"/>
      <c r="Y12" s="19"/>
      <c r="Z12" s="20">
        <f>SUM(Y12-X12+1)</f>
        <v>1</v>
      </c>
    </row>
    <row r="13">
      <c r="A13" s="22">
        <v>43709.0</v>
      </c>
      <c r="B13" s="10">
        <v>3057.0</v>
      </c>
      <c r="C13" s="18">
        <v>0.0</v>
      </c>
      <c r="D13" s="11">
        <f t="shared" si="1"/>
        <v>3057</v>
      </c>
      <c r="E13" s="11">
        <f t="shared" si="8"/>
        <v>1668</v>
      </c>
      <c r="F13" s="14"/>
      <c r="G13" s="21"/>
      <c r="H13" s="14"/>
      <c r="I13" s="12">
        <v>43709.0</v>
      </c>
      <c r="J13" s="12">
        <v>43986.0</v>
      </c>
      <c r="K13" s="13">
        <f t="shared" si="2"/>
        <v>277</v>
      </c>
      <c r="L13" s="14">
        <v>167.0</v>
      </c>
      <c r="M13" s="15">
        <v>0.18</v>
      </c>
      <c r="N13" s="16">
        <f t="shared" si="3"/>
        <v>550</v>
      </c>
      <c r="O13" s="16">
        <v>0.0</v>
      </c>
      <c r="P13" s="11">
        <f t="shared" si="4"/>
        <v>550</v>
      </c>
      <c r="Q13" s="11">
        <f t="shared" si="9"/>
        <v>3913</v>
      </c>
      <c r="R13" s="32">
        <f t="shared" si="10"/>
        <v>43986</v>
      </c>
      <c r="S13" s="14"/>
      <c r="T13" s="14"/>
      <c r="U13" s="14"/>
      <c r="V13" s="88">
        <f t="shared" si="5"/>
        <v>277</v>
      </c>
      <c r="W13" s="14">
        <f t="shared" si="6"/>
        <v>75</v>
      </c>
    </row>
    <row r="14">
      <c r="A14" s="17">
        <v>43739.0</v>
      </c>
      <c r="B14" s="10">
        <v>3057.0</v>
      </c>
      <c r="C14" s="18">
        <v>0.0</v>
      </c>
      <c r="D14" s="11">
        <f t="shared" si="1"/>
        <v>3057</v>
      </c>
      <c r="E14" s="11">
        <f t="shared" si="8"/>
        <v>4725</v>
      </c>
      <c r="F14" s="14"/>
      <c r="G14" s="21"/>
      <c r="H14" s="14"/>
      <c r="I14" s="12">
        <v>43739.0</v>
      </c>
      <c r="J14" s="12">
        <v>43986.0</v>
      </c>
      <c r="K14" s="13">
        <f t="shared" si="2"/>
        <v>247</v>
      </c>
      <c r="L14" s="14">
        <v>306.0</v>
      </c>
      <c r="M14" s="15">
        <v>0.18</v>
      </c>
      <c r="N14" s="16">
        <f t="shared" si="3"/>
        <v>550</v>
      </c>
      <c r="O14" s="16">
        <v>0.0</v>
      </c>
      <c r="P14" s="11">
        <f t="shared" si="4"/>
        <v>550</v>
      </c>
      <c r="Q14" s="11">
        <f t="shared" si="9"/>
        <v>4463</v>
      </c>
      <c r="R14" s="32">
        <v>44025.0</v>
      </c>
      <c r="S14" s="14"/>
      <c r="T14" s="14"/>
      <c r="U14" s="14"/>
      <c r="V14" s="88">
        <f t="shared" si="5"/>
        <v>286</v>
      </c>
      <c r="W14" s="14">
        <f t="shared" si="6"/>
        <v>78</v>
      </c>
      <c r="AA14" s="24">
        <v>2625.0</v>
      </c>
      <c r="AB14" s="24">
        <f>AA16</f>
        <v>2756</v>
      </c>
    </row>
    <row r="15">
      <c r="A15" s="17">
        <v>43770.0</v>
      </c>
      <c r="B15" s="10">
        <v>3057.0</v>
      </c>
      <c r="C15" s="18">
        <v>0.0</v>
      </c>
      <c r="D15" s="11">
        <f t="shared" si="1"/>
        <v>3057</v>
      </c>
      <c r="E15" s="11">
        <f t="shared" si="8"/>
        <v>7782</v>
      </c>
      <c r="F15" s="14"/>
      <c r="G15" s="21"/>
      <c r="H15" s="14"/>
      <c r="I15" s="12">
        <v>43770.0</v>
      </c>
      <c r="J15" s="12">
        <v>43986.0</v>
      </c>
      <c r="K15" s="13">
        <f t="shared" si="2"/>
        <v>216</v>
      </c>
      <c r="L15" s="14">
        <v>306.0</v>
      </c>
      <c r="M15" s="15">
        <v>0.18</v>
      </c>
      <c r="N15" s="16">
        <f t="shared" si="3"/>
        <v>550</v>
      </c>
      <c r="O15" s="16">
        <v>0.0</v>
      </c>
      <c r="P15" s="11">
        <f t="shared" si="4"/>
        <v>550</v>
      </c>
      <c r="Q15" s="11">
        <f t="shared" si="9"/>
        <v>5013</v>
      </c>
      <c r="R15" s="32">
        <v>44025.0</v>
      </c>
      <c r="S15" s="14"/>
      <c r="T15" s="14"/>
      <c r="U15" s="14"/>
      <c r="V15" s="88">
        <f t="shared" si="5"/>
        <v>255</v>
      </c>
      <c r="W15" s="14">
        <f t="shared" si="6"/>
        <v>69</v>
      </c>
      <c r="AA15" s="24">
        <f>ROUND(SUM(AA14*5%),0)</f>
        <v>131</v>
      </c>
      <c r="AB15" s="24">
        <f>ROUND(SUM(AB14*10%),0)</f>
        <v>276</v>
      </c>
    </row>
    <row r="16">
      <c r="A16" s="17">
        <v>43800.0</v>
      </c>
      <c r="B16" s="10">
        <v>3057.0</v>
      </c>
      <c r="C16" s="18">
        <v>0.0</v>
      </c>
      <c r="D16" s="11">
        <f t="shared" si="1"/>
        <v>3057</v>
      </c>
      <c r="E16" s="11">
        <f t="shared" si="8"/>
        <v>10839</v>
      </c>
      <c r="F16" s="14"/>
      <c r="G16" s="12"/>
      <c r="H16" s="14"/>
      <c r="I16" s="12">
        <v>43800.0</v>
      </c>
      <c r="J16" s="12">
        <v>43986.0</v>
      </c>
      <c r="K16" s="13">
        <f t="shared" si="2"/>
        <v>186</v>
      </c>
      <c r="L16" s="14">
        <v>306.0</v>
      </c>
      <c r="M16" s="15">
        <v>0.18</v>
      </c>
      <c r="N16" s="16">
        <f t="shared" si="3"/>
        <v>550</v>
      </c>
      <c r="O16" s="16">
        <v>0.0</v>
      </c>
      <c r="P16" s="11">
        <f t="shared" si="4"/>
        <v>550</v>
      </c>
      <c r="Q16" s="11">
        <f t="shared" si="9"/>
        <v>5563</v>
      </c>
      <c r="R16" s="32">
        <v>44025.0</v>
      </c>
      <c r="S16" s="14"/>
      <c r="T16" s="14"/>
      <c r="U16" s="14"/>
      <c r="V16" s="88">
        <f t="shared" si="5"/>
        <v>225</v>
      </c>
      <c r="W16" s="14">
        <f t="shared" si="6"/>
        <v>61</v>
      </c>
      <c r="AA16" s="24">
        <f t="shared" ref="AA16:AB16" si="11">SUM(AA14,AA15)</f>
        <v>2756</v>
      </c>
      <c r="AB16" s="24">
        <f t="shared" si="11"/>
        <v>3032</v>
      </c>
    </row>
    <row r="17">
      <c r="A17" s="17">
        <v>43831.0</v>
      </c>
      <c r="B17" s="10">
        <v>3057.0</v>
      </c>
      <c r="C17" s="18">
        <v>0.0</v>
      </c>
      <c r="D17" s="11">
        <f t="shared" si="1"/>
        <v>3057</v>
      </c>
      <c r="E17" s="11">
        <f t="shared" si="8"/>
        <v>13896</v>
      </c>
      <c r="F17" s="14"/>
      <c r="G17" s="14"/>
      <c r="H17" s="14"/>
      <c r="I17" s="12">
        <v>43831.0</v>
      </c>
      <c r="J17" s="12">
        <v>44104.0</v>
      </c>
      <c r="K17" s="13">
        <f t="shared" si="2"/>
        <v>273</v>
      </c>
      <c r="L17" s="14">
        <v>306.0</v>
      </c>
      <c r="M17" s="15">
        <v>0.18</v>
      </c>
      <c r="N17" s="16">
        <f t="shared" si="3"/>
        <v>550</v>
      </c>
      <c r="O17" s="16">
        <v>0.0</v>
      </c>
      <c r="P17" s="11">
        <f t="shared" si="4"/>
        <v>550</v>
      </c>
      <c r="Q17" s="11">
        <f t="shared" si="9"/>
        <v>6113</v>
      </c>
      <c r="R17" s="32">
        <v>44025.0</v>
      </c>
      <c r="S17" s="11"/>
      <c r="T17" s="11"/>
      <c r="U17" s="11"/>
      <c r="V17" s="88">
        <f t="shared" si="5"/>
        <v>194</v>
      </c>
      <c r="W17" s="14">
        <f t="shared" si="6"/>
        <v>53</v>
      </c>
    </row>
    <row r="18">
      <c r="A18" s="17">
        <v>43862.0</v>
      </c>
      <c r="B18" s="10">
        <v>3057.0</v>
      </c>
      <c r="C18" s="18">
        <v>0.0</v>
      </c>
      <c r="D18" s="11">
        <f t="shared" si="1"/>
        <v>3057</v>
      </c>
      <c r="E18" s="11">
        <f t="shared" si="8"/>
        <v>16953</v>
      </c>
      <c r="F18" s="14"/>
      <c r="G18" s="25"/>
      <c r="H18" s="14"/>
      <c r="I18" s="12">
        <v>43862.0</v>
      </c>
      <c r="J18" s="12">
        <v>44104.0</v>
      </c>
      <c r="K18" s="13">
        <f t="shared" si="2"/>
        <v>242</v>
      </c>
      <c r="L18" s="14">
        <v>306.0</v>
      </c>
      <c r="M18" s="15">
        <v>0.18</v>
      </c>
      <c r="N18" s="16">
        <f t="shared" si="3"/>
        <v>550</v>
      </c>
      <c r="O18" s="16">
        <v>0.0</v>
      </c>
      <c r="P18" s="11">
        <f t="shared" si="4"/>
        <v>550</v>
      </c>
      <c r="Q18" s="11">
        <f t="shared" si="9"/>
        <v>6663</v>
      </c>
      <c r="R18" s="32">
        <v>44025.0</v>
      </c>
      <c r="S18" s="21"/>
      <c r="T18" s="12"/>
      <c r="U18" s="11"/>
      <c r="V18" s="88">
        <f t="shared" si="5"/>
        <v>163</v>
      </c>
      <c r="W18" s="14">
        <f t="shared" si="6"/>
        <v>44</v>
      </c>
      <c r="AA18" s="24">
        <f>SUM(X18-Y18)</f>
        <v>0</v>
      </c>
      <c r="AB18" s="26" t="s">
        <v>27</v>
      </c>
    </row>
    <row r="19">
      <c r="A19" s="17">
        <v>43891.0</v>
      </c>
      <c r="B19" s="10">
        <v>3057.0</v>
      </c>
      <c r="C19" s="18">
        <v>0.0</v>
      </c>
      <c r="D19" s="11">
        <f t="shared" si="1"/>
        <v>3057</v>
      </c>
      <c r="E19" s="11">
        <f t="shared" si="8"/>
        <v>20010</v>
      </c>
      <c r="F19" s="14"/>
      <c r="G19" s="25"/>
      <c r="H19" s="14"/>
      <c r="I19" s="12">
        <v>43891.0</v>
      </c>
      <c r="J19" s="12">
        <v>44104.0</v>
      </c>
      <c r="K19" s="13">
        <f t="shared" si="2"/>
        <v>213</v>
      </c>
      <c r="L19" s="14">
        <v>306.0</v>
      </c>
      <c r="M19" s="15">
        <v>0.18</v>
      </c>
      <c r="N19" s="16">
        <f t="shared" si="3"/>
        <v>550</v>
      </c>
      <c r="O19" s="16">
        <v>0.0</v>
      </c>
      <c r="P19" s="11">
        <f t="shared" si="4"/>
        <v>550</v>
      </c>
      <c r="Q19" s="11">
        <f t="shared" si="9"/>
        <v>7213</v>
      </c>
      <c r="R19" s="32">
        <f t="shared" ref="R19:R21" si="12">J19</f>
        <v>44104</v>
      </c>
      <c r="S19" s="11"/>
      <c r="T19" s="11"/>
      <c r="U19" s="11"/>
      <c r="V19" s="88">
        <f t="shared" si="5"/>
        <v>213</v>
      </c>
      <c r="W19" s="14">
        <f t="shared" si="6"/>
        <v>58</v>
      </c>
      <c r="AB19" s="14"/>
    </row>
    <row r="20">
      <c r="A20" s="22">
        <v>43922.0</v>
      </c>
      <c r="B20" s="23">
        <v>3363.0</v>
      </c>
      <c r="C20" s="27">
        <v>0.0</v>
      </c>
      <c r="D20" s="11">
        <f t="shared" si="1"/>
        <v>3363</v>
      </c>
      <c r="E20" s="11">
        <f t="shared" si="8"/>
        <v>23373</v>
      </c>
      <c r="F20" s="28"/>
      <c r="G20" s="25"/>
      <c r="H20" s="28"/>
      <c r="I20" s="12">
        <v>43922.0</v>
      </c>
      <c r="J20" s="12">
        <v>44104.0</v>
      </c>
      <c r="K20" s="13">
        <f t="shared" si="2"/>
        <v>182</v>
      </c>
      <c r="L20" s="14">
        <v>0.0</v>
      </c>
      <c r="M20" s="29">
        <v>0.18</v>
      </c>
      <c r="N20" s="30">
        <f t="shared" si="3"/>
        <v>605</v>
      </c>
      <c r="O20" s="30">
        <v>0.0</v>
      </c>
      <c r="P20" s="11">
        <f t="shared" si="4"/>
        <v>605</v>
      </c>
      <c r="Q20" s="11">
        <f t="shared" si="9"/>
        <v>7818</v>
      </c>
      <c r="R20" s="32">
        <f t="shared" si="12"/>
        <v>44104</v>
      </c>
      <c r="S20" s="23"/>
      <c r="T20" s="23"/>
      <c r="U20" s="23"/>
      <c r="V20" s="88">
        <f t="shared" si="5"/>
        <v>182</v>
      </c>
      <c r="W20" s="14">
        <v>0.0</v>
      </c>
      <c r="AB20" s="28"/>
    </row>
    <row r="21" ht="15.75" customHeight="1">
      <c r="A21" s="22">
        <v>43952.0</v>
      </c>
      <c r="B21" s="23">
        <v>3363.0</v>
      </c>
      <c r="C21" s="27">
        <v>0.0</v>
      </c>
      <c r="D21" s="11">
        <f t="shared" si="1"/>
        <v>3363</v>
      </c>
      <c r="E21" s="11">
        <f t="shared" si="8"/>
        <v>26736</v>
      </c>
      <c r="F21" s="28"/>
      <c r="G21" s="25"/>
      <c r="H21" s="28"/>
      <c r="I21" s="12">
        <v>43952.0</v>
      </c>
      <c r="J21" s="12">
        <v>44104.0</v>
      </c>
      <c r="K21" s="13">
        <f t="shared" si="2"/>
        <v>152</v>
      </c>
      <c r="L21" s="14">
        <v>0.0</v>
      </c>
      <c r="M21" s="29">
        <v>0.18</v>
      </c>
      <c r="N21" s="30">
        <f t="shared" si="3"/>
        <v>605</v>
      </c>
      <c r="O21" s="30">
        <v>0.0</v>
      </c>
      <c r="P21" s="11">
        <f t="shared" si="4"/>
        <v>605</v>
      </c>
      <c r="Q21" s="11">
        <f t="shared" si="9"/>
        <v>8423</v>
      </c>
      <c r="R21" s="32">
        <f t="shared" si="12"/>
        <v>44104</v>
      </c>
      <c r="S21" s="23"/>
      <c r="T21" s="23"/>
      <c r="U21" s="23"/>
      <c r="V21" s="88">
        <f t="shared" si="5"/>
        <v>152</v>
      </c>
      <c r="W21" s="14">
        <v>0.0</v>
      </c>
      <c r="AB21" s="28"/>
    </row>
    <row r="22" ht="15.75" customHeight="1">
      <c r="A22" s="22">
        <v>43983.0</v>
      </c>
      <c r="B22" s="23">
        <v>3363.0</v>
      </c>
      <c r="C22" s="27">
        <v>16673.0</v>
      </c>
      <c r="D22" s="11">
        <f t="shared" si="1"/>
        <v>-13310</v>
      </c>
      <c r="E22" s="11">
        <f t="shared" si="8"/>
        <v>13426</v>
      </c>
      <c r="F22" s="28" t="s">
        <v>390</v>
      </c>
      <c r="G22" s="25" t="s">
        <v>29</v>
      </c>
      <c r="H22" s="28"/>
      <c r="I22" s="12">
        <v>43983.0</v>
      </c>
      <c r="J22" s="12">
        <v>43986.0</v>
      </c>
      <c r="K22" s="13">
        <f t="shared" si="2"/>
        <v>3</v>
      </c>
      <c r="L22" s="14">
        <v>0.0</v>
      </c>
      <c r="M22" s="29">
        <v>0.18</v>
      </c>
      <c r="N22" s="30">
        <f t="shared" si="3"/>
        <v>605</v>
      </c>
      <c r="O22" s="30">
        <v>3001.0</v>
      </c>
      <c r="P22" s="11">
        <f t="shared" si="4"/>
        <v>-2396</v>
      </c>
      <c r="Q22" s="11">
        <f t="shared" si="9"/>
        <v>6027</v>
      </c>
      <c r="R22" s="32">
        <v>44104.0</v>
      </c>
      <c r="S22" s="23"/>
      <c r="T22" s="23"/>
      <c r="U22" s="23"/>
      <c r="V22" s="88">
        <f t="shared" si="5"/>
        <v>121</v>
      </c>
      <c r="W22" s="14">
        <v>0.0</v>
      </c>
      <c r="X22" s="20" t="s">
        <v>391</v>
      </c>
      <c r="AA22" s="24" t="str">
        <f>SUM(X22-Y22)</f>
        <v>#VALUE!</v>
      </c>
      <c r="AB22" s="31" t="s">
        <v>31</v>
      </c>
    </row>
    <row r="23" ht="15.75" customHeight="1">
      <c r="A23" s="17">
        <v>44013.0</v>
      </c>
      <c r="B23" s="23">
        <v>3363.0</v>
      </c>
      <c r="C23" s="18">
        <v>20178.0</v>
      </c>
      <c r="D23" s="11">
        <f t="shared" si="1"/>
        <v>-16815</v>
      </c>
      <c r="E23" s="11">
        <f t="shared" si="8"/>
        <v>-3389</v>
      </c>
      <c r="F23" s="14"/>
      <c r="G23" s="25"/>
      <c r="H23" s="14"/>
      <c r="I23" s="12">
        <v>44013.0</v>
      </c>
      <c r="J23" s="12">
        <v>44025.0</v>
      </c>
      <c r="K23" s="13">
        <f t="shared" si="2"/>
        <v>12</v>
      </c>
      <c r="L23" s="14">
        <v>336.0</v>
      </c>
      <c r="M23" s="15">
        <v>0.18</v>
      </c>
      <c r="N23" s="16">
        <f t="shared" si="3"/>
        <v>605</v>
      </c>
      <c r="O23" s="16">
        <v>3630.0</v>
      </c>
      <c r="P23" s="11">
        <f t="shared" si="4"/>
        <v>-3025</v>
      </c>
      <c r="Q23" s="11">
        <f t="shared" si="9"/>
        <v>3002</v>
      </c>
      <c r="R23" s="32">
        <v>44104.0</v>
      </c>
      <c r="S23" s="11"/>
      <c r="T23" s="11"/>
      <c r="U23" s="11"/>
      <c r="V23" s="88">
        <f t="shared" si="5"/>
        <v>91</v>
      </c>
      <c r="W23" s="14">
        <f t="shared" ref="W23:W25" si="13">ROUND(SUM(N23*18%*V23/365),0)</f>
        <v>27</v>
      </c>
      <c r="X23" s="24" t="s">
        <v>368</v>
      </c>
      <c r="AB23" s="14"/>
    </row>
    <row r="24" ht="15.75" customHeight="1">
      <c r="A24" s="17">
        <v>44044.0</v>
      </c>
      <c r="B24" s="23">
        <v>3363.0</v>
      </c>
      <c r="C24" s="18">
        <v>0.0</v>
      </c>
      <c r="D24" s="11">
        <f t="shared" si="1"/>
        <v>3363</v>
      </c>
      <c r="E24" s="11">
        <f t="shared" si="8"/>
        <v>-26</v>
      </c>
      <c r="F24" s="14"/>
      <c r="G24" s="25"/>
      <c r="H24" s="14"/>
      <c r="I24" s="12">
        <v>44044.0</v>
      </c>
      <c r="J24" s="12">
        <v>44104.0</v>
      </c>
      <c r="K24" s="13">
        <f t="shared" si="2"/>
        <v>60</v>
      </c>
      <c r="L24" s="14">
        <v>0.0</v>
      </c>
      <c r="M24" s="15">
        <v>0.18</v>
      </c>
      <c r="N24" s="16">
        <f t="shared" si="3"/>
        <v>605</v>
      </c>
      <c r="O24" s="16">
        <v>0.0</v>
      </c>
      <c r="P24" s="11">
        <f t="shared" si="4"/>
        <v>605</v>
      </c>
      <c r="Q24" s="11">
        <f t="shared" si="9"/>
        <v>3607</v>
      </c>
      <c r="R24" s="32">
        <f t="shared" ref="R24:R25" si="14">J24</f>
        <v>44104</v>
      </c>
      <c r="S24" s="11"/>
      <c r="T24" s="11"/>
      <c r="U24" s="11"/>
      <c r="V24" s="88">
        <f t="shared" si="5"/>
        <v>60</v>
      </c>
      <c r="W24" s="14">
        <f t="shared" si="13"/>
        <v>18</v>
      </c>
      <c r="AB24" s="14" t="s">
        <v>35</v>
      </c>
    </row>
    <row r="25" ht="15.75" customHeight="1">
      <c r="A25" s="17">
        <v>44075.0</v>
      </c>
      <c r="B25" s="23">
        <v>3363.0</v>
      </c>
      <c r="C25" s="18">
        <v>0.0</v>
      </c>
      <c r="D25" s="11">
        <f t="shared" si="1"/>
        <v>3363</v>
      </c>
      <c r="E25" s="11">
        <f t="shared" si="8"/>
        <v>3337</v>
      </c>
      <c r="F25" s="14"/>
      <c r="G25" s="14"/>
      <c r="H25" s="14"/>
      <c r="I25" s="12">
        <v>44075.0</v>
      </c>
      <c r="J25" s="12">
        <v>44104.0</v>
      </c>
      <c r="K25" s="13">
        <f t="shared" si="2"/>
        <v>29</v>
      </c>
      <c r="L25" s="14">
        <v>336.0</v>
      </c>
      <c r="M25" s="15">
        <v>0.18</v>
      </c>
      <c r="N25" s="16">
        <f t="shared" si="3"/>
        <v>605</v>
      </c>
      <c r="O25" s="16">
        <v>0.0</v>
      </c>
      <c r="P25" s="11">
        <f t="shared" si="4"/>
        <v>605</v>
      </c>
      <c r="Q25" s="11">
        <f t="shared" si="9"/>
        <v>4212</v>
      </c>
      <c r="R25" s="32">
        <f t="shared" si="14"/>
        <v>44104</v>
      </c>
      <c r="S25" s="11"/>
      <c r="T25" s="11"/>
      <c r="U25" s="11"/>
      <c r="V25" s="88">
        <f t="shared" si="5"/>
        <v>29</v>
      </c>
      <c r="W25" s="14">
        <f t="shared" si="13"/>
        <v>9</v>
      </c>
      <c r="X25" s="24">
        <v>5000.0</v>
      </c>
      <c r="Y25" s="24">
        <f>ROUND(X25*100/118,0)</f>
        <v>4237</v>
      </c>
      <c r="AA25" s="24">
        <f>SUM(X25-Y25)</f>
        <v>763</v>
      </c>
    </row>
    <row r="26" ht="15.75" customHeight="1">
      <c r="A26" s="23" t="s">
        <v>36</v>
      </c>
      <c r="B26" s="23">
        <f t="shared" ref="B26:D26" si="15">SUM(B5:B25)</f>
        <v>82493</v>
      </c>
      <c r="C26" s="23">
        <f t="shared" si="15"/>
        <v>79156</v>
      </c>
      <c r="D26" s="23">
        <f t="shared" si="15"/>
        <v>3337</v>
      </c>
      <c r="E26" s="23"/>
      <c r="F26" s="28"/>
      <c r="G26" s="28"/>
      <c r="H26" s="28"/>
      <c r="I26" s="33"/>
      <c r="J26" s="28"/>
      <c r="K26" s="28"/>
      <c r="L26" s="23">
        <f>SUM(L5:L25)</f>
        <v>3926</v>
      </c>
      <c r="M26" s="23"/>
      <c r="N26" s="23">
        <f t="shared" ref="N26:P26" si="16">SUM(N5:N25)</f>
        <v>14843</v>
      </c>
      <c r="O26" s="23">
        <f t="shared" si="16"/>
        <v>10631</v>
      </c>
      <c r="P26" s="23">
        <f t="shared" si="16"/>
        <v>4212</v>
      </c>
      <c r="Q26" s="23"/>
      <c r="R26" s="23"/>
      <c r="S26" s="23"/>
      <c r="T26" s="23"/>
      <c r="U26" s="23"/>
      <c r="V26" s="23"/>
      <c r="W26" s="23">
        <f>SUM(W5:W25)</f>
        <v>1704</v>
      </c>
    </row>
    <row r="27" ht="15.75" customHeight="1"/>
    <row r="28" ht="15.75" customHeight="1">
      <c r="A28" s="3" t="s">
        <v>37</v>
      </c>
      <c r="B28" s="4"/>
      <c r="C28" s="4"/>
      <c r="D28" s="4"/>
      <c r="E28" s="4"/>
      <c r="F28" s="5"/>
    </row>
    <row r="29" ht="15.75" customHeight="1">
      <c r="A29" s="34" t="s">
        <v>38</v>
      </c>
      <c r="B29" s="5"/>
      <c r="C29" s="35"/>
      <c r="D29" s="35" t="s">
        <v>39</v>
      </c>
      <c r="E29" s="35" t="s">
        <v>17</v>
      </c>
      <c r="F29" s="35" t="s">
        <v>6</v>
      </c>
    </row>
    <row r="30" ht="15.75" customHeight="1">
      <c r="A30" s="34" t="s">
        <v>1</v>
      </c>
      <c r="B30" s="5"/>
      <c r="C30" s="35"/>
      <c r="D30" s="35">
        <f t="shared" ref="D30:E30" si="17">B26</f>
        <v>82493</v>
      </c>
      <c r="E30" s="35">
        <f t="shared" si="17"/>
        <v>79156</v>
      </c>
      <c r="F30" s="35">
        <f t="shared" ref="F30:F33" si="19">SUM(D30-E30)</f>
        <v>3337</v>
      </c>
    </row>
    <row r="31" ht="15.75" customHeight="1">
      <c r="A31" s="34" t="s">
        <v>40</v>
      </c>
      <c r="B31" s="5"/>
      <c r="C31" s="35"/>
      <c r="D31" s="35">
        <f t="shared" ref="D31:E31" si="18">N26</f>
        <v>14843</v>
      </c>
      <c r="E31" s="35">
        <f t="shared" si="18"/>
        <v>10631</v>
      </c>
      <c r="F31" s="35">
        <f t="shared" si="19"/>
        <v>4212</v>
      </c>
    </row>
    <row r="32" ht="15.75" customHeight="1">
      <c r="A32" s="34" t="s">
        <v>41</v>
      </c>
      <c r="B32" s="5"/>
      <c r="C32" s="35"/>
      <c r="D32" s="35">
        <f>L26</f>
        <v>3926</v>
      </c>
      <c r="E32" s="35">
        <v>0.0</v>
      </c>
      <c r="F32" s="35">
        <f t="shared" si="19"/>
        <v>3926</v>
      </c>
    </row>
    <row r="33" ht="15.75" customHeight="1">
      <c r="A33" s="34" t="s">
        <v>42</v>
      </c>
      <c r="B33" s="5"/>
      <c r="C33" s="35"/>
      <c r="D33" s="35">
        <f>W26</f>
        <v>1704</v>
      </c>
      <c r="E33" s="35">
        <v>0.0</v>
      </c>
      <c r="F33" s="35">
        <f t="shared" si="19"/>
        <v>1704</v>
      </c>
    </row>
    <row r="34" ht="15.75" customHeight="1">
      <c r="A34" s="3" t="s">
        <v>36</v>
      </c>
      <c r="B34" s="5"/>
      <c r="C34" s="35"/>
      <c r="D34" s="35">
        <f t="shared" ref="D34:F34" si="20">SUM(D30:D33)</f>
        <v>102966</v>
      </c>
      <c r="E34" s="35">
        <f t="shared" si="20"/>
        <v>89787</v>
      </c>
      <c r="F34" s="35">
        <f t="shared" si="20"/>
        <v>13179</v>
      </c>
    </row>
    <row r="35" ht="15.75" customHeight="1">
      <c r="A35" s="36" t="s">
        <v>43</v>
      </c>
    </row>
    <row r="36" ht="25.5" customHeight="1"/>
    <row r="37" ht="15.75" customHeight="1">
      <c r="F37" s="24" t="s">
        <v>45</v>
      </c>
      <c r="I37" s="24" t="s">
        <v>46</v>
      </c>
      <c r="L37" s="24" t="s">
        <v>47</v>
      </c>
      <c r="Q37" s="24" t="s">
        <v>48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31:B31"/>
    <mergeCell ref="A32:B32"/>
    <mergeCell ref="A33:B33"/>
    <mergeCell ref="A34:B34"/>
    <mergeCell ref="A35:Q35"/>
    <mergeCell ref="A1:W1"/>
    <mergeCell ref="A2:L2"/>
    <mergeCell ref="M2:W2"/>
    <mergeCell ref="A4:W4"/>
    <mergeCell ref="A28:F28"/>
    <mergeCell ref="A29:B29"/>
    <mergeCell ref="A30:B30"/>
  </mergeCells>
  <printOptions/>
  <pageMargins bottom="0.7480314960629921" footer="0.0" header="0.0" left="0.7086614173228347" right="0.7086614173228347" top="0.7480314960629921"/>
  <pageSetup paperSize="9" scale="75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5.75"/>
    <col customWidth="1" min="4" max="4" width="8.13"/>
    <col customWidth="1" min="5" max="5" width="7.5"/>
    <col customWidth="1" min="6" max="6" width="6.88"/>
    <col customWidth="1" min="7" max="7" width="7.88"/>
    <col customWidth="1" min="8" max="8" width="4.13"/>
    <col customWidth="1" min="9" max="9" width="8.25"/>
    <col customWidth="1" min="10" max="10" width="8.5"/>
    <col customWidth="1" min="11" max="11" width="5.0"/>
    <col customWidth="1" min="12" max="12" width="8.25"/>
    <col customWidth="1" min="13" max="13" width="3.75"/>
    <col customWidth="1" min="14" max="14" width="5.25"/>
    <col customWidth="1" min="15" max="15" width="5.13"/>
    <col customWidth="1" min="16" max="16" width="5.38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4.38"/>
    <col customWidth="1" min="23" max="23" width="5.88"/>
    <col customWidth="1" min="24" max="24" width="9.13"/>
    <col customWidth="1" min="25" max="25" width="7.88"/>
    <col customWidth="1" min="26" max="26" width="6.0"/>
    <col customWidth="1" min="27" max="30" width="7.63"/>
  </cols>
  <sheetData>
    <row r="1">
      <c r="A1" s="49" t="s">
        <v>392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 t="s">
        <v>351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13.5" customHeight="1">
      <c r="A5" s="9" t="s">
        <v>340</v>
      </c>
      <c r="B5" s="10">
        <v>22840.0</v>
      </c>
      <c r="C5" s="10">
        <v>0.0</v>
      </c>
      <c r="D5" s="11">
        <f t="shared" ref="D5:D25" si="1">SUM(B5-C5)</f>
        <v>22840</v>
      </c>
      <c r="E5" s="10">
        <f>D5</f>
        <v>22840</v>
      </c>
      <c r="F5" s="25"/>
      <c r="G5" s="25"/>
      <c r="H5" s="9"/>
      <c r="I5" s="12">
        <v>43466.0</v>
      </c>
      <c r="J5" s="12">
        <v>43858.0</v>
      </c>
      <c r="K5" s="13">
        <f t="shared" ref="K5:K25" si="2">SUM(J5-I5)</f>
        <v>392</v>
      </c>
      <c r="L5" s="14">
        <v>278.0</v>
      </c>
      <c r="M5" s="15">
        <v>0.18</v>
      </c>
      <c r="N5" s="16">
        <f t="shared" ref="N5:N25" si="3">ROUND(SUM(B5*M5),0)</f>
        <v>4111</v>
      </c>
      <c r="O5" s="16">
        <v>0.0</v>
      </c>
      <c r="P5" s="11">
        <f t="shared" ref="P5:P25" si="4">SUM(N5-O5)</f>
        <v>4111</v>
      </c>
      <c r="Q5" s="11">
        <f>P5</f>
        <v>4111</v>
      </c>
      <c r="R5" s="32">
        <v>44104.0</v>
      </c>
      <c r="S5" s="11"/>
      <c r="T5" s="11"/>
      <c r="U5" s="11"/>
      <c r="V5" s="88">
        <f>SUM(R5-I5)</f>
        <v>638</v>
      </c>
      <c r="W5" s="14">
        <f t="shared" ref="W5:W25" si="5">ROUND(SUM(N5*18%*V5/365),0)</f>
        <v>1293</v>
      </c>
      <c r="AB5" s="24">
        <v>22059.0</v>
      </c>
      <c r="AC5" s="24">
        <v>22840.0</v>
      </c>
      <c r="AD5" s="24">
        <f>SUM(AB5:AC5)</f>
        <v>44899</v>
      </c>
    </row>
    <row r="6">
      <c r="A6" s="17">
        <v>43497.0</v>
      </c>
      <c r="B6" s="10">
        <v>2781.0</v>
      </c>
      <c r="C6" s="18">
        <v>0.0</v>
      </c>
      <c r="D6" s="11">
        <f t="shared" si="1"/>
        <v>2781</v>
      </c>
      <c r="E6" s="11">
        <f t="shared" ref="E6:E25" si="6">E5+D6</f>
        <v>25621</v>
      </c>
      <c r="F6" s="14"/>
      <c r="G6" s="14"/>
      <c r="H6" s="14"/>
      <c r="I6" s="12">
        <v>43497.0</v>
      </c>
      <c r="J6" s="12">
        <v>44104.0</v>
      </c>
      <c r="K6" s="13">
        <f t="shared" si="2"/>
        <v>607</v>
      </c>
      <c r="L6" s="14">
        <v>278.0</v>
      </c>
      <c r="M6" s="15">
        <v>0.18</v>
      </c>
      <c r="N6" s="16">
        <f t="shared" si="3"/>
        <v>501</v>
      </c>
      <c r="O6" s="16">
        <v>0.0</v>
      </c>
      <c r="P6" s="11">
        <f t="shared" si="4"/>
        <v>501</v>
      </c>
      <c r="Q6" s="11">
        <f t="shared" ref="Q6:Q25" si="7">SUM(Q5+P6)</f>
        <v>4612</v>
      </c>
      <c r="R6" s="32">
        <f t="shared" ref="R6:R25" si="8">J6</f>
        <v>44104</v>
      </c>
      <c r="S6" s="11"/>
      <c r="T6" s="11"/>
      <c r="U6" s="11"/>
      <c r="V6" s="14">
        <f t="shared" ref="V6:V25" si="9">K6</f>
        <v>607</v>
      </c>
      <c r="W6" s="14">
        <f t="shared" si="5"/>
        <v>150</v>
      </c>
      <c r="X6" s="19"/>
      <c r="Y6" s="19"/>
      <c r="Z6" s="20">
        <f>SUM(Y6-X6+1)</f>
        <v>1</v>
      </c>
    </row>
    <row r="7">
      <c r="A7" s="17">
        <v>43525.0</v>
      </c>
      <c r="B7" s="10">
        <v>2781.0</v>
      </c>
      <c r="C7" s="18">
        <v>0.0</v>
      </c>
      <c r="D7" s="11">
        <f t="shared" si="1"/>
        <v>2781</v>
      </c>
      <c r="E7" s="11">
        <f t="shared" si="6"/>
        <v>28402</v>
      </c>
      <c r="F7" s="14"/>
      <c r="G7" s="12"/>
      <c r="H7" s="14"/>
      <c r="I7" s="12">
        <v>43525.0</v>
      </c>
      <c r="J7" s="12">
        <v>44104.0</v>
      </c>
      <c r="K7" s="13">
        <f t="shared" si="2"/>
        <v>579</v>
      </c>
      <c r="L7" s="14">
        <v>278.0</v>
      </c>
      <c r="M7" s="15">
        <v>0.18</v>
      </c>
      <c r="N7" s="16">
        <f t="shared" si="3"/>
        <v>501</v>
      </c>
      <c r="O7" s="16">
        <v>0.0</v>
      </c>
      <c r="P7" s="11">
        <f t="shared" si="4"/>
        <v>501</v>
      </c>
      <c r="Q7" s="11">
        <f t="shared" si="7"/>
        <v>5113</v>
      </c>
      <c r="R7" s="32">
        <f t="shared" si="8"/>
        <v>44104</v>
      </c>
      <c r="S7" s="14"/>
      <c r="T7" s="14"/>
      <c r="U7" s="14"/>
      <c r="V7" s="14">
        <f t="shared" si="9"/>
        <v>579</v>
      </c>
      <c r="W7" s="14">
        <f t="shared" si="5"/>
        <v>143</v>
      </c>
      <c r="X7" s="20"/>
      <c r="Y7" s="20"/>
      <c r="Z7" s="20"/>
    </row>
    <row r="8">
      <c r="A8" s="17">
        <v>43556.0</v>
      </c>
      <c r="B8" s="10">
        <v>3059.0</v>
      </c>
      <c r="C8" s="18">
        <v>0.0</v>
      </c>
      <c r="D8" s="11">
        <f t="shared" si="1"/>
        <v>3059</v>
      </c>
      <c r="E8" s="11">
        <f t="shared" si="6"/>
        <v>31461</v>
      </c>
      <c r="F8" s="14"/>
      <c r="G8" s="12"/>
      <c r="H8" s="14"/>
      <c r="I8" s="12">
        <v>43556.0</v>
      </c>
      <c r="J8" s="12">
        <v>44104.0</v>
      </c>
      <c r="K8" s="13">
        <f t="shared" si="2"/>
        <v>548</v>
      </c>
      <c r="L8" s="14">
        <v>306.0</v>
      </c>
      <c r="M8" s="15">
        <v>0.18</v>
      </c>
      <c r="N8" s="16">
        <f t="shared" si="3"/>
        <v>551</v>
      </c>
      <c r="O8" s="16">
        <v>0.0</v>
      </c>
      <c r="P8" s="11">
        <f t="shared" si="4"/>
        <v>551</v>
      </c>
      <c r="Q8" s="11">
        <f t="shared" si="7"/>
        <v>5664</v>
      </c>
      <c r="R8" s="32">
        <f t="shared" si="8"/>
        <v>44104</v>
      </c>
      <c r="S8" s="14"/>
      <c r="T8" s="14"/>
      <c r="U8" s="14"/>
      <c r="V8" s="14">
        <f t="shared" si="9"/>
        <v>548</v>
      </c>
      <c r="W8" s="14">
        <f t="shared" si="5"/>
        <v>149</v>
      </c>
    </row>
    <row r="9">
      <c r="A9" s="17">
        <v>43586.0</v>
      </c>
      <c r="B9" s="10">
        <v>3059.0</v>
      </c>
      <c r="C9" s="18">
        <v>0.0</v>
      </c>
      <c r="D9" s="11">
        <f t="shared" si="1"/>
        <v>3059</v>
      </c>
      <c r="E9" s="11">
        <f t="shared" si="6"/>
        <v>34520</v>
      </c>
      <c r="F9" s="14"/>
      <c r="G9" s="12"/>
      <c r="H9" s="14"/>
      <c r="I9" s="12">
        <v>43586.0</v>
      </c>
      <c r="J9" s="12">
        <v>44104.0</v>
      </c>
      <c r="K9" s="13">
        <f t="shared" si="2"/>
        <v>518</v>
      </c>
      <c r="L9" s="14">
        <v>306.0</v>
      </c>
      <c r="M9" s="15">
        <v>0.18</v>
      </c>
      <c r="N9" s="16">
        <f t="shared" si="3"/>
        <v>551</v>
      </c>
      <c r="O9" s="16">
        <v>0.0</v>
      </c>
      <c r="P9" s="11">
        <f t="shared" si="4"/>
        <v>551</v>
      </c>
      <c r="Q9" s="11">
        <f t="shared" si="7"/>
        <v>6215</v>
      </c>
      <c r="R9" s="32">
        <f t="shared" si="8"/>
        <v>44104</v>
      </c>
      <c r="S9" s="14"/>
      <c r="T9" s="14"/>
      <c r="U9" s="14"/>
      <c r="V9" s="14">
        <f t="shared" si="9"/>
        <v>518</v>
      </c>
      <c r="W9" s="14">
        <f t="shared" si="5"/>
        <v>141</v>
      </c>
    </row>
    <row r="10">
      <c r="A10" s="17">
        <v>43617.0</v>
      </c>
      <c r="B10" s="10">
        <v>3059.0</v>
      </c>
      <c r="C10" s="18">
        <v>0.0</v>
      </c>
      <c r="D10" s="11">
        <f t="shared" si="1"/>
        <v>3059</v>
      </c>
      <c r="E10" s="11">
        <f t="shared" si="6"/>
        <v>37579</v>
      </c>
      <c r="F10" s="9"/>
      <c r="G10" s="9"/>
      <c r="H10" s="14"/>
      <c r="I10" s="12">
        <v>43617.0</v>
      </c>
      <c r="J10" s="12">
        <v>44104.0</v>
      </c>
      <c r="K10" s="13">
        <f t="shared" si="2"/>
        <v>487</v>
      </c>
      <c r="L10" s="14">
        <v>306.0</v>
      </c>
      <c r="M10" s="15">
        <v>0.18</v>
      </c>
      <c r="N10" s="16">
        <f t="shared" si="3"/>
        <v>551</v>
      </c>
      <c r="O10" s="16">
        <v>0.0</v>
      </c>
      <c r="P10" s="11">
        <f t="shared" si="4"/>
        <v>551</v>
      </c>
      <c r="Q10" s="11">
        <f t="shared" si="7"/>
        <v>6766</v>
      </c>
      <c r="R10" s="32">
        <f t="shared" si="8"/>
        <v>44104</v>
      </c>
      <c r="S10" s="14"/>
      <c r="T10" s="21"/>
      <c r="U10" s="14"/>
      <c r="V10" s="14">
        <f t="shared" si="9"/>
        <v>487</v>
      </c>
      <c r="W10" s="14">
        <f t="shared" si="5"/>
        <v>132</v>
      </c>
      <c r="X10" s="20"/>
      <c r="Y10" s="20"/>
      <c r="Z10" s="20">
        <f>SUM(X10:Y10)</f>
        <v>0</v>
      </c>
    </row>
    <row r="11">
      <c r="A11" s="17">
        <v>43647.0</v>
      </c>
      <c r="B11" s="10">
        <v>3059.0</v>
      </c>
      <c r="C11" s="18">
        <v>0.0</v>
      </c>
      <c r="D11" s="11">
        <f t="shared" si="1"/>
        <v>3059</v>
      </c>
      <c r="E11" s="11">
        <f t="shared" si="6"/>
        <v>40638</v>
      </c>
      <c r="F11" s="14"/>
      <c r="G11" s="21"/>
      <c r="H11" s="14"/>
      <c r="I11" s="12">
        <v>43647.0</v>
      </c>
      <c r="J11" s="12">
        <v>44104.0</v>
      </c>
      <c r="K11" s="13">
        <f t="shared" si="2"/>
        <v>457</v>
      </c>
      <c r="L11" s="14">
        <v>306.0</v>
      </c>
      <c r="M11" s="15">
        <v>0.18</v>
      </c>
      <c r="N11" s="16">
        <f t="shared" si="3"/>
        <v>551</v>
      </c>
      <c r="O11" s="16">
        <v>0.0</v>
      </c>
      <c r="P11" s="11">
        <f t="shared" si="4"/>
        <v>551</v>
      </c>
      <c r="Q11" s="11">
        <f t="shared" si="7"/>
        <v>7317</v>
      </c>
      <c r="R11" s="32">
        <f t="shared" si="8"/>
        <v>44104</v>
      </c>
      <c r="S11" s="14"/>
      <c r="T11" s="14"/>
      <c r="U11" s="14"/>
      <c r="V11" s="14">
        <f t="shared" si="9"/>
        <v>457</v>
      </c>
      <c r="W11" s="14">
        <f t="shared" si="5"/>
        <v>124</v>
      </c>
    </row>
    <row r="12">
      <c r="A12" s="17">
        <v>43678.0</v>
      </c>
      <c r="B12" s="10">
        <v>3059.0</v>
      </c>
      <c r="C12" s="18">
        <v>0.0</v>
      </c>
      <c r="D12" s="11">
        <f t="shared" si="1"/>
        <v>3059</v>
      </c>
      <c r="E12" s="11">
        <f t="shared" si="6"/>
        <v>43697</v>
      </c>
      <c r="F12" s="14"/>
      <c r="G12" s="21"/>
      <c r="H12" s="14"/>
      <c r="I12" s="12">
        <v>43678.0</v>
      </c>
      <c r="J12" s="12">
        <v>44104.0</v>
      </c>
      <c r="K12" s="13">
        <f t="shared" si="2"/>
        <v>426</v>
      </c>
      <c r="L12" s="14">
        <v>306.0</v>
      </c>
      <c r="M12" s="15">
        <v>0.18</v>
      </c>
      <c r="N12" s="16">
        <f t="shared" si="3"/>
        <v>551</v>
      </c>
      <c r="O12" s="16">
        <v>0.0</v>
      </c>
      <c r="P12" s="11">
        <f t="shared" si="4"/>
        <v>551</v>
      </c>
      <c r="Q12" s="11">
        <f t="shared" si="7"/>
        <v>7868</v>
      </c>
      <c r="R12" s="32">
        <f t="shared" si="8"/>
        <v>44104</v>
      </c>
      <c r="S12" s="14"/>
      <c r="T12" s="14"/>
      <c r="U12" s="14"/>
      <c r="V12" s="14">
        <f t="shared" si="9"/>
        <v>426</v>
      </c>
      <c r="W12" s="14">
        <f t="shared" si="5"/>
        <v>116</v>
      </c>
      <c r="X12" s="19"/>
      <c r="Y12" s="19"/>
      <c r="Z12" s="20">
        <f>SUM(Y12-X12+1)</f>
        <v>1</v>
      </c>
    </row>
    <row r="13">
      <c r="A13" s="22">
        <v>43709.0</v>
      </c>
      <c r="B13" s="10">
        <v>3059.0</v>
      </c>
      <c r="C13" s="18">
        <v>0.0</v>
      </c>
      <c r="D13" s="11">
        <f t="shared" si="1"/>
        <v>3059</v>
      </c>
      <c r="E13" s="11">
        <f t="shared" si="6"/>
        <v>46756</v>
      </c>
      <c r="F13" s="14"/>
      <c r="G13" s="21"/>
      <c r="H13" s="14"/>
      <c r="I13" s="12">
        <v>43709.0</v>
      </c>
      <c r="J13" s="12">
        <v>44104.0</v>
      </c>
      <c r="K13" s="13">
        <f t="shared" si="2"/>
        <v>395</v>
      </c>
      <c r="L13" s="14">
        <v>306.0</v>
      </c>
      <c r="M13" s="15">
        <v>0.18</v>
      </c>
      <c r="N13" s="16">
        <f t="shared" si="3"/>
        <v>551</v>
      </c>
      <c r="O13" s="16">
        <v>0.0</v>
      </c>
      <c r="P13" s="11">
        <f t="shared" si="4"/>
        <v>551</v>
      </c>
      <c r="Q13" s="11">
        <f t="shared" si="7"/>
        <v>8419</v>
      </c>
      <c r="R13" s="32">
        <f t="shared" si="8"/>
        <v>44104</v>
      </c>
      <c r="S13" s="14"/>
      <c r="T13" s="14"/>
      <c r="U13" s="14"/>
      <c r="V13" s="14">
        <f t="shared" si="9"/>
        <v>395</v>
      </c>
      <c r="W13" s="14">
        <f t="shared" si="5"/>
        <v>107</v>
      </c>
    </row>
    <row r="14">
      <c r="A14" s="17">
        <v>43739.0</v>
      </c>
      <c r="B14" s="10">
        <v>3059.0</v>
      </c>
      <c r="C14" s="18">
        <v>0.0</v>
      </c>
      <c r="D14" s="11">
        <f t="shared" si="1"/>
        <v>3059</v>
      </c>
      <c r="E14" s="11">
        <f t="shared" si="6"/>
        <v>49815</v>
      </c>
      <c r="F14" s="14"/>
      <c r="G14" s="21"/>
      <c r="H14" s="14"/>
      <c r="I14" s="12">
        <v>43739.0</v>
      </c>
      <c r="J14" s="12">
        <v>44104.0</v>
      </c>
      <c r="K14" s="13">
        <f t="shared" si="2"/>
        <v>365</v>
      </c>
      <c r="L14" s="14">
        <v>306.0</v>
      </c>
      <c r="M14" s="15">
        <v>0.18</v>
      </c>
      <c r="N14" s="16">
        <f t="shared" si="3"/>
        <v>551</v>
      </c>
      <c r="O14" s="16">
        <v>0.0</v>
      </c>
      <c r="P14" s="11">
        <f t="shared" si="4"/>
        <v>551</v>
      </c>
      <c r="Q14" s="11">
        <f t="shared" si="7"/>
        <v>8970</v>
      </c>
      <c r="R14" s="32">
        <f t="shared" si="8"/>
        <v>44104</v>
      </c>
      <c r="S14" s="14"/>
      <c r="T14" s="14"/>
      <c r="U14" s="14"/>
      <c r="V14" s="14">
        <f t="shared" si="9"/>
        <v>365</v>
      </c>
      <c r="W14" s="14">
        <f t="shared" si="5"/>
        <v>99</v>
      </c>
      <c r="AA14" s="24">
        <v>2625.0</v>
      </c>
      <c r="AB14" s="24">
        <f>AA16</f>
        <v>2756</v>
      </c>
    </row>
    <row r="15">
      <c r="A15" s="17">
        <v>43770.0</v>
      </c>
      <c r="B15" s="10">
        <v>3059.0</v>
      </c>
      <c r="C15" s="18">
        <v>0.0</v>
      </c>
      <c r="D15" s="11">
        <f t="shared" si="1"/>
        <v>3059</v>
      </c>
      <c r="E15" s="11">
        <f t="shared" si="6"/>
        <v>52874</v>
      </c>
      <c r="F15" s="14"/>
      <c r="G15" s="21"/>
      <c r="H15" s="14"/>
      <c r="I15" s="12">
        <v>43770.0</v>
      </c>
      <c r="J15" s="12">
        <v>44104.0</v>
      </c>
      <c r="K15" s="13">
        <f t="shared" si="2"/>
        <v>334</v>
      </c>
      <c r="L15" s="14">
        <v>306.0</v>
      </c>
      <c r="M15" s="15">
        <v>0.18</v>
      </c>
      <c r="N15" s="16">
        <f t="shared" si="3"/>
        <v>551</v>
      </c>
      <c r="O15" s="16">
        <v>0.0</v>
      </c>
      <c r="P15" s="11">
        <f t="shared" si="4"/>
        <v>551</v>
      </c>
      <c r="Q15" s="11">
        <f t="shared" si="7"/>
        <v>9521</v>
      </c>
      <c r="R15" s="32">
        <f t="shared" si="8"/>
        <v>44104</v>
      </c>
      <c r="S15" s="14"/>
      <c r="T15" s="14"/>
      <c r="U15" s="14"/>
      <c r="V15" s="14">
        <f t="shared" si="9"/>
        <v>334</v>
      </c>
      <c r="W15" s="14">
        <f t="shared" si="5"/>
        <v>91</v>
      </c>
      <c r="AA15" s="24">
        <f>ROUND(SUM(AA14*5%),0)</f>
        <v>131</v>
      </c>
      <c r="AB15" s="24">
        <f>ROUND(SUM(AB14*10%),0)</f>
        <v>276</v>
      </c>
    </row>
    <row r="16">
      <c r="A16" s="17">
        <v>43800.0</v>
      </c>
      <c r="B16" s="10">
        <v>3059.0</v>
      </c>
      <c r="C16" s="18">
        <v>0.0</v>
      </c>
      <c r="D16" s="11">
        <f t="shared" si="1"/>
        <v>3059</v>
      </c>
      <c r="E16" s="11">
        <f t="shared" si="6"/>
        <v>55933</v>
      </c>
      <c r="F16" s="14"/>
      <c r="G16" s="12"/>
      <c r="H16" s="14"/>
      <c r="I16" s="12">
        <v>43800.0</v>
      </c>
      <c r="J16" s="12">
        <v>44104.0</v>
      </c>
      <c r="K16" s="13">
        <f t="shared" si="2"/>
        <v>304</v>
      </c>
      <c r="L16" s="14">
        <v>306.0</v>
      </c>
      <c r="M16" s="15">
        <v>0.18</v>
      </c>
      <c r="N16" s="16">
        <f t="shared" si="3"/>
        <v>551</v>
      </c>
      <c r="O16" s="16">
        <v>0.0</v>
      </c>
      <c r="P16" s="11">
        <f t="shared" si="4"/>
        <v>551</v>
      </c>
      <c r="Q16" s="11">
        <f t="shared" si="7"/>
        <v>10072</v>
      </c>
      <c r="R16" s="32">
        <f t="shared" si="8"/>
        <v>44104</v>
      </c>
      <c r="S16" s="14"/>
      <c r="T16" s="14"/>
      <c r="U16" s="14"/>
      <c r="V16" s="14">
        <f t="shared" si="9"/>
        <v>304</v>
      </c>
      <c r="W16" s="14">
        <f t="shared" si="5"/>
        <v>83</v>
      </c>
      <c r="AA16" s="24">
        <f t="shared" ref="AA16:AB16" si="10">SUM(AA14,AA15)</f>
        <v>2756</v>
      </c>
      <c r="AB16" s="24">
        <f t="shared" si="10"/>
        <v>3032</v>
      </c>
    </row>
    <row r="17">
      <c r="A17" s="17">
        <v>43831.0</v>
      </c>
      <c r="B17" s="10">
        <v>3059.0</v>
      </c>
      <c r="C17" s="18">
        <v>22840.0</v>
      </c>
      <c r="D17" s="11">
        <f t="shared" si="1"/>
        <v>-19781</v>
      </c>
      <c r="E17" s="11">
        <f t="shared" si="6"/>
        <v>36152</v>
      </c>
      <c r="F17" s="14" t="s">
        <v>393</v>
      </c>
      <c r="G17" s="14" t="s">
        <v>394</v>
      </c>
      <c r="H17" s="14"/>
      <c r="I17" s="12">
        <v>43831.0</v>
      </c>
      <c r="J17" s="12">
        <v>44104.0</v>
      </c>
      <c r="K17" s="13">
        <f t="shared" si="2"/>
        <v>273</v>
      </c>
      <c r="L17" s="14">
        <v>306.0</v>
      </c>
      <c r="M17" s="15">
        <v>0.18</v>
      </c>
      <c r="N17" s="16">
        <f t="shared" si="3"/>
        <v>551</v>
      </c>
      <c r="O17" s="16">
        <v>0.0</v>
      </c>
      <c r="P17" s="11">
        <f t="shared" si="4"/>
        <v>551</v>
      </c>
      <c r="Q17" s="11">
        <f t="shared" si="7"/>
        <v>10623</v>
      </c>
      <c r="R17" s="32">
        <f t="shared" si="8"/>
        <v>44104</v>
      </c>
      <c r="S17" s="11"/>
      <c r="T17" s="11"/>
      <c r="U17" s="11"/>
      <c r="V17" s="14">
        <f t="shared" si="9"/>
        <v>273</v>
      </c>
      <c r="W17" s="14">
        <f t="shared" si="5"/>
        <v>74</v>
      </c>
      <c r="X17" s="24" t="s">
        <v>395</v>
      </c>
    </row>
    <row r="18">
      <c r="A18" s="17">
        <v>43862.0</v>
      </c>
      <c r="B18" s="10">
        <v>3059.0</v>
      </c>
      <c r="C18" s="18">
        <v>0.0</v>
      </c>
      <c r="D18" s="11">
        <f t="shared" si="1"/>
        <v>3059</v>
      </c>
      <c r="E18" s="11">
        <f t="shared" si="6"/>
        <v>39211</v>
      </c>
      <c r="F18" s="14"/>
      <c r="G18" s="25"/>
      <c r="H18" s="14"/>
      <c r="I18" s="12">
        <v>43862.0</v>
      </c>
      <c r="J18" s="12">
        <v>44104.0</v>
      </c>
      <c r="K18" s="13">
        <f t="shared" si="2"/>
        <v>242</v>
      </c>
      <c r="L18" s="14">
        <v>306.0</v>
      </c>
      <c r="M18" s="15">
        <v>0.18</v>
      </c>
      <c r="N18" s="16">
        <f t="shared" si="3"/>
        <v>551</v>
      </c>
      <c r="O18" s="16">
        <v>0.0</v>
      </c>
      <c r="P18" s="11">
        <f t="shared" si="4"/>
        <v>551</v>
      </c>
      <c r="Q18" s="11">
        <f t="shared" si="7"/>
        <v>11174</v>
      </c>
      <c r="R18" s="32">
        <f t="shared" si="8"/>
        <v>44104</v>
      </c>
      <c r="S18" s="21"/>
      <c r="T18" s="12"/>
      <c r="U18" s="11"/>
      <c r="V18" s="14">
        <f t="shared" si="9"/>
        <v>242</v>
      </c>
      <c r="W18" s="14">
        <f t="shared" si="5"/>
        <v>66</v>
      </c>
      <c r="AA18" s="24">
        <f>SUM(X18-Y18)</f>
        <v>0</v>
      </c>
      <c r="AB18" s="26" t="s">
        <v>27</v>
      </c>
    </row>
    <row r="19">
      <c r="A19" s="17">
        <v>43891.0</v>
      </c>
      <c r="B19" s="10">
        <v>3059.0</v>
      </c>
      <c r="C19" s="18">
        <v>0.0</v>
      </c>
      <c r="D19" s="11">
        <f t="shared" si="1"/>
        <v>3059</v>
      </c>
      <c r="E19" s="11">
        <f t="shared" si="6"/>
        <v>42270</v>
      </c>
      <c r="F19" s="14"/>
      <c r="G19" s="25"/>
      <c r="H19" s="14"/>
      <c r="I19" s="12">
        <v>43891.0</v>
      </c>
      <c r="J19" s="12">
        <v>44104.0</v>
      </c>
      <c r="K19" s="13">
        <f t="shared" si="2"/>
        <v>213</v>
      </c>
      <c r="L19" s="14">
        <v>306.0</v>
      </c>
      <c r="M19" s="15">
        <v>0.18</v>
      </c>
      <c r="N19" s="16">
        <f t="shared" si="3"/>
        <v>551</v>
      </c>
      <c r="O19" s="16">
        <v>0.0</v>
      </c>
      <c r="P19" s="11">
        <f t="shared" si="4"/>
        <v>551</v>
      </c>
      <c r="Q19" s="11">
        <f t="shared" si="7"/>
        <v>11725</v>
      </c>
      <c r="R19" s="32">
        <f t="shared" si="8"/>
        <v>44104</v>
      </c>
      <c r="S19" s="11"/>
      <c r="T19" s="11"/>
      <c r="U19" s="11"/>
      <c r="V19" s="14">
        <f t="shared" si="9"/>
        <v>213</v>
      </c>
      <c r="W19" s="14">
        <f t="shared" si="5"/>
        <v>58</v>
      </c>
      <c r="AB19" s="14"/>
    </row>
    <row r="20">
      <c r="A20" s="22">
        <v>43922.0</v>
      </c>
      <c r="B20" s="23">
        <v>3365.0</v>
      </c>
      <c r="C20" s="27">
        <v>0.0</v>
      </c>
      <c r="D20" s="11">
        <f t="shared" si="1"/>
        <v>3365</v>
      </c>
      <c r="E20" s="11">
        <f t="shared" si="6"/>
        <v>45635</v>
      </c>
      <c r="F20" s="28"/>
      <c r="G20" s="25"/>
      <c r="H20" s="28"/>
      <c r="I20" s="12">
        <v>43922.0</v>
      </c>
      <c r="J20" s="12">
        <v>44104.0</v>
      </c>
      <c r="K20" s="13">
        <f t="shared" si="2"/>
        <v>182</v>
      </c>
      <c r="L20" s="14">
        <v>337.0</v>
      </c>
      <c r="M20" s="29">
        <v>0.18</v>
      </c>
      <c r="N20" s="30">
        <f t="shared" si="3"/>
        <v>606</v>
      </c>
      <c r="O20" s="30">
        <v>0.0</v>
      </c>
      <c r="P20" s="11">
        <f t="shared" si="4"/>
        <v>606</v>
      </c>
      <c r="Q20" s="11">
        <f t="shared" si="7"/>
        <v>12331</v>
      </c>
      <c r="R20" s="32">
        <f t="shared" si="8"/>
        <v>44104</v>
      </c>
      <c r="S20" s="23"/>
      <c r="T20" s="23"/>
      <c r="U20" s="23"/>
      <c r="V20" s="14">
        <f t="shared" si="9"/>
        <v>182</v>
      </c>
      <c r="W20" s="14">
        <f t="shared" si="5"/>
        <v>54</v>
      </c>
      <c r="AB20" s="28"/>
    </row>
    <row r="21" ht="15.75" customHeight="1">
      <c r="A21" s="22">
        <v>43952.0</v>
      </c>
      <c r="B21" s="23">
        <v>3365.0</v>
      </c>
      <c r="C21" s="27">
        <v>0.0</v>
      </c>
      <c r="D21" s="11">
        <f t="shared" si="1"/>
        <v>3365</v>
      </c>
      <c r="E21" s="11">
        <f t="shared" si="6"/>
        <v>49000</v>
      </c>
      <c r="F21" s="28"/>
      <c r="G21" s="25"/>
      <c r="H21" s="28"/>
      <c r="I21" s="12">
        <v>43952.0</v>
      </c>
      <c r="J21" s="12">
        <v>44104.0</v>
      </c>
      <c r="K21" s="13">
        <f t="shared" si="2"/>
        <v>152</v>
      </c>
      <c r="L21" s="14">
        <v>337.0</v>
      </c>
      <c r="M21" s="29">
        <v>0.18</v>
      </c>
      <c r="N21" s="30">
        <f t="shared" si="3"/>
        <v>606</v>
      </c>
      <c r="O21" s="30">
        <v>0.0</v>
      </c>
      <c r="P21" s="11">
        <f t="shared" si="4"/>
        <v>606</v>
      </c>
      <c r="Q21" s="11">
        <f t="shared" si="7"/>
        <v>12937</v>
      </c>
      <c r="R21" s="32">
        <f t="shared" si="8"/>
        <v>44104</v>
      </c>
      <c r="S21" s="23"/>
      <c r="T21" s="23"/>
      <c r="U21" s="23"/>
      <c r="V21" s="14">
        <f t="shared" si="9"/>
        <v>152</v>
      </c>
      <c r="W21" s="14">
        <f t="shared" si="5"/>
        <v>45</v>
      </c>
      <c r="AB21" s="28"/>
    </row>
    <row r="22" ht="15.75" customHeight="1">
      <c r="A22" s="22">
        <v>43983.0</v>
      </c>
      <c r="B22" s="23">
        <v>3365.0</v>
      </c>
      <c r="C22" s="27">
        <v>0.0</v>
      </c>
      <c r="D22" s="11">
        <f t="shared" si="1"/>
        <v>3365</v>
      </c>
      <c r="E22" s="11">
        <f t="shared" si="6"/>
        <v>52365</v>
      </c>
      <c r="F22" s="28"/>
      <c r="G22" s="25"/>
      <c r="H22" s="28"/>
      <c r="I22" s="12">
        <v>43983.0</v>
      </c>
      <c r="J22" s="12">
        <v>44104.0</v>
      </c>
      <c r="K22" s="13">
        <f t="shared" si="2"/>
        <v>121</v>
      </c>
      <c r="L22" s="14">
        <v>337.0</v>
      </c>
      <c r="M22" s="29">
        <v>0.18</v>
      </c>
      <c r="N22" s="30">
        <f t="shared" si="3"/>
        <v>606</v>
      </c>
      <c r="O22" s="30">
        <v>0.0</v>
      </c>
      <c r="P22" s="11">
        <f t="shared" si="4"/>
        <v>606</v>
      </c>
      <c r="Q22" s="11">
        <f t="shared" si="7"/>
        <v>13543</v>
      </c>
      <c r="R22" s="32">
        <f t="shared" si="8"/>
        <v>44104</v>
      </c>
      <c r="S22" s="23"/>
      <c r="T22" s="23"/>
      <c r="U22" s="23"/>
      <c r="V22" s="14">
        <f t="shared" si="9"/>
        <v>121</v>
      </c>
      <c r="W22" s="14">
        <f t="shared" si="5"/>
        <v>36</v>
      </c>
      <c r="X22" s="20"/>
      <c r="AA22" s="24">
        <f>SUM(X22-Y22)</f>
        <v>0</v>
      </c>
      <c r="AB22" s="31" t="s">
        <v>31</v>
      </c>
    </row>
    <row r="23" ht="15.75" customHeight="1">
      <c r="A23" s="17">
        <v>44013.0</v>
      </c>
      <c r="B23" s="23">
        <v>3365.0</v>
      </c>
      <c r="C23" s="18">
        <v>0.0</v>
      </c>
      <c r="D23" s="11">
        <f t="shared" si="1"/>
        <v>3365</v>
      </c>
      <c r="E23" s="11">
        <f t="shared" si="6"/>
        <v>55730</v>
      </c>
      <c r="F23" s="14"/>
      <c r="G23" s="25"/>
      <c r="H23" s="14"/>
      <c r="I23" s="12">
        <v>44013.0</v>
      </c>
      <c r="J23" s="12">
        <v>44104.0</v>
      </c>
      <c r="K23" s="13">
        <f t="shared" si="2"/>
        <v>91</v>
      </c>
      <c r="L23" s="14">
        <v>337.0</v>
      </c>
      <c r="M23" s="15">
        <v>0.18</v>
      </c>
      <c r="N23" s="16">
        <f t="shared" si="3"/>
        <v>606</v>
      </c>
      <c r="O23" s="16">
        <v>0.0</v>
      </c>
      <c r="P23" s="11">
        <f t="shared" si="4"/>
        <v>606</v>
      </c>
      <c r="Q23" s="11">
        <f t="shared" si="7"/>
        <v>14149</v>
      </c>
      <c r="R23" s="32">
        <f t="shared" si="8"/>
        <v>44104</v>
      </c>
      <c r="S23" s="11"/>
      <c r="T23" s="11"/>
      <c r="U23" s="11"/>
      <c r="V23" s="14">
        <f t="shared" si="9"/>
        <v>91</v>
      </c>
      <c r="W23" s="14">
        <f t="shared" si="5"/>
        <v>27</v>
      </c>
      <c r="AB23" s="14"/>
    </row>
    <row r="24" ht="15.75" customHeight="1">
      <c r="A24" s="17">
        <v>44044.0</v>
      </c>
      <c r="B24" s="23">
        <v>3365.0</v>
      </c>
      <c r="C24" s="18">
        <v>0.0</v>
      </c>
      <c r="D24" s="11">
        <f t="shared" si="1"/>
        <v>3365</v>
      </c>
      <c r="E24" s="11">
        <f t="shared" si="6"/>
        <v>59095</v>
      </c>
      <c r="F24" s="14"/>
      <c r="G24" s="25"/>
      <c r="H24" s="14"/>
      <c r="I24" s="12">
        <v>44044.0</v>
      </c>
      <c r="J24" s="12">
        <v>44104.0</v>
      </c>
      <c r="K24" s="13">
        <f t="shared" si="2"/>
        <v>60</v>
      </c>
      <c r="L24" s="14">
        <v>337.0</v>
      </c>
      <c r="M24" s="15">
        <v>0.18</v>
      </c>
      <c r="N24" s="16">
        <f t="shared" si="3"/>
        <v>606</v>
      </c>
      <c r="O24" s="16">
        <v>0.0</v>
      </c>
      <c r="P24" s="11">
        <f t="shared" si="4"/>
        <v>606</v>
      </c>
      <c r="Q24" s="11">
        <f t="shared" si="7"/>
        <v>14755</v>
      </c>
      <c r="R24" s="32">
        <f t="shared" si="8"/>
        <v>44104</v>
      </c>
      <c r="S24" s="11"/>
      <c r="T24" s="11"/>
      <c r="U24" s="11"/>
      <c r="V24" s="14">
        <f t="shared" si="9"/>
        <v>60</v>
      </c>
      <c r="W24" s="14">
        <f t="shared" si="5"/>
        <v>18</v>
      </c>
      <c r="AB24" s="14" t="s">
        <v>35</v>
      </c>
    </row>
    <row r="25" ht="15.75" customHeight="1">
      <c r="A25" s="17">
        <v>44075.0</v>
      </c>
      <c r="B25" s="23">
        <v>3365.0</v>
      </c>
      <c r="C25" s="18">
        <v>0.0</v>
      </c>
      <c r="D25" s="11">
        <f t="shared" si="1"/>
        <v>3365</v>
      </c>
      <c r="E25" s="11">
        <f t="shared" si="6"/>
        <v>62460</v>
      </c>
      <c r="F25" s="14"/>
      <c r="G25" s="14"/>
      <c r="H25" s="14"/>
      <c r="I25" s="12">
        <v>44075.0</v>
      </c>
      <c r="J25" s="12">
        <v>44104.0</v>
      </c>
      <c r="K25" s="13">
        <f t="shared" si="2"/>
        <v>29</v>
      </c>
      <c r="L25" s="14">
        <v>337.0</v>
      </c>
      <c r="M25" s="15">
        <v>0.18</v>
      </c>
      <c r="N25" s="16">
        <f t="shared" si="3"/>
        <v>606</v>
      </c>
      <c r="O25" s="16">
        <v>0.0</v>
      </c>
      <c r="P25" s="11">
        <f t="shared" si="4"/>
        <v>606</v>
      </c>
      <c r="Q25" s="11">
        <f t="shared" si="7"/>
        <v>15361</v>
      </c>
      <c r="R25" s="32">
        <f t="shared" si="8"/>
        <v>44104</v>
      </c>
      <c r="S25" s="11"/>
      <c r="T25" s="11"/>
      <c r="U25" s="11"/>
      <c r="V25" s="14">
        <f t="shared" si="9"/>
        <v>29</v>
      </c>
      <c r="W25" s="14">
        <f t="shared" si="5"/>
        <v>9</v>
      </c>
      <c r="X25" s="24">
        <v>5000.0</v>
      </c>
      <c r="Y25" s="24">
        <f>ROUND(X25*100/118,0)</f>
        <v>4237</v>
      </c>
      <c r="AA25" s="24">
        <f>SUM(X25-Y25)</f>
        <v>763</v>
      </c>
    </row>
    <row r="26" ht="15.75" customHeight="1">
      <c r="A26" s="23" t="s">
        <v>36</v>
      </c>
      <c r="B26" s="23">
        <f t="shared" ref="B26:D26" si="11">SUM(B5:B25)</f>
        <v>85300</v>
      </c>
      <c r="C26" s="23">
        <f t="shared" si="11"/>
        <v>22840</v>
      </c>
      <c r="D26" s="23">
        <f t="shared" si="11"/>
        <v>62460</v>
      </c>
      <c r="E26" s="23"/>
      <c r="F26" s="28"/>
      <c r="G26" s="28"/>
      <c r="H26" s="28"/>
      <c r="I26" s="33"/>
      <c r="J26" s="28"/>
      <c r="K26" s="28"/>
      <c r="L26" s="23">
        <f>SUM(L5:L25)</f>
        <v>6528</v>
      </c>
      <c r="M26" s="23"/>
      <c r="N26" s="23">
        <f t="shared" ref="N26:P26" si="12">SUM(N5:N25)</f>
        <v>15361</v>
      </c>
      <c r="O26" s="23">
        <f t="shared" si="12"/>
        <v>0</v>
      </c>
      <c r="P26" s="23">
        <f t="shared" si="12"/>
        <v>15361</v>
      </c>
      <c r="Q26" s="23"/>
      <c r="R26" s="23"/>
      <c r="S26" s="23"/>
      <c r="T26" s="23"/>
      <c r="U26" s="23"/>
      <c r="V26" s="23"/>
      <c r="W26" s="23">
        <f>SUM(W5:W25)</f>
        <v>3015</v>
      </c>
    </row>
    <row r="27" ht="15.75" customHeight="1"/>
    <row r="28" ht="15.75" customHeight="1">
      <c r="A28" s="3" t="s">
        <v>37</v>
      </c>
      <c r="B28" s="4"/>
      <c r="C28" s="4"/>
      <c r="D28" s="4"/>
      <c r="E28" s="4"/>
      <c r="F28" s="5"/>
    </row>
    <row r="29" ht="15.75" customHeight="1">
      <c r="A29" s="34" t="s">
        <v>38</v>
      </c>
      <c r="B29" s="5"/>
      <c r="C29" s="35"/>
      <c r="D29" s="35" t="s">
        <v>39</v>
      </c>
      <c r="E29" s="35" t="s">
        <v>17</v>
      </c>
      <c r="F29" s="35" t="s">
        <v>6</v>
      </c>
    </row>
    <row r="30" ht="15.75" customHeight="1">
      <c r="A30" s="34" t="s">
        <v>1</v>
      </c>
      <c r="B30" s="5"/>
      <c r="C30" s="35"/>
      <c r="D30" s="35">
        <f t="shared" ref="D30:E30" si="13">B26</f>
        <v>85300</v>
      </c>
      <c r="E30" s="35">
        <f t="shared" si="13"/>
        <v>22840</v>
      </c>
      <c r="F30" s="35">
        <f t="shared" ref="F30:F33" si="15">SUM(D30-E30)</f>
        <v>62460</v>
      </c>
    </row>
    <row r="31" ht="15.75" customHeight="1">
      <c r="A31" s="34" t="s">
        <v>40</v>
      </c>
      <c r="B31" s="5"/>
      <c r="C31" s="35"/>
      <c r="D31" s="35">
        <f t="shared" ref="D31:E31" si="14">N26</f>
        <v>15361</v>
      </c>
      <c r="E31" s="35">
        <f t="shared" si="14"/>
        <v>0</v>
      </c>
      <c r="F31" s="35">
        <f t="shared" si="15"/>
        <v>15361</v>
      </c>
    </row>
    <row r="32" ht="15.75" customHeight="1">
      <c r="A32" s="34" t="s">
        <v>41</v>
      </c>
      <c r="B32" s="5"/>
      <c r="C32" s="35"/>
      <c r="D32" s="35">
        <f>L26</f>
        <v>6528</v>
      </c>
      <c r="E32" s="35">
        <v>0.0</v>
      </c>
      <c r="F32" s="35">
        <f t="shared" si="15"/>
        <v>6528</v>
      </c>
    </row>
    <row r="33" ht="15.75" customHeight="1">
      <c r="A33" s="34" t="s">
        <v>42</v>
      </c>
      <c r="B33" s="5"/>
      <c r="C33" s="35"/>
      <c r="D33" s="35">
        <f>W26</f>
        <v>3015</v>
      </c>
      <c r="E33" s="35">
        <v>0.0</v>
      </c>
      <c r="F33" s="35">
        <f t="shared" si="15"/>
        <v>3015</v>
      </c>
    </row>
    <row r="34" ht="15.75" customHeight="1">
      <c r="A34" s="3" t="s">
        <v>36</v>
      </c>
      <c r="B34" s="5"/>
      <c r="C34" s="35"/>
      <c r="D34" s="35">
        <f t="shared" ref="D34:F34" si="16">SUM(D30:D33)</f>
        <v>110204</v>
      </c>
      <c r="E34" s="35">
        <f t="shared" si="16"/>
        <v>22840</v>
      </c>
      <c r="F34" s="35">
        <f t="shared" si="16"/>
        <v>87364</v>
      </c>
    </row>
    <row r="35" ht="15.75" customHeight="1">
      <c r="A35" s="36" t="s">
        <v>43</v>
      </c>
    </row>
    <row r="36" ht="25.5" customHeight="1"/>
    <row r="37" ht="15.75" customHeight="1">
      <c r="F37" s="24" t="s">
        <v>45</v>
      </c>
      <c r="I37" s="24" t="s">
        <v>46</v>
      </c>
      <c r="L37" s="24" t="s">
        <v>47</v>
      </c>
      <c r="Q37" s="24" t="s">
        <v>48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31:B31"/>
    <mergeCell ref="A32:B32"/>
    <mergeCell ref="A33:B33"/>
    <mergeCell ref="A34:B34"/>
    <mergeCell ref="A35:Q35"/>
    <mergeCell ref="A1:W1"/>
    <mergeCell ref="A2:L2"/>
    <mergeCell ref="M2:W2"/>
    <mergeCell ref="A4:W4"/>
    <mergeCell ref="A28:F28"/>
    <mergeCell ref="A29:B29"/>
    <mergeCell ref="A30:B30"/>
  </mergeCells>
  <printOptions/>
  <pageMargins bottom="0.7480314960629921" footer="0.0" header="0.0" left="0.7086614173228347" right="0.7086614173228347" top="0.7480314960629921"/>
  <pageSetup paperSize="9" scale="75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5.75"/>
    <col customWidth="1" min="4" max="4" width="8.13"/>
    <col customWidth="1" min="5" max="5" width="7.5"/>
    <col customWidth="1" min="6" max="6" width="6.88"/>
    <col customWidth="1" min="7" max="7" width="7.88"/>
    <col customWidth="1" min="8" max="8" width="4.13"/>
    <col customWidth="1" min="9" max="9" width="8.25"/>
    <col customWidth="1" min="10" max="10" width="8.5"/>
    <col customWidth="1" min="11" max="11" width="5.0"/>
    <col customWidth="1" min="12" max="12" width="8.25"/>
    <col customWidth="1" min="13" max="13" width="3.75"/>
    <col customWidth="1" min="14" max="14" width="5.25"/>
    <col customWidth="1" min="15" max="15" width="5.13"/>
    <col customWidth="1" min="16" max="16" width="5.38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4.38"/>
    <col customWidth="1" min="23" max="23" width="5.88"/>
    <col customWidth="1" min="24" max="24" width="7.75"/>
    <col customWidth="1" min="25" max="25" width="5.38"/>
    <col customWidth="1" min="26" max="27" width="7.88"/>
    <col customWidth="1" min="28" max="28" width="6.0"/>
    <col customWidth="1" min="29" max="30" width="7.63"/>
  </cols>
  <sheetData>
    <row r="1">
      <c r="A1" s="49" t="s">
        <v>396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 t="s">
        <v>397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13.5" customHeight="1">
      <c r="A5" s="9" t="s">
        <v>340</v>
      </c>
      <c r="B5" s="10">
        <v>1800.0</v>
      </c>
      <c r="C5" s="10">
        <v>0.0</v>
      </c>
      <c r="D5" s="11">
        <f t="shared" ref="D5:D25" si="1">SUM(B5-C5)</f>
        <v>1800</v>
      </c>
      <c r="E5" s="10">
        <f>D5</f>
        <v>1800</v>
      </c>
      <c r="F5" s="25"/>
      <c r="G5" s="25"/>
      <c r="H5" s="9"/>
      <c r="I5" s="12">
        <v>43466.0</v>
      </c>
      <c r="J5" s="12">
        <v>43825.0</v>
      </c>
      <c r="K5" s="13">
        <f t="shared" ref="K5:K25" si="2">SUM(J5-I5)</f>
        <v>359</v>
      </c>
      <c r="L5" s="14">
        <v>180.0</v>
      </c>
      <c r="M5" s="15">
        <v>0.18</v>
      </c>
      <c r="N5" s="16">
        <f t="shared" ref="N5:N25" si="3">ROUND(SUM(B5*M5),0)</f>
        <v>324</v>
      </c>
      <c r="O5" s="16">
        <v>0.0</v>
      </c>
      <c r="P5" s="11">
        <f t="shared" ref="P5:P25" si="4">SUM(N5-O5)</f>
        <v>324</v>
      </c>
      <c r="Q5" s="11">
        <f>P5</f>
        <v>324</v>
      </c>
      <c r="R5" s="12">
        <v>43837.0</v>
      </c>
      <c r="S5" s="11"/>
      <c r="T5" s="11"/>
      <c r="U5" s="11"/>
      <c r="V5" s="88">
        <f t="shared" ref="V5:V25" si="5">SUM(R5-I5)</f>
        <v>371</v>
      </c>
      <c r="W5" s="14">
        <f t="shared" ref="W5:W25" si="6">ROUND(SUM(N5*18%*V5/365),0)</f>
        <v>59</v>
      </c>
    </row>
    <row r="6">
      <c r="A6" s="17">
        <v>43497.0</v>
      </c>
      <c r="B6" s="10">
        <v>1800.0</v>
      </c>
      <c r="C6" s="18">
        <v>0.0</v>
      </c>
      <c r="D6" s="11">
        <f t="shared" si="1"/>
        <v>1800</v>
      </c>
      <c r="E6" s="11">
        <f t="shared" ref="E6:E25" si="7">E5+D6</f>
        <v>3600</v>
      </c>
      <c r="F6" s="14"/>
      <c r="G6" s="14"/>
      <c r="H6" s="14"/>
      <c r="I6" s="12">
        <v>43497.0</v>
      </c>
      <c r="J6" s="12">
        <v>43825.0</v>
      </c>
      <c r="K6" s="13">
        <f t="shared" si="2"/>
        <v>328</v>
      </c>
      <c r="L6" s="14">
        <v>180.0</v>
      </c>
      <c r="M6" s="15">
        <v>0.18</v>
      </c>
      <c r="N6" s="16">
        <f t="shared" si="3"/>
        <v>324</v>
      </c>
      <c r="O6" s="16">
        <v>0.0</v>
      </c>
      <c r="P6" s="11">
        <f t="shared" si="4"/>
        <v>324</v>
      </c>
      <c r="Q6" s="11">
        <f t="shared" ref="Q6:Q25" si="8">SUM(Q5+P6)</f>
        <v>648</v>
      </c>
      <c r="R6" s="12">
        <v>43837.0</v>
      </c>
      <c r="S6" s="11"/>
      <c r="T6" s="11"/>
      <c r="U6" s="11"/>
      <c r="V6" s="88">
        <f t="shared" si="5"/>
        <v>340</v>
      </c>
      <c r="W6" s="14">
        <f t="shared" si="6"/>
        <v>54</v>
      </c>
      <c r="X6" s="19"/>
      <c r="Y6" s="19"/>
      <c r="Z6" s="19"/>
      <c r="AA6" s="19"/>
      <c r="AB6" s="20">
        <f>SUM(Y6-X6+1)</f>
        <v>1</v>
      </c>
    </row>
    <row r="7">
      <c r="A7" s="17">
        <v>43525.0</v>
      </c>
      <c r="B7" s="10">
        <v>1800.0</v>
      </c>
      <c r="C7" s="18">
        <v>0.0</v>
      </c>
      <c r="D7" s="11">
        <f t="shared" si="1"/>
        <v>1800</v>
      </c>
      <c r="E7" s="11">
        <f t="shared" si="7"/>
        <v>5400</v>
      </c>
      <c r="F7" s="14"/>
      <c r="G7" s="12"/>
      <c r="H7" s="14"/>
      <c r="I7" s="12">
        <v>43525.0</v>
      </c>
      <c r="J7" s="12">
        <v>43825.0</v>
      </c>
      <c r="K7" s="13">
        <f t="shared" si="2"/>
        <v>300</v>
      </c>
      <c r="L7" s="14">
        <v>180.0</v>
      </c>
      <c r="M7" s="15">
        <v>0.18</v>
      </c>
      <c r="N7" s="16">
        <f t="shared" si="3"/>
        <v>324</v>
      </c>
      <c r="O7" s="16">
        <v>0.0</v>
      </c>
      <c r="P7" s="11">
        <f t="shared" si="4"/>
        <v>324</v>
      </c>
      <c r="Q7" s="11">
        <f t="shared" si="8"/>
        <v>972</v>
      </c>
      <c r="R7" s="12">
        <v>43837.0</v>
      </c>
      <c r="S7" s="14"/>
      <c r="T7" s="14"/>
      <c r="U7" s="14"/>
      <c r="V7" s="88">
        <f t="shared" si="5"/>
        <v>312</v>
      </c>
      <c r="W7" s="14">
        <f t="shared" si="6"/>
        <v>50</v>
      </c>
      <c r="X7" s="20"/>
      <c r="Y7" s="20"/>
      <c r="Z7" s="20"/>
      <c r="AA7" s="20"/>
      <c r="AB7" s="20"/>
    </row>
    <row r="8">
      <c r="A8" s="17">
        <v>43556.0</v>
      </c>
      <c r="B8" s="10">
        <v>1800.0</v>
      </c>
      <c r="C8" s="18">
        <v>0.0</v>
      </c>
      <c r="D8" s="11">
        <f t="shared" si="1"/>
        <v>1800</v>
      </c>
      <c r="E8" s="11">
        <f t="shared" si="7"/>
        <v>7200</v>
      </c>
      <c r="F8" s="14"/>
      <c r="G8" s="12"/>
      <c r="H8" s="14"/>
      <c r="I8" s="12">
        <v>43556.0</v>
      </c>
      <c r="J8" s="12">
        <v>43825.0</v>
      </c>
      <c r="K8" s="13">
        <f t="shared" si="2"/>
        <v>269</v>
      </c>
      <c r="L8" s="14">
        <v>180.0</v>
      </c>
      <c r="M8" s="15">
        <v>0.18</v>
      </c>
      <c r="N8" s="16">
        <f t="shared" si="3"/>
        <v>324</v>
      </c>
      <c r="O8" s="16">
        <v>0.0</v>
      </c>
      <c r="P8" s="11">
        <f t="shared" si="4"/>
        <v>324</v>
      </c>
      <c r="Q8" s="11">
        <f t="shared" si="8"/>
        <v>1296</v>
      </c>
      <c r="R8" s="12">
        <v>43837.0</v>
      </c>
      <c r="S8" s="14"/>
      <c r="T8" s="14"/>
      <c r="U8" s="14"/>
      <c r="V8" s="88">
        <f t="shared" si="5"/>
        <v>281</v>
      </c>
      <c r="W8" s="14">
        <f t="shared" si="6"/>
        <v>45</v>
      </c>
    </row>
    <row r="9">
      <c r="A9" s="17">
        <v>43586.0</v>
      </c>
      <c r="B9" s="10">
        <v>1800.0</v>
      </c>
      <c r="C9" s="18">
        <v>0.0</v>
      </c>
      <c r="D9" s="11">
        <f t="shared" si="1"/>
        <v>1800</v>
      </c>
      <c r="E9" s="11">
        <f t="shared" si="7"/>
        <v>9000</v>
      </c>
      <c r="F9" s="14"/>
      <c r="G9" s="12"/>
      <c r="H9" s="14"/>
      <c r="I9" s="12">
        <v>43586.0</v>
      </c>
      <c r="J9" s="12">
        <v>43825.0</v>
      </c>
      <c r="K9" s="13">
        <f t="shared" si="2"/>
        <v>239</v>
      </c>
      <c r="L9" s="14">
        <v>180.0</v>
      </c>
      <c r="M9" s="15">
        <v>0.18</v>
      </c>
      <c r="N9" s="16">
        <f t="shared" si="3"/>
        <v>324</v>
      </c>
      <c r="O9" s="16">
        <v>0.0</v>
      </c>
      <c r="P9" s="11">
        <f t="shared" si="4"/>
        <v>324</v>
      </c>
      <c r="Q9" s="11">
        <f t="shared" si="8"/>
        <v>1620</v>
      </c>
      <c r="R9" s="12">
        <v>43837.0</v>
      </c>
      <c r="S9" s="14"/>
      <c r="T9" s="14"/>
      <c r="U9" s="14"/>
      <c r="V9" s="88">
        <f t="shared" si="5"/>
        <v>251</v>
      </c>
      <c r="W9" s="14">
        <f t="shared" si="6"/>
        <v>40</v>
      </c>
    </row>
    <row r="10">
      <c r="A10" s="17">
        <v>43617.0</v>
      </c>
      <c r="B10" s="10">
        <v>1800.0</v>
      </c>
      <c r="C10" s="18">
        <v>0.0</v>
      </c>
      <c r="D10" s="11">
        <f t="shared" si="1"/>
        <v>1800</v>
      </c>
      <c r="E10" s="11">
        <f t="shared" si="7"/>
        <v>10800</v>
      </c>
      <c r="F10" s="9"/>
      <c r="G10" s="9"/>
      <c r="H10" s="14"/>
      <c r="I10" s="12">
        <v>43617.0</v>
      </c>
      <c r="J10" s="12">
        <v>43825.0</v>
      </c>
      <c r="K10" s="13">
        <f t="shared" si="2"/>
        <v>208</v>
      </c>
      <c r="L10" s="14">
        <v>180.0</v>
      </c>
      <c r="M10" s="15">
        <v>0.18</v>
      </c>
      <c r="N10" s="16">
        <f t="shared" si="3"/>
        <v>324</v>
      </c>
      <c r="O10" s="16">
        <v>0.0</v>
      </c>
      <c r="P10" s="11">
        <f t="shared" si="4"/>
        <v>324</v>
      </c>
      <c r="Q10" s="11">
        <f t="shared" si="8"/>
        <v>1944</v>
      </c>
      <c r="R10" s="12">
        <v>43837.0</v>
      </c>
      <c r="S10" s="14"/>
      <c r="T10" s="21"/>
      <c r="U10" s="14"/>
      <c r="V10" s="88">
        <f t="shared" si="5"/>
        <v>220</v>
      </c>
      <c r="W10" s="14">
        <f t="shared" si="6"/>
        <v>35</v>
      </c>
      <c r="X10" s="20"/>
      <c r="Y10" s="20"/>
      <c r="Z10" s="20"/>
      <c r="AA10" s="20"/>
      <c r="AB10" s="20"/>
    </row>
    <row r="11">
      <c r="A11" s="17">
        <v>43647.0</v>
      </c>
      <c r="B11" s="10">
        <v>1800.0</v>
      </c>
      <c r="C11" s="18">
        <v>0.0</v>
      </c>
      <c r="D11" s="11">
        <f t="shared" si="1"/>
        <v>1800</v>
      </c>
      <c r="E11" s="11">
        <f t="shared" si="7"/>
        <v>12600</v>
      </c>
      <c r="F11" s="14"/>
      <c r="G11" s="21"/>
      <c r="H11" s="14"/>
      <c r="I11" s="12">
        <v>43647.0</v>
      </c>
      <c r="J11" s="12">
        <v>43825.0</v>
      </c>
      <c r="K11" s="13">
        <f t="shared" si="2"/>
        <v>178</v>
      </c>
      <c r="L11" s="14">
        <v>180.0</v>
      </c>
      <c r="M11" s="15">
        <v>0.18</v>
      </c>
      <c r="N11" s="16">
        <f t="shared" si="3"/>
        <v>324</v>
      </c>
      <c r="O11" s="16">
        <v>0.0</v>
      </c>
      <c r="P11" s="11">
        <f t="shared" si="4"/>
        <v>324</v>
      </c>
      <c r="Q11" s="11">
        <f t="shared" si="8"/>
        <v>2268</v>
      </c>
      <c r="R11" s="12">
        <v>43837.0</v>
      </c>
      <c r="S11" s="14"/>
      <c r="T11" s="14"/>
      <c r="U11" s="14"/>
      <c r="V11" s="88">
        <f t="shared" si="5"/>
        <v>190</v>
      </c>
      <c r="W11" s="14">
        <f t="shared" si="6"/>
        <v>30</v>
      </c>
    </row>
    <row r="12">
      <c r="A12" s="17">
        <v>43678.0</v>
      </c>
      <c r="B12" s="10">
        <v>1800.0</v>
      </c>
      <c r="C12" s="18">
        <v>0.0</v>
      </c>
      <c r="D12" s="11">
        <f t="shared" si="1"/>
        <v>1800</v>
      </c>
      <c r="E12" s="11">
        <f t="shared" si="7"/>
        <v>14400</v>
      </c>
      <c r="F12" s="14"/>
      <c r="G12" s="21"/>
      <c r="H12" s="14"/>
      <c r="I12" s="12">
        <v>43678.0</v>
      </c>
      <c r="J12" s="12">
        <v>43825.0</v>
      </c>
      <c r="K12" s="13">
        <f t="shared" si="2"/>
        <v>147</v>
      </c>
      <c r="L12" s="14">
        <v>180.0</v>
      </c>
      <c r="M12" s="15">
        <v>0.18</v>
      </c>
      <c r="N12" s="16">
        <f t="shared" si="3"/>
        <v>324</v>
      </c>
      <c r="O12" s="16">
        <v>0.0</v>
      </c>
      <c r="P12" s="11">
        <f t="shared" si="4"/>
        <v>324</v>
      </c>
      <c r="Q12" s="11">
        <f t="shared" si="8"/>
        <v>2592</v>
      </c>
      <c r="R12" s="12">
        <v>44104.0</v>
      </c>
      <c r="S12" s="14"/>
      <c r="T12" s="14"/>
      <c r="U12" s="14"/>
      <c r="V12" s="88">
        <f t="shared" si="5"/>
        <v>426</v>
      </c>
      <c r="W12" s="14">
        <f t="shared" si="6"/>
        <v>68</v>
      </c>
      <c r="X12" s="19"/>
      <c r="Y12" s="19"/>
      <c r="Z12" s="19"/>
      <c r="AA12" s="19"/>
      <c r="AB12" s="20"/>
    </row>
    <row r="13">
      <c r="A13" s="22">
        <v>43709.0</v>
      </c>
      <c r="B13" s="10">
        <v>1800.0</v>
      </c>
      <c r="C13" s="18">
        <v>0.0</v>
      </c>
      <c r="D13" s="11">
        <f t="shared" si="1"/>
        <v>1800</v>
      </c>
      <c r="E13" s="11">
        <f t="shared" si="7"/>
        <v>16200</v>
      </c>
      <c r="F13" s="14"/>
      <c r="G13" s="21"/>
      <c r="H13" s="14"/>
      <c r="I13" s="12">
        <v>43709.0</v>
      </c>
      <c r="J13" s="12">
        <v>43825.0</v>
      </c>
      <c r="K13" s="13">
        <f t="shared" si="2"/>
        <v>116</v>
      </c>
      <c r="L13" s="14">
        <v>180.0</v>
      </c>
      <c r="M13" s="15">
        <v>0.18</v>
      </c>
      <c r="N13" s="16">
        <f t="shared" si="3"/>
        <v>324</v>
      </c>
      <c r="O13" s="16">
        <v>0.0</v>
      </c>
      <c r="P13" s="11">
        <f t="shared" si="4"/>
        <v>324</v>
      </c>
      <c r="Q13" s="11">
        <f t="shared" si="8"/>
        <v>2916</v>
      </c>
      <c r="R13" s="12">
        <v>44104.0</v>
      </c>
      <c r="S13" s="14"/>
      <c r="T13" s="14"/>
      <c r="U13" s="14"/>
      <c r="V13" s="88">
        <f t="shared" si="5"/>
        <v>395</v>
      </c>
      <c r="W13" s="14">
        <f t="shared" si="6"/>
        <v>63</v>
      </c>
    </row>
    <row r="14">
      <c r="A14" s="17">
        <v>43739.0</v>
      </c>
      <c r="B14" s="10">
        <v>1800.0</v>
      </c>
      <c r="C14" s="18">
        <v>0.0</v>
      </c>
      <c r="D14" s="11">
        <f t="shared" si="1"/>
        <v>1800</v>
      </c>
      <c r="E14" s="11">
        <f t="shared" si="7"/>
        <v>18000</v>
      </c>
      <c r="F14" s="14"/>
      <c r="G14" s="21"/>
      <c r="H14" s="14"/>
      <c r="I14" s="12">
        <v>43739.0</v>
      </c>
      <c r="J14" s="12">
        <v>43825.0</v>
      </c>
      <c r="K14" s="13">
        <f t="shared" si="2"/>
        <v>86</v>
      </c>
      <c r="L14" s="14">
        <v>180.0</v>
      </c>
      <c r="M14" s="15">
        <v>0.18</v>
      </c>
      <c r="N14" s="16">
        <f t="shared" si="3"/>
        <v>324</v>
      </c>
      <c r="O14" s="16">
        <v>0.0</v>
      </c>
      <c r="P14" s="11">
        <f t="shared" si="4"/>
        <v>324</v>
      </c>
      <c r="Q14" s="11">
        <f t="shared" si="8"/>
        <v>3240</v>
      </c>
      <c r="R14" s="12">
        <v>44104.0</v>
      </c>
      <c r="S14" s="14"/>
      <c r="T14" s="14"/>
      <c r="U14" s="14"/>
      <c r="V14" s="88">
        <f t="shared" si="5"/>
        <v>365</v>
      </c>
      <c r="W14" s="14">
        <f t="shared" si="6"/>
        <v>58</v>
      </c>
    </row>
    <row r="15">
      <c r="A15" s="17">
        <v>43770.0</v>
      </c>
      <c r="B15" s="10">
        <v>1800.0</v>
      </c>
      <c r="C15" s="18">
        <v>0.0</v>
      </c>
      <c r="D15" s="11">
        <f t="shared" si="1"/>
        <v>1800</v>
      </c>
      <c r="E15" s="11">
        <f t="shared" si="7"/>
        <v>19800</v>
      </c>
      <c r="F15" s="14"/>
      <c r="G15" s="21"/>
      <c r="H15" s="14"/>
      <c r="I15" s="12">
        <v>43770.0</v>
      </c>
      <c r="J15" s="12">
        <v>43825.0</v>
      </c>
      <c r="K15" s="13">
        <f t="shared" si="2"/>
        <v>55</v>
      </c>
      <c r="L15" s="14">
        <v>180.0</v>
      </c>
      <c r="M15" s="15">
        <v>0.18</v>
      </c>
      <c r="N15" s="16">
        <f t="shared" si="3"/>
        <v>324</v>
      </c>
      <c r="O15" s="16">
        <v>0.0</v>
      </c>
      <c r="P15" s="11">
        <f t="shared" si="4"/>
        <v>324</v>
      </c>
      <c r="Q15" s="11">
        <f t="shared" si="8"/>
        <v>3564</v>
      </c>
      <c r="R15" s="12">
        <v>44104.0</v>
      </c>
      <c r="S15" s="14"/>
      <c r="T15" s="14"/>
      <c r="U15" s="14"/>
      <c r="V15" s="88">
        <f t="shared" si="5"/>
        <v>334</v>
      </c>
      <c r="W15" s="14">
        <f t="shared" si="6"/>
        <v>53</v>
      </c>
    </row>
    <row r="16">
      <c r="A16" s="17">
        <v>43800.0</v>
      </c>
      <c r="B16" s="10">
        <v>1800.0</v>
      </c>
      <c r="C16" s="18">
        <v>0.0</v>
      </c>
      <c r="D16" s="11">
        <f t="shared" si="1"/>
        <v>1800</v>
      </c>
      <c r="E16" s="11">
        <f t="shared" si="7"/>
        <v>21600</v>
      </c>
      <c r="F16" s="14"/>
      <c r="G16" s="12"/>
      <c r="H16" s="14"/>
      <c r="I16" s="12">
        <v>43800.0</v>
      </c>
      <c r="J16" s="12">
        <v>43825.0</v>
      </c>
      <c r="K16" s="13">
        <f t="shared" si="2"/>
        <v>25</v>
      </c>
      <c r="L16" s="14">
        <v>180.0</v>
      </c>
      <c r="M16" s="15">
        <v>0.18</v>
      </c>
      <c r="N16" s="16">
        <f t="shared" si="3"/>
        <v>324</v>
      </c>
      <c r="O16" s="16">
        <v>0.0</v>
      </c>
      <c r="P16" s="11">
        <f t="shared" si="4"/>
        <v>324</v>
      </c>
      <c r="Q16" s="11">
        <f t="shared" si="8"/>
        <v>3888</v>
      </c>
      <c r="R16" s="12">
        <v>44104.0</v>
      </c>
      <c r="S16" s="14"/>
      <c r="T16" s="74"/>
      <c r="U16" s="14"/>
      <c r="V16" s="88">
        <f t="shared" si="5"/>
        <v>304</v>
      </c>
      <c r="W16" s="14">
        <f t="shared" si="6"/>
        <v>49</v>
      </c>
      <c r="Z16" s="24">
        <v>410.0</v>
      </c>
      <c r="AA16" s="24">
        <v>370.0</v>
      </c>
      <c r="AB16" s="24">
        <f>SUM(X16:X16:AA16)</f>
        <v>780</v>
      </c>
    </row>
    <row r="17">
      <c r="A17" s="17">
        <v>43831.0</v>
      </c>
      <c r="B17" s="10">
        <v>1800.0</v>
      </c>
      <c r="C17" s="18">
        <v>12732.0</v>
      </c>
      <c r="D17" s="11">
        <f t="shared" si="1"/>
        <v>-10932</v>
      </c>
      <c r="E17" s="11">
        <f t="shared" si="7"/>
        <v>10668</v>
      </c>
      <c r="F17" s="14" t="s">
        <v>398</v>
      </c>
      <c r="G17" s="14" t="s">
        <v>399</v>
      </c>
      <c r="H17" s="14"/>
      <c r="I17" s="12">
        <v>43831.0</v>
      </c>
      <c r="J17" s="12">
        <v>43878.0</v>
      </c>
      <c r="K17" s="13">
        <f t="shared" si="2"/>
        <v>47</v>
      </c>
      <c r="L17" s="14">
        <v>180.0</v>
      </c>
      <c r="M17" s="15">
        <v>0.18</v>
      </c>
      <c r="N17" s="16">
        <f t="shared" si="3"/>
        <v>324</v>
      </c>
      <c r="O17" s="16">
        <v>2268.0</v>
      </c>
      <c r="P17" s="11">
        <f t="shared" si="4"/>
        <v>-1944</v>
      </c>
      <c r="Q17" s="11">
        <f t="shared" si="8"/>
        <v>1944</v>
      </c>
      <c r="R17" s="12">
        <v>44104.0</v>
      </c>
      <c r="S17" s="11" t="str">
        <f t="shared" ref="S17:T17" si="9">F17</f>
        <v>4432/40</v>
      </c>
      <c r="T17" s="11" t="str">
        <f t="shared" si="9"/>
        <v>23.1.20</v>
      </c>
      <c r="U17" s="11"/>
      <c r="V17" s="88">
        <f t="shared" si="5"/>
        <v>273</v>
      </c>
      <c r="W17" s="14">
        <f t="shared" si="6"/>
        <v>44</v>
      </c>
      <c r="X17" s="24" t="s">
        <v>400</v>
      </c>
      <c r="Y17" s="24" t="s">
        <v>401</v>
      </c>
    </row>
    <row r="18">
      <c r="A18" s="17">
        <v>43862.0</v>
      </c>
      <c r="B18" s="10">
        <v>1800.0</v>
      </c>
      <c r="C18" s="18">
        <v>0.0</v>
      </c>
      <c r="D18" s="11">
        <f t="shared" si="1"/>
        <v>1800</v>
      </c>
      <c r="E18" s="11">
        <f t="shared" si="7"/>
        <v>12468</v>
      </c>
      <c r="F18" s="14">
        <v>0.0</v>
      </c>
      <c r="G18" s="25"/>
      <c r="H18" s="14"/>
      <c r="I18" s="12">
        <v>43862.0</v>
      </c>
      <c r="J18" s="12">
        <v>43878.0</v>
      </c>
      <c r="K18" s="13">
        <f t="shared" si="2"/>
        <v>16</v>
      </c>
      <c r="L18" s="14">
        <v>180.0</v>
      </c>
      <c r="M18" s="15">
        <v>0.18</v>
      </c>
      <c r="N18" s="16">
        <f t="shared" si="3"/>
        <v>324</v>
      </c>
      <c r="O18" s="16">
        <v>0.0</v>
      </c>
      <c r="P18" s="11">
        <f t="shared" si="4"/>
        <v>324</v>
      </c>
      <c r="Q18" s="11">
        <f t="shared" si="8"/>
        <v>2268</v>
      </c>
      <c r="R18" s="12">
        <v>44104.0</v>
      </c>
      <c r="S18" s="21"/>
      <c r="T18" s="12"/>
      <c r="U18" s="11"/>
      <c r="V18" s="88">
        <f t="shared" si="5"/>
        <v>242</v>
      </c>
      <c r="W18" s="14">
        <f t="shared" si="6"/>
        <v>39</v>
      </c>
      <c r="Y18" s="24">
        <f>ROUND(X18*100/118,0)</f>
        <v>0</v>
      </c>
      <c r="AD18" s="26"/>
    </row>
    <row r="19">
      <c r="A19" s="17">
        <v>43891.0</v>
      </c>
      <c r="B19" s="10">
        <v>1800.0</v>
      </c>
      <c r="C19" s="18">
        <v>0.0</v>
      </c>
      <c r="D19" s="11">
        <f t="shared" si="1"/>
        <v>1800</v>
      </c>
      <c r="E19" s="11">
        <f t="shared" si="7"/>
        <v>14268</v>
      </c>
      <c r="F19" s="14"/>
      <c r="G19" s="25"/>
      <c r="H19" s="14"/>
      <c r="I19" s="12">
        <v>43891.0</v>
      </c>
      <c r="J19" s="12">
        <v>44040.0</v>
      </c>
      <c r="K19" s="13">
        <f t="shared" si="2"/>
        <v>149</v>
      </c>
      <c r="L19" s="14">
        <v>180.0</v>
      </c>
      <c r="M19" s="15">
        <v>0.18</v>
      </c>
      <c r="N19" s="16">
        <f t="shared" si="3"/>
        <v>324</v>
      </c>
      <c r="O19" s="16">
        <v>0.0</v>
      </c>
      <c r="P19" s="11">
        <f t="shared" si="4"/>
        <v>324</v>
      </c>
      <c r="Q19" s="11">
        <f t="shared" si="8"/>
        <v>2592</v>
      </c>
      <c r="R19" s="12">
        <v>44104.0</v>
      </c>
      <c r="S19" s="11"/>
      <c r="T19" s="11"/>
      <c r="U19" s="11"/>
      <c r="V19" s="88">
        <f t="shared" si="5"/>
        <v>213</v>
      </c>
      <c r="W19" s="14">
        <f t="shared" si="6"/>
        <v>34</v>
      </c>
      <c r="AD19" s="14"/>
    </row>
    <row r="20">
      <c r="A20" s="22">
        <v>43922.0</v>
      </c>
      <c r="B20" s="23">
        <v>1980.0</v>
      </c>
      <c r="C20" s="27">
        <v>0.0</v>
      </c>
      <c r="D20" s="11">
        <f t="shared" si="1"/>
        <v>1980</v>
      </c>
      <c r="E20" s="11">
        <f t="shared" si="7"/>
        <v>16248</v>
      </c>
      <c r="F20" s="28"/>
      <c r="G20" s="25"/>
      <c r="H20" s="28"/>
      <c r="I20" s="12">
        <v>43922.0</v>
      </c>
      <c r="J20" s="12">
        <v>44104.0</v>
      </c>
      <c r="K20" s="13">
        <f t="shared" si="2"/>
        <v>182</v>
      </c>
      <c r="L20" s="14">
        <v>198.0</v>
      </c>
      <c r="M20" s="29">
        <v>0.18</v>
      </c>
      <c r="N20" s="30">
        <f t="shared" si="3"/>
        <v>356</v>
      </c>
      <c r="O20" s="30">
        <v>0.0</v>
      </c>
      <c r="P20" s="11">
        <f t="shared" si="4"/>
        <v>356</v>
      </c>
      <c r="Q20" s="11">
        <f t="shared" si="8"/>
        <v>2948</v>
      </c>
      <c r="R20" s="12">
        <v>44104.0</v>
      </c>
      <c r="S20" s="23"/>
      <c r="T20" s="23"/>
      <c r="U20" s="23"/>
      <c r="V20" s="88">
        <f t="shared" si="5"/>
        <v>182</v>
      </c>
      <c r="W20" s="14">
        <f t="shared" si="6"/>
        <v>32</v>
      </c>
      <c r="AD20" s="28"/>
    </row>
    <row r="21" ht="15.75" customHeight="1">
      <c r="A21" s="22">
        <v>43952.0</v>
      </c>
      <c r="B21" s="23">
        <v>1980.0</v>
      </c>
      <c r="C21" s="27">
        <v>0.0</v>
      </c>
      <c r="D21" s="11">
        <f t="shared" si="1"/>
        <v>1980</v>
      </c>
      <c r="E21" s="11">
        <f t="shared" si="7"/>
        <v>18228</v>
      </c>
      <c r="F21" s="28"/>
      <c r="G21" s="25"/>
      <c r="H21" s="28"/>
      <c r="I21" s="12">
        <v>43952.0</v>
      </c>
      <c r="J21" s="12">
        <v>44104.0</v>
      </c>
      <c r="K21" s="13">
        <f t="shared" si="2"/>
        <v>152</v>
      </c>
      <c r="L21" s="14">
        <v>198.0</v>
      </c>
      <c r="M21" s="29">
        <v>0.18</v>
      </c>
      <c r="N21" s="30">
        <f t="shared" si="3"/>
        <v>356</v>
      </c>
      <c r="O21" s="30">
        <v>0.0</v>
      </c>
      <c r="P21" s="11">
        <f t="shared" si="4"/>
        <v>356</v>
      </c>
      <c r="Q21" s="11">
        <f t="shared" si="8"/>
        <v>3304</v>
      </c>
      <c r="R21" s="12">
        <v>44104.0</v>
      </c>
      <c r="S21" s="23"/>
      <c r="T21" s="23"/>
      <c r="U21" s="23"/>
      <c r="V21" s="88">
        <f t="shared" si="5"/>
        <v>152</v>
      </c>
      <c r="W21" s="14">
        <f t="shared" si="6"/>
        <v>27</v>
      </c>
      <c r="AD21" s="28"/>
    </row>
    <row r="22" ht="15.75" customHeight="1">
      <c r="A22" s="22">
        <v>43983.0</v>
      </c>
      <c r="B22" s="23">
        <v>1980.0</v>
      </c>
      <c r="C22" s="27">
        <v>0.0</v>
      </c>
      <c r="D22" s="11">
        <f t="shared" si="1"/>
        <v>1980</v>
      </c>
      <c r="E22" s="11">
        <f t="shared" si="7"/>
        <v>20208</v>
      </c>
      <c r="F22" s="28"/>
      <c r="G22" s="25"/>
      <c r="H22" s="28"/>
      <c r="I22" s="12">
        <v>43983.0</v>
      </c>
      <c r="J22" s="12">
        <v>44104.0</v>
      </c>
      <c r="K22" s="13">
        <f t="shared" si="2"/>
        <v>121</v>
      </c>
      <c r="L22" s="14">
        <v>198.0</v>
      </c>
      <c r="M22" s="29">
        <v>0.18</v>
      </c>
      <c r="N22" s="30">
        <f t="shared" si="3"/>
        <v>356</v>
      </c>
      <c r="O22" s="30">
        <v>0.0</v>
      </c>
      <c r="P22" s="11">
        <f t="shared" si="4"/>
        <v>356</v>
      </c>
      <c r="Q22" s="11">
        <f t="shared" si="8"/>
        <v>3660</v>
      </c>
      <c r="R22" s="12">
        <v>44104.0</v>
      </c>
      <c r="S22" s="23"/>
      <c r="T22" s="23"/>
      <c r="U22" s="23"/>
      <c r="V22" s="88">
        <f t="shared" si="5"/>
        <v>121</v>
      </c>
      <c r="W22" s="14">
        <f t="shared" si="6"/>
        <v>21</v>
      </c>
      <c r="X22" s="20"/>
      <c r="Y22" s="24">
        <f>ROUND(X22*100/118,0)</f>
        <v>0</v>
      </c>
      <c r="AC22" s="24">
        <f>SUM(X22-Y22)</f>
        <v>0</v>
      </c>
      <c r="AD22" s="31" t="s">
        <v>31</v>
      </c>
    </row>
    <row r="23" ht="15.75" customHeight="1">
      <c r="A23" s="17">
        <v>44013.0</v>
      </c>
      <c r="B23" s="23">
        <v>1980.0</v>
      </c>
      <c r="C23" s="18">
        <v>0.0</v>
      </c>
      <c r="D23" s="11">
        <f t="shared" si="1"/>
        <v>1980</v>
      </c>
      <c r="E23" s="11">
        <f t="shared" si="7"/>
        <v>22188</v>
      </c>
      <c r="F23" s="14"/>
      <c r="G23" s="25"/>
      <c r="H23" s="14"/>
      <c r="I23" s="12">
        <v>44013.0</v>
      </c>
      <c r="J23" s="12">
        <v>44040.0</v>
      </c>
      <c r="K23" s="13">
        <f t="shared" si="2"/>
        <v>27</v>
      </c>
      <c r="L23" s="14">
        <v>198.0</v>
      </c>
      <c r="M23" s="15">
        <v>0.18</v>
      </c>
      <c r="N23" s="16">
        <f t="shared" si="3"/>
        <v>356</v>
      </c>
      <c r="O23" s="16">
        <v>360.0</v>
      </c>
      <c r="P23" s="11">
        <f t="shared" si="4"/>
        <v>-4</v>
      </c>
      <c r="Q23" s="11">
        <f t="shared" si="8"/>
        <v>3656</v>
      </c>
      <c r="R23" s="12">
        <v>44104.0</v>
      </c>
      <c r="S23" s="11"/>
      <c r="T23" s="11"/>
      <c r="U23" s="11"/>
      <c r="V23" s="88">
        <f t="shared" si="5"/>
        <v>91</v>
      </c>
      <c r="W23" s="14">
        <f t="shared" si="6"/>
        <v>16</v>
      </c>
      <c r="AD23" s="14"/>
    </row>
    <row r="24" ht="15.75" customHeight="1">
      <c r="A24" s="17">
        <v>44044.0</v>
      </c>
      <c r="B24" s="23">
        <v>1980.0</v>
      </c>
      <c r="C24" s="18">
        <v>0.0</v>
      </c>
      <c r="D24" s="11">
        <f t="shared" si="1"/>
        <v>1980</v>
      </c>
      <c r="E24" s="11">
        <f t="shared" si="7"/>
        <v>24168</v>
      </c>
      <c r="F24" s="14"/>
      <c r="G24" s="25"/>
      <c r="H24" s="14"/>
      <c r="I24" s="12">
        <v>44044.0</v>
      </c>
      <c r="J24" s="12">
        <v>44104.0</v>
      </c>
      <c r="K24" s="13">
        <f t="shared" si="2"/>
        <v>60</v>
      </c>
      <c r="L24" s="14">
        <v>198.0</v>
      </c>
      <c r="M24" s="15">
        <v>0.18</v>
      </c>
      <c r="N24" s="16">
        <f t="shared" si="3"/>
        <v>356</v>
      </c>
      <c r="O24" s="16">
        <v>0.0</v>
      </c>
      <c r="P24" s="11">
        <f t="shared" si="4"/>
        <v>356</v>
      </c>
      <c r="Q24" s="11">
        <f t="shared" si="8"/>
        <v>4012</v>
      </c>
      <c r="R24" s="12">
        <v>44104.0</v>
      </c>
      <c r="S24" s="11"/>
      <c r="T24" s="11"/>
      <c r="U24" s="11"/>
      <c r="V24" s="88">
        <f t="shared" si="5"/>
        <v>60</v>
      </c>
      <c r="W24" s="14">
        <f t="shared" si="6"/>
        <v>11</v>
      </c>
      <c r="AD24" s="14" t="s">
        <v>35</v>
      </c>
    </row>
    <row r="25" ht="15.75" customHeight="1">
      <c r="A25" s="17">
        <v>44075.0</v>
      </c>
      <c r="B25" s="23">
        <v>1980.0</v>
      </c>
      <c r="C25" s="18">
        <v>0.0</v>
      </c>
      <c r="D25" s="11">
        <f t="shared" si="1"/>
        <v>1980</v>
      </c>
      <c r="E25" s="11">
        <f t="shared" si="7"/>
        <v>26148</v>
      </c>
      <c r="F25" s="14"/>
      <c r="G25" s="14"/>
      <c r="H25" s="14"/>
      <c r="I25" s="12">
        <v>44075.0</v>
      </c>
      <c r="J25" s="12">
        <v>44104.0</v>
      </c>
      <c r="K25" s="13">
        <f t="shared" si="2"/>
        <v>29</v>
      </c>
      <c r="L25" s="14">
        <v>198.0</v>
      </c>
      <c r="M25" s="15">
        <v>0.18</v>
      </c>
      <c r="N25" s="16">
        <f t="shared" si="3"/>
        <v>356</v>
      </c>
      <c r="O25" s="16">
        <v>0.0</v>
      </c>
      <c r="P25" s="11">
        <f t="shared" si="4"/>
        <v>356</v>
      </c>
      <c r="Q25" s="11">
        <f t="shared" si="8"/>
        <v>4368</v>
      </c>
      <c r="R25" s="12">
        <v>44104.0</v>
      </c>
      <c r="S25" s="11"/>
      <c r="T25" s="11"/>
      <c r="U25" s="11"/>
      <c r="V25" s="88">
        <f t="shared" si="5"/>
        <v>29</v>
      </c>
      <c r="W25" s="14">
        <f t="shared" si="6"/>
        <v>5</v>
      </c>
      <c r="AC25" s="24">
        <f>SUM(X25-Y25)</f>
        <v>0</v>
      </c>
    </row>
    <row r="26" ht="15.75" customHeight="1">
      <c r="A26" s="23" t="s">
        <v>36</v>
      </c>
      <c r="B26" s="23">
        <f t="shared" ref="B26:D26" si="10">SUM(B5:B25)</f>
        <v>38880</v>
      </c>
      <c r="C26" s="23">
        <f t="shared" si="10"/>
        <v>12732</v>
      </c>
      <c r="D26" s="23">
        <f t="shared" si="10"/>
        <v>26148</v>
      </c>
      <c r="E26" s="23"/>
      <c r="F26" s="28"/>
      <c r="G26" s="28"/>
      <c r="H26" s="28"/>
      <c r="I26" s="33"/>
      <c r="J26" s="28"/>
      <c r="K26" s="28"/>
      <c r="L26" s="23">
        <f>SUM(L5:L25)</f>
        <v>3888</v>
      </c>
      <c r="M26" s="23"/>
      <c r="N26" s="23">
        <f t="shared" ref="N26:P26" si="11">SUM(N5:N25)</f>
        <v>6996</v>
      </c>
      <c r="O26" s="23">
        <f t="shared" si="11"/>
        <v>2628</v>
      </c>
      <c r="P26" s="23">
        <f t="shared" si="11"/>
        <v>4368</v>
      </c>
      <c r="Q26" s="23"/>
      <c r="R26" s="23"/>
      <c r="S26" s="23"/>
      <c r="T26" s="23"/>
      <c r="U26" s="23"/>
      <c r="V26" s="23"/>
      <c r="W26" s="23">
        <f>SUM(W5:W25)</f>
        <v>833</v>
      </c>
    </row>
    <row r="27" ht="15.75" customHeight="1"/>
    <row r="28" ht="15.75" customHeight="1">
      <c r="A28" s="3" t="s">
        <v>37</v>
      </c>
      <c r="B28" s="4"/>
      <c r="C28" s="4"/>
      <c r="D28" s="4"/>
      <c r="E28" s="4"/>
      <c r="F28" s="5"/>
    </row>
    <row r="29" ht="15.75" customHeight="1">
      <c r="A29" s="34" t="s">
        <v>38</v>
      </c>
      <c r="B29" s="5"/>
      <c r="C29" s="35"/>
      <c r="D29" s="35" t="s">
        <v>39</v>
      </c>
      <c r="E29" s="35" t="s">
        <v>17</v>
      </c>
      <c r="F29" s="35" t="s">
        <v>6</v>
      </c>
    </row>
    <row r="30" ht="15.75" customHeight="1">
      <c r="A30" s="34" t="s">
        <v>1</v>
      </c>
      <c r="B30" s="5"/>
      <c r="C30" s="35"/>
      <c r="D30" s="35">
        <f t="shared" ref="D30:E30" si="12">B26</f>
        <v>38880</v>
      </c>
      <c r="E30" s="35">
        <f t="shared" si="12"/>
        <v>12732</v>
      </c>
      <c r="F30" s="35">
        <f t="shared" ref="F30:F33" si="14">SUM(D30-E30)</f>
        <v>26148</v>
      </c>
    </row>
    <row r="31" ht="15.75" customHeight="1">
      <c r="A31" s="34" t="s">
        <v>40</v>
      </c>
      <c r="B31" s="5"/>
      <c r="C31" s="35"/>
      <c r="D31" s="35">
        <f t="shared" ref="D31:E31" si="13">N26</f>
        <v>6996</v>
      </c>
      <c r="E31" s="35">
        <f t="shared" si="13"/>
        <v>2628</v>
      </c>
      <c r="F31" s="35">
        <f t="shared" si="14"/>
        <v>4368</v>
      </c>
    </row>
    <row r="32" ht="15.75" customHeight="1">
      <c r="A32" s="34" t="s">
        <v>41</v>
      </c>
      <c r="B32" s="5"/>
      <c r="C32" s="35"/>
      <c r="D32" s="35">
        <f>L26</f>
        <v>3888</v>
      </c>
      <c r="E32" s="35">
        <v>0.0</v>
      </c>
      <c r="F32" s="35">
        <f t="shared" si="14"/>
        <v>3888</v>
      </c>
    </row>
    <row r="33" ht="15.75" customHeight="1">
      <c r="A33" s="34" t="s">
        <v>42</v>
      </c>
      <c r="B33" s="5"/>
      <c r="C33" s="35"/>
      <c r="D33" s="35">
        <f>W26</f>
        <v>833</v>
      </c>
      <c r="E33" s="35">
        <v>0.0</v>
      </c>
      <c r="F33" s="35">
        <f t="shared" si="14"/>
        <v>833</v>
      </c>
    </row>
    <row r="34" ht="15.75" customHeight="1">
      <c r="A34" s="3" t="s">
        <v>36</v>
      </c>
      <c r="B34" s="5"/>
      <c r="C34" s="35"/>
      <c r="D34" s="35">
        <f t="shared" ref="D34:F34" si="15">SUM(D30:D33)</f>
        <v>50597</v>
      </c>
      <c r="E34" s="35">
        <f t="shared" si="15"/>
        <v>15360</v>
      </c>
      <c r="F34" s="35">
        <f t="shared" si="15"/>
        <v>35237</v>
      </c>
    </row>
    <row r="35" ht="15.75" customHeight="1">
      <c r="A35" s="36" t="s">
        <v>43</v>
      </c>
    </row>
    <row r="36" ht="25.5" customHeight="1"/>
    <row r="37" ht="15.75" customHeight="1">
      <c r="D37" s="24" t="s">
        <v>44</v>
      </c>
      <c r="F37" s="24" t="s">
        <v>45</v>
      </c>
      <c r="I37" s="24" t="s">
        <v>46</v>
      </c>
      <c r="L37" s="24" t="s">
        <v>47</v>
      </c>
      <c r="Q37" s="24" t="s">
        <v>48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31:B31"/>
    <mergeCell ref="A32:B32"/>
    <mergeCell ref="A33:B33"/>
    <mergeCell ref="A34:B34"/>
    <mergeCell ref="A35:Q35"/>
    <mergeCell ref="A1:W1"/>
    <mergeCell ref="A2:L2"/>
    <mergeCell ref="M2:W2"/>
    <mergeCell ref="A4:W4"/>
    <mergeCell ref="A28:F28"/>
    <mergeCell ref="A29:B29"/>
    <mergeCell ref="A30:B30"/>
  </mergeCells>
  <printOptions/>
  <pageMargins bottom="0.7480314960629921" footer="0.0" header="0.0" left="0.7086614173228347" right="0.7086614173228347" top="0.7480314960629921"/>
  <pageSetup paperSize="9" scale="75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5.75"/>
    <col customWidth="1" min="4" max="4" width="8.13"/>
    <col customWidth="1" min="5" max="5" width="7.5"/>
    <col customWidth="1" min="6" max="6" width="6.88"/>
    <col customWidth="1" min="7" max="7" width="7.88"/>
    <col customWidth="1" min="8" max="8" width="4.13"/>
    <col customWidth="1" min="9" max="9" width="8.25"/>
    <col customWidth="1" min="10" max="10" width="8.5"/>
    <col customWidth="1" min="11" max="11" width="5.0"/>
    <col customWidth="1" min="12" max="12" width="8.25"/>
    <col customWidth="1" min="13" max="13" width="3.75"/>
    <col customWidth="1" min="14" max="14" width="5.25"/>
    <col customWidth="1" min="15" max="15" width="5.13"/>
    <col customWidth="1" min="16" max="16" width="5.38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4.38"/>
    <col customWidth="1" min="23" max="23" width="5.88"/>
    <col customWidth="1" min="24" max="24" width="7.75"/>
    <col customWidth="1" min="25" max="25" width="5.38"/>
    <col customWidth="1" min="26" max="27" width="7.88"/>
    <col customWidth="1" min="28" max="28" width="6.0"/>
    <col customWidth="1" min="29" max="30" width="7.63"/>
  </cols>
  <sheetData>
    <row r="1">
      <c r="A1" s="49" t="s">
        <v>402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 t="s">
        <v>403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13.5" customHeight="1">
      <c r="A5" s="9" t="s">
        <v>340</v>
      </c>
      <c r="B5" s="10">
        <v>2000.0</v>
      </c>
      <c r="C5" s="10">
        <v>0.0</v>
      </c>
      <c r="D5" s="11">
        <f t="shared" ref="D5:D16" si="1">SUM(B5-C5)</f>
        <v>2000</v>
      </c>
      <c r="E5" s="10">
        <f>D5</f>
        <v>2000</v>
      </c>
      <c r="F5" s="25"/>
      <c r="G5" s="25"/>
      <c r="H5" s="9"/>
      <c r="I5" s="12">
        <v>43466.0</v>
      </c>
      <c r="J5" s="12">
        <v>43825.0</v>
      </c>
      <c r="K5" s="13">
        <f t="shared" ref="K5:K16" si="2">SUM(J5-I5)</f>
        <v>359</v>
      </c>
      <c r="L5" s="14">
        <v>200.0</v>
      </c>
      <c r="M5" s="15">
        <v>0.18</v>
      </c>
      <c r="N5" s="16">
        <f t="shared" ref="N5:N16" si="3">ROUND(SUM(B5*M5),0)</f>
        <v>360</v>
      </c>
      <c r="O5" s="16">
        <v>0.0</v>
      </c>
      <c r="P5" s="11">
        <f t="shared" ref="P5:P16" si="4">SUM(N5-O5)</f>
        <v>360</v>
      </c>
      <c r="Q5" s="11">
        <f>P5</f>
        <v>360</v>
      </c>
      <c r="R5" s="12">
        <f t="shared" ref="R5:R16" si="5">J5</f>
        <v>43825</v>
      </c>
      <c r="S5" s="11"/>
      <c r="T5" s="11"/>
      <c r="U5" s="11"/>
      <c r="V5" s="14">
        <f t="shared" ref="V5:V16" si="6">K5</f>
        <v>359</v>
      </c>
      <c r="W5" s="14">
        <f t="shared" ref="W5:W16" si="7">ROUND(SUM(N5*18%*V5/365),0)</f>
        <v>64</v>
      </c>
    </row>
    <row r="6">
      <c r="A6" s="17">
        <v>43497.0</v>
      </c>
      <c r="B6" s="10">
        <v>2000.0</v>
      </c>
      <c r="C6" s="18">
        <v>0.0</v>
      </c>
      <c r="D6" s="11">
        <f t="shared" si="1"/>
        <v>2000</v>
      </c>
      <c r="E6" s="11">
        <f t="shared" ref="E6:E16" si="8">E5+D6</f>
        <v>4000</v>
      </c>
      <c r="F6" s="14"/>
      <c r="G6" s="14"/>
      <c r="H6" s="14"/>
      <c r="I6" s="12">
        <v>43497.0</v>
      </c>
      <c r="J6" s="12">
        <v>43825.0</v>
      </c>
      <c r="K6" s="13">
        <f t="shared" si="2"/>
        <v>328</v>
      </c>
      <c r="L6" s="14">
        <v>200.0</v>
      </c>
      <c r="M6" s="15">
        <v>0.18</v>
      </c>
      <c r="N6" s="16">
        <f t="shared" si="3"/>
        <v>360</v>
      </c>
      <c r="O6" s="16">
        <v>0.0</v>
      </c>
      <c r="P6" s="11">
        <f t="shared" si="4"/>
        <v>360</v>
      </c>
      <c r="Q6" s="11">
        <f t="shared" ref="Q6:Q16" si="9">SUM(Q5+P6)</f>
        <v>720</v>
      </c>
      <c r="R6" s="12">
        <f t="shared" si="5"/>
        <v>43825</v>
      </c>
      <c r="S6" s="11"/>
      <c r="T6" s="11"/>
      <c r="U6" s="11"/>
      <c r="V6" s="14">
        <f t="shared" si="6"/>
        <v>328</v>
      </c>
      <c r="W6" s="14">
        <f t="shared" si="7"/>
        <v>58</v>
      </c>
      <c r="X6" s="19"/>
      <c r="Y6" s="19"/>
      <c r="Z6" s="19"/>
      <c r="AA6" s="19"/>
      <c r="AB6" s="20">
        <f>SUM(Y6-X6+1)</f>
        <v>1</v>
      </c>
    </row>
    <row r="7">
      <c r="A7" s="17">
        <v>43525.0</v>
      </c>
      <c r="B7" s="10">
        <v>2000.0</v>
      </c>
      <c r="C7" s="18">
        <v>0.0</v>
      </c>
      <c r="D7" s="11">
        <f t="shared" si="1"/>
        <v>2000</v>
      </c>
      <c r="E7" s="11">
        <f t="shared" si="8"/>
        <v>6000</v>
      </c>
      <c r="F7" s="14"/>
      <c r="G7" s="12"/>
      <c r="H7" s="14"/>
      <c r="I7" s="12">
        <v>43525.0</v>
      </c>
      <c r="J7" s="12">
        <v>43825.0</v>
      </c>
      <c r="K7" s="13">
        <f t="shared" si="2"/>
        <v>300</v>
      </c>
      <c r="L7" s="14">
        <v>200.0</v>
      </c>
      <c r="M7" s="15">
        <v>0.18</v>
      </c>
      <c r="N7" s="16">
        <f t="shared" si="3"/>
        <v>360</v>
      </c>
      <c r="O7" s="16">
        <v>0.0</v>
      </c>
      <c r="P7" s="11">
        <f t="shared" si="4"/>
        <v>360</v>
      </c>
      <c r="Q7" s="11">
        <f t="shared" si="9"/>
        <v>1080</v>
      </c>
      <c r="R7" s="12">
        <f t="shared" si="5"/>
        <v>43825</v>
      </c>
      <c r="S7" s="14"/>
      <c r="T7" s="14"/>
      <c r="U7" s="14"/>
      <c r="V7" s="14">
        <f t="shared" si="6"/>
        <v>300</v>
      </c>
      <c r="W7" s="14">
        <f t="shared" si="7"/>
        <v>53</v>
      </c>
      <c r="X7" s="20"/>
      <c r="Y7" s="20"/>
      <c r="Z7" s="20"/>
      <c r="AA7" s="20"/>
      <c r="AB7" s="20"/>
    </row>
    <row r="8">
      <c r="A8" s="17">
        <v>43556.0</v>
      </c>
      <c r="B8" s="10">
        <v>2000.0</v>
      </c>
      <c r="C8" s="18">
        <v>0.0</v>
      </c>
      <c r="D8" s="11">
        <f t="shared" si="1"/>
        <v>2000</v>
      </c>
      <c r="E8" s="11">
        <f t="shared" si="8"/>
        <v>8000</v>
      </c>
      <c r="F8" s="14"/>
      <c r="G8" s="12"/>
      <c r="H8" s="14"/>
      <c r="I8" s="12">
        <v>43556.0</v>
      </c>
      <c r="J8" s="12">
        <v>43825.0</v>
      </c>
      <c r="K8" s="13">
        <f t="shared" si="2"/>
        <v>269</v>
      </c>
      <c r="L8" s="14">
        <v>200.0</v>
      </c>
      <c r="M8" s="15">
        <v>0.18</v>
      </c>
      <c r="N8" s="16">
        <f t="shared" si="3"/>
        <v>360</v>
      </c>
      <c r="O8" s="16">
        <v>0.0</v>
      </c>
      <c r="P8" s="11">
        <f t="shared" si="4"/>
        <v>360</v>
      </c>
      <c r="Q8" s="11">
        <f t="shared" si="9"/>
        <v>1440</v>
      </c>
      <c r="R8" s="12">
        <f t="shared" si="5"/>
        <v>43825</v>
      </c>
      <c r="S8" s="14"/>
      <c r="T8" s="14"/>
      <c r="U8" s="14"/>
      <c r="V8" s="14">
        <f t="shared" si="6"/>
        <v>269</v>
      </c>
      <c r="W8" s="14">
        <f t="shared" si="7"/>
        <v>48</v>
      </c>
    </row>
    <row r="9">
      <c r="A9" s="17">
        <v>43586.0</v>
      </c>
      <c r="B9" s="10">
        <v>2000.0</v>
      </c>
      <c r="C9" s="18">
        <v>0.0</v>
      </c>
      <c r="D9" s="11">
        <f t="shared" si="1"/>
        <v>2000</v>
      </c>
      <c r="E9" s="11">
        <f t="shared" si="8"/>
        <v>10000</v>
      </c>
      <c r="F9" s="14"/>
      <c r="G9" s="12"/>
      <c r="H9" s="14"/>
      <c r="I9" s="12">
        <v>43586.0</v>
      </c>
      <c r="J9" s="12">
        <v>43825.0</v>
      </c>
      <c r="K9" s="13">
        <f t="shared" si="2"/>
        <v>239</v>
      </c>
      <c r="L9" s="14">
        <v>200.0</v>
      </c>
      <c r="M9" s="15">
        <v>0.18</v>
      </c>
      <c r="N9" s="16">
        <f t="shared" si="3"/>
        <v>360</v>
      </c>
      <c r="O9" s="16">
        <v>0.0</v>
      </c>
      <c r="P9" s="11">
        <f t="shared" si="4"/>
        <v>360</v>
      </c>
      <c r="Q9" s="11">
        <f t="shared" si="9"/>
        <v>1800</v>
      </c>
      <c r="R9" s="12">
        <f t="shared" si="5"/>
        <v>43825</v>
      </c>
      <c r="S9" s="14"/>
      <c r="T9" s="14"/>
      <c r="U9" s="14"/>
      <c r="V9" s="14">
        <f t="shared" si="6"/>
        <v>239</v>
      </c>
      <c r="W9" s="14">
        <f t="shared" si="7"/>
        <v>42</v>
      </c>
    </row>
    <row r="10">
      <c r="A10" s="17">
        <v>43617.0</v>
      </c>
      <c r="B10" s="10">
        <v>2000.0</v>
      </c>
      <c r="C10" s="18">
        <v>0.0</v>
      </c>
      <c r="D10" s="11">
        <f t="shared" si="1"/>
        <v>2000</v>
      </c>
      <c r="E10" s="11">
        <f t="shared" si="8"/>
        <v>12000</v>
      </c>
      <c r="F10" s="9"/>
      <c r="G10" s="9"/>
      <c r="H10" s="14"/>
      <c r="I10" s="12">
        <v>43617.0</v>
      </c>
      <c r="J10" s="12">
        <v>43825.0</v>
      </c>
      <c r="K10" s="13">
        <f t="shared" si="2"/>
        <v>208</v>
      </c>
      <c r="L10" s="14">
        <v>200.0</v>
      </c>
      <c r="M10" s="15">
        <v>0.18</v>
      </c>
      <c r="N10" s="16">
        <f t="shared" si="3"/>
        <v>360</v>
      </c>
      <c r="O10" s="16">
        <v>0.0</v>
      </c>
      <c r="P10" s="11">
        <f t="shared" si="4"/>
        <v>360</v>
      </c>
      <c r="Q10" s="11">
        <f t="shared" si="9"/>
        <v>2160</v>
      </c>
      <c r="R10" s="12">
        <f t="shared" si="5"/>
        <v>43825</v>
      </c>
      <c r="S10" s="14"/>
      <c r="T10" s="21"/>
      <c r="U10" s="14"/>
      <c r="V10" s="14">
        <f t="shared" si="6"/>
        <v>208</v>
      </c>
      <c r="W10" s="14">
        <f t="shared" si="7"/>
        <v>37</v>
      </c>
      <c r="X10" s="20"/>
      <c r="Y10" s="20"/>
      <c r="Z10" s="20"/>
      <c r="AA10" s="20"/>
      <c r="AB10" s="20"/>
    </row>
    <row r="11">
      <c r="A11" s="17">
        <v>43647.0</v>
      </c>
      <c r="B11" s="10">
        <v>2000.0</v>
      </c>
      <c r="C11" s="18">
        <v>0.0</v>
      </c>
      <c r="D11" s="11">
        <f t="shared" si="1"/>
        <v>2000</v>
      </c>
      <c r="E11" s="11">
        <f t="shared" si="8"/>
        <v>14000</v>
      </c>
      <c r="F11" s="14"/>
      <c r="G11" s="21"/>
      <c r="H11" s="14"/>
      <c r="I11" s="12">
        <v>43647.0</v>
      </c>
      <c r="J11" s="12">
        <v>43825.0</v>
      </c>
      <c r="K11" s="13">
        <f t="shared" si="2"/>
        <v>178</v>
      </c>
      <c r="L11" s="14">
        <v>200.0</v>
      </c>
      <c r="M11" s="15">
        <v>0.18</v>
      </c>
      <c r="N11" s="16">
        <f t="shared" si="3"/>
        <v>360</v>
      </c>
      <c r="O11" s="16">
        <v>0.0</v>
      </c>
      <c r="P11" s="11">
        <f t="shared" si="4"/>
        <v>360</v>
      </c>
      <c r="Q11" s="11">
        <f t="shared" si="9"/>
        <v>2520</v>
      </c>
      <c r="R11" s="12">
        <f t="shared" si="5"/>
        <v>43825</v>
      </c>
      <c r="S11" s="14"/>
      <c r="T11" s="14"/>
      <c r="U11" s="14"/>
      <c r="V11" s="14">
        <f t="shared" si="6"/>
        <v>178</v>
      </c>
      <c r="W11" s="14">
        <f t="shared" si="7"/>
        <v>32</v>
      </c>
    </row>
    <row r="12">
      <c r="A12" s="17">
        <v>43678.0</v>
      </c>
      <c r="B12" s="10">
        <v>2000.0</v>
      </c>
      <c r="C12" s="18">
        <v>0.0</v>
      </c>
      <c r="D12" s="11">
        <f t="shared" si="1"/>
        <v>2000</v>
      </c>
      <c r="E12" s="11">
        <f t="shared" si="8"/>
        <v>16000</v>
      </c>
      <c r="F12" s="14"/>
      <c r="G12" s="21"/>
      <c r="H12" s="14"/>
      <c r="I12" s="12">
        <v>43678.0</v>
      </c>
      <c r="J12" s="12">
        <v>43825.0</v>
      </c>
      <c r="K12" s="13">
        <f t="shared" si="2"/>
        <v>147</v>
      </c>
      <c r="L12" s="14">
        <v>200.0</v>
      </c>
      <c r="M12" s="15">
        <v>0.18</v>
      </c>
      <c r="N12" s="16">
        <f t="shared" si="3"/>
        <v>360</v>
      </c>
      <c r="O12" s="16">
        <v>0.0</v>
      </c>
      <c r="P12" s="11">
        <f t="shared" si="4"/>
        <v>360</v>
      </c>
      <c r="Q12" s="11">
        <f t="shared" si="9"/>
        <v>2880</v>
      </c>
      <c r="R12" s="12">
        <f t="shared" si="5"/>
        <v>43825</v>
      </c>
      <c r="S12" s="14"/>
      <c r="T12" s="14"/>
      <c r="U12" s="14"/>
      <c r="V12" s="14">
        <f t="shared" si="6"/>
        <v>147</v>
      </c>
      <c r="W12" s="14">
        <f t="shared" si="7"/>
        <v>26</v>
      </c>
      <c r="X12" s="19"/>
      <c r="Y12" s="19"/>
      <c r="Z12" s="19"/>
      <c r="AA12" s="19"/>
      <c r="AB12" s="20"/>
    </row>
    <row r="13">
      <c r="A13" s="22">
        <v>43709.0</v>
      </c>
      <c r="B13" s="10">
        <v>2000.0</v>
      </c>
      <c r="C13" s="18">
        <v>0.0</v>
      </c>
      <c r="D13" s="11">
        <f t="shared" si="1"/>
        <v>2000</v>
      </c>
      <c r="E13" s="11">
        <f t="shared" si="8"/>
        <v>18000</v>
      </c>
      <c r="F13" s="14"/>
      <c r="G13" s="21"/>
      <c r="H13" s="14"/>
      <c r="I13" s="12">
        <v>43709.0</v>
      </c>
      <c r="J13" s="12">
        <v>43825.0</v>
      </c>
      <c r="K13" s="13">
        <f t="shared" si="2"/>
        <v>116</v>
      </c>
      <c r="L13" s="14">
        <v>200.0</v>
      </c>
      <c r="M13" s="15">
        <v>0.18</v>
      </c>
      <c r="N13" s="16">
        <f t="shared" si="3"/>
        <v>360</v>
      </c>
      <c r="O13" s="16">
        <v>0.0</v>
      </c>
      <c r="P13" s="11">
        <f t="shared" si="4"/>
        <v>360</v>
      </c>
      <c r="Q13" s="11">
        <f t="shared" si="9"/>
        <v>3240</v>
      </c>
      <c r="R13" s="12">
        <f t="shared" si="5"/>
        <v>43825</v>
      </c>
      <c r="S13" s="14"/>
      <c r="T13" s="14"/>
      <c r="U13" s="14"/>
      <c r="V13" s="14">
        <f t="shared" si="6"/>
        <v>116</v>
      </c>
      <c r="W13" s="14">
        <f t="shared" si="7"/>
        <v>21</v>
      </c>
    </row>
    <row r="14">
      <c r="A14" s="17">
        <v>43739.0</v>
      </c>
      <c r="B14" s="10">
        <v>2000.0</v>
      </c>
      <c r="C14" s="18">
        <v>0.0</v>
      </c>
      <c r="D14" s="11">
        <f t="shared" si="1"/>
        <v>2000</v>
      </c>
      <c r="E14" s="11">
        <f t="shared" si="8"/>
        <v>20000</v>
      </c>
      <c r="F14" s="14"/>
      <c r="G14" s="21"/>
      <c r="H14" s="14"/>
      <c r="I14" s="12">
        <v>43739.0</v>
      </c>
      <c r="J14" s="12">
        <v>43825.0</v>
      </c>
      <c r="K14" s="13">
        <f t="shared" si="2"/>
        <v>86</v>
      </c>
      <c r="L14" s="14">
        <v>200.0</v>
      </c>
      <c r="M14" s="15">
        <v>0.18</v>
      </c>
      <c r="N14" s="16">
        <f t="shared" si="3"/>
        <v>360</v>
      </c>
      <c r="O14" s="16">
        <v>0.0</v>
      </c>
      <c r="P14" s="11">
        <f t="shared" si="4"/>
        <v>360</v>
      </c>
      <c r="Q14" s="11">
        <f t="shared" si="9"/>
        <v>3600</v>
      </c>
      <c r="R14" s="12">
        <f t="shared" si="5"/>
        <v>43825</v>
      </c>
      <c r="S14" s="14"/>
      <c r="T14" s="14"/>
      <c r="U14" s="14"/>
      <c r="V14" s="14">
        <f t="shared" si="6"/>
        <v>86</v>
      </c>
      <c r="W14" s="14">
        <f t="shared" si="7"/>
        <v>15</v>
      </c>
    </row>
    <row r="15">
      <c r="A15" s="17">
        <v>43770.0</v>
      </c>
      <c r="B15" s="10">
        <v>2000.0</v>
      </c>
      <c r="C15" s="18">
        <v>0.0</v>
      </c>
      <c r="D15" s="11">
        <f t="shared" si="1"/>
        <v>2000</v>
      </c>
      <c r="E15" s="11">
        <f t="shared" si="8"/>
        <v>22000</v>
      </c>
      <c r="F15" s="14"/>
      <c r="G15" s="21"/>
      <c r="H15" s="14"/>
      <c r="I15" s="12">
        <v>43770.0</v>
      </c>
      <c r="J15" s="12">
        <v>43825.0</v>
      </c>
      <c r="K15" s="13">
        <f t="shared" si="2"/>
        <v>55</v>
      </c>
      <c r="L15" s="14">
        <v>200.0</v>
      </c>
      <c r="M15" s="15">
        <v>0.18</v>
      </c>
      <c r="N15" s="16">
        <f t="shared" si="3"/>
        <v>360</v>
      </c>
      <c r="O15" s="16">
        <v>0.0</v>
      </c>
      <c r="P15" s="11">
        <f t="shared" si="4"/>
        <v>360</v>
      </c>
      <c r="Q15" s="11">
        <f t="shared" si="9"/>
        <v>3960</v>
      </c>
      <c r="R15" s="12">
        <f t="shared" si="5"/>
        <v>43825</v>
      </c>
      <c r="S15" s="14"/>
      <c r="T15" s="14"/>
      <c r="U15" s="14"/>
      <c r="V15" s="14">
        <f t="shared" si="6"/>
        <v>55</v>
      </c>
      <c r="W15" s="14">
        <f t="shared" si="7"/>
        <v>10</v>
      </c>
    </row>
    <row r="16">
      <c r="A16" s="17">
        <v>43800.0</v>
      </c>
      <c r="B16" s="10">
        <v>2000.0</v>
      </c>
      <c r="C16" s="18">
        <v>24000.0</v>
      </c>
      <c r="D16" s="11">
        <f t="shared" si="1"/>
        <v>-22000</v>
      </c>
      <c r="E16" s="11">
        <f t="shared" si="8"/>
        <v>0</v>
      </c>
      <c r="F16" s="14" t="s">
        <v>404</v>
      </c>
      <c r="G16" s="12" t="s">
        <v>405</v>
      </c>
      <c r="H16" s="14"/>
      <c r="I16" s="12">
        <v>43800.0</v>
      </c>
      <c r="J16" s="12">
        <v>43825.0</v>
      </c>
      <c r="K16" s="13">
        <f t="shared" si="2"/>
        <v>25</v>
      </c>
      <c r="L16" s="14">
        <v>200.0</v>
      </c>
      <c r="M16" s="15">
        <v>0.18</v>
      </c>
      <c r="N16" s="16">
        <f t="shared" si="3"/>
        <v>360</v>
      </c>
      <c r="O16" s="16">
        <v>4320.0</v>
      </c>
      <c r="P16" s="11">
        <f t="shared" si="4"/>
        <v>-3960</v>
      </c>
      <c r="Q16" s="11">
        <f t="shared" si="9"/>
        <v>0</v>
      </c>
      <c r="R16" s="12">
        <f t="shared" si="5"/>
        <v>43825</v>
      </c>
      <c r="S16" s="14" t="str">
        <f t="shared" ref="S16:T16" si="10">F16</f>
        <v>4432/38</v>
      </c>
      <c r="T16" s="74" t="str">
        <f t="shared" si="10"/>
        <v>23.1.2020</v>
      </c>
      <c r="U16" s="14"/>
      <c r="V16" s="14">
        <f t="shared" si="6"/>
        <v>25</v>
      </c>
      <c r="W16" s="14">
        <f t="shared" si="7"/>
        <v>4</v>
      </c>
      <c r="X16" s="24">
        <v>24000.0</v>
      </c>
      <c r="Y16" s="24">
        <v>4320.0</v>
      </c>
      <c r="Z16" s="24">
        <v>410.0</v>
      </c>
      <c r="AA16" s="24">
        <v>370.0</v>
      </c>
      <c r="AB16" s="24">
        <f>SUM(X16:X16:AA16)</f>
        <v>29100</v>
      </c>
    </row>
    <row r="17">
      <c r="A17" s="17"/>
      <c r="B17" s="10"/>
      <c r="C17" s="18"/>
      <c r="D17" s="11"/>
      <c r="E17" s="11"/>
      <c r="F17" s="14"/>
      <c r="G17" s="12"/>
      <c r="H17" s="14"/>
      <c r="I17" s="12"/>
      <c r="J17" s="12"/>
      <c r="K17" s="13"/>
      <c r="L17" s="14">
        <v>-370.0</v>
      </c>
      <c r="M17" s="15"/>
      <c r="N17" s="16"/>
      <c r="O17" s="16"/>
      <c r="P17" s="11"/>
      <c r="Q17" s="11"/>
      <c r="R17" s="12"/>
      <c r="S17" s="14"/>
      <c r="T17" s="14"/>
      <c r="U17" s="14"/>
      <c r="V17" s="14"/>
      <c r="W17" s="14">
        <v>-410.0</v>
      </c>
    </row>
    <row r="18">
      <c r="A18" s="17">
        <v>43831.0</v>
      </c>
      <c r="B18" s="10">
        <v>2000.0</v>
      </c>
      <c r="C18" s="18">
        <v>0.0</v>
      </c>
      <c r="D18" s="11">
        <f t="shared" ref="D18:D26" si="11">SUM(B18-C18)</f>
        <v>2000</v>
      </c>
      <c r="E18" s="11">
        <f>E16+D18</f>
        <v>2000</v>
      </c>
      <c r="F18" s="14"/>
      <c r="G18" s="14"/>
      <c r="H18" s="14"/>
      <c r="I18" s="12">
        <v>43831.0</v>
      </c>
      <c r="J18" s="12">
        <v>43878.0</v>
      </c>
      <c r="K18" s="13">
        <f t="shared" ref="K18:K26" si="12">SUM(J18-I18)</f>
        <v>47</v>
      </c>
      <c r="L18" s="14">
        <v>200.0</v>
      </c>
      <c r="M18" s="15">
        <v>0.18</v>
      </c>
      <c r="N18" s="16">
        <f t="shared" ref="N18:N26" si="13">ROUND(SUM(B18*M18),0)</f>
        <v>360</v>
      </c>
      <c r="O18" s="16">
        <v>0.0</v>
      </c>
      <c r="P18" s="11">
        <f t="shared" ref="P18:P26" si="14">SUM(N18-O18)</f>
        <v>360</v>
      </c>
      <c r="Q18" s="11">
        <f>SUM(Q16+P18)</f>
        <v>360</v>
      </c>
      <c r="R18" s="12">
        <f t="shared" ref="R18:R26" si="15">J18</f>
        <v>43878</v>
      </c>
      <c r="S18" s="11"/>
      <c r="T18" s="11"/>
      <c r="U18" s="11"/>
      <c r="V18" s="14">
        <f t="shared" ref="V18:V26" si="16">K18</f>
        <v>47</v>
      </c>
      <c r="W18" s="14">
        <f t="shared" ref="W18:W20" si="17">ROUND(SUM(N18*18%*V18/365),0)</f>
        <v>8</v>
      </c>
    </row>
    <row r="19">
      <c r="A19" s="17">
        <v>43862.0</v>
      </c>
      <c r="B19" s="10">
        <v>2000.0</v>
      </c>
      <c r="C19" s="18">
        <v>4000.0</v>
      </c>
      <c r="D19" s="11">
        <f t="shared" si="11"/>
        <v>-2000</v>
      </c>
      <c r="E19" s="11">
        <f t="shared" ref="E19:E26" si="18">E18+D19</f>
        <v>0</v>
      </c>
      <c r="F19" s="14">
        <v>0.0</v>
      </c>
      <c r="G19" s="25"/>
      <c r="H19" s="14"/>
      <c r="I19" s="12">
        <v>43862.0</v>
      </c>
      <c r="J19" s="12">
        <v>43878.0</v>
      </c>
      <c r="K19" s="13">
        <f t="shared" si="12"/>
        <v>16</v>
      </c>
      <c r="L19" s="14">
        <v>200.0</v>
      </c>
      <c r="M19" s="15">
        <v>0.18</v>
      </c>
      <c r="N19" s="16">
        <f t="shared" si="13"/>
        <v>360</v>
      </c>
      <c r="O19" s="16">
        <v>0.0</v>
      </c>
      <c r="P19" s="11">
        <f t="shared" si="14"/>
        <v>360</v>
      </c>
      <c r="Q19" s="11">
        <f t="shared" ref="Q19:Q26" si="19">SUM(Q18+P19)</f>
        <v>720</v>
      </c>
      <c r="R19" s="12">
        <f t="shared" si="15"/>
        <v>43878</v>
      </c>
      <c r="S19" s="21"/>
      <c r="T19" s="12"/>
      <c r="U19" s="11"/>
      <c r="V19" s="14">
        <f t="shared" si="16"/>
        <v>16</v>
      </c>
      <c r="W19" s="14">
        <f t="shared" si="17"/>
        <v>3</v>
      </c>
      <c r="Y19" s="24">
        <f>ROUND(X19*100/118,0)</f>
        <v>0</v>
      </c>
      <c r="AD19" s="26"/>
    </row>
    <row r="20">
      <c r="A20" s="17">
        <v>43891.0</v>
      </c>
      <c r="B20" s="10">
        <v>2000.0</v>
      </c>
      <c r="C20" s="18">
        <v>0.0</v>
      </c>
      <c r="D20" s="11">
        <f t="shared" si="11"/>
        <v>2000</v>
      </c>
      <c r="E20" s="11">
        <f t="shared" si="18"/>
        <v>2000</v>
      </c>
      <c r="F20" s="14"/>
      <c r="G20" s="25"/>
      <c r="H20" s="14"/>
      <c r="I20" s="12">
        <v>43891.0</v>
      </c>
      <c r="J20" s="12">
        <v>44040.0</v>
      </c>
      <c r="K20" s="13">
        <f t="shared" si="12"/>
        <v>149</v>
      </c>
      <c r="L20" s="14">
        <v>0.0</v>
      </c>
      <c r="M20" s="15">
        <v>0.18</v>
      </c>
      <c r="N20" s="16">
        <f t="shared" si="13"/>
        <v>360</v>
      </c>
      <c r="O20" s="16">
        <v>0.0</v>
      </c>
      <c r="P20" s="11">
        <f t="shared" si="14"/>
        <v>360</v>
      </c>
      <c r="Q20" s="11">
        <f t="shared" si="19"/>
        <v>1080</v>
      </c>
      <c r="R20" s="12">
        <f t="shared" si="15"/>
        <v>44040</v>
      </c>
      <c r="S20" s="11"/>
      <c r="T20" s="11"/>
      <c r="U20" s="11"/>
      <c r="V20" s="14">
        <f t="shared" si="16"/>
        <v>149</v>
      </c>
      <c r="W20" s="14">
        <f t="shared" si="17"/>
        <v>26</v>
      </c>
      <c r="AD20" s="14"/>
    </row>
    <row r="21" ht="15.75" customHeight="1">
      <c r="A21" s="22">
        <v>43922.0</v>
      </c>
      <c r="B21" s="23">
        <v>2200.0</v>
      </c>
      <c r="C21" s="27">
        <v>0.0</v>
      </c>
      <c r="D21" s="11">
        <f t="shared" si="11"/>
        <v>2200</v>
      </c>
      <c r="E21" s="11">
        <f t="shared" si="18"/>
        <v>4200</v>
      </c>
      <c r="F21" s="28"/>
      <c r="G21" s="25"/>
      <c r="H21" s="28"/>
      <c r="I21" s="12">
        <v>43922.0</v>
      </c>
      <c r="J21" s="12">
        <v>44104.0</v>
      </c>
      <c r="K21" s="13">
        <f t="shared" si="12"/>
        <v>182</v>
      </c>
      <c r="L21" s="14">
        <v>0.0</v>
      </c>
      <c r="M21" s="29">
        <v>0.18</v>
      </c>
      <c r="N21" s="30">
        <f t="shared" si="13"/>
        <v>396</v>
      </c>
      <c r="O21" s="30">
        <v>0.0</v>
      </c>
      <c r="P21" s="11">
        <f t="shared" si="14"/>
        <v>396</v>
      </c>
      <c r="Q21" s="11">
        <f t="shared" si="19"/>
        <v>1476</v>
      </c>
      <c r="R21" s="12">
        <f t="shared" si="15"/>
        <v>44104</v>
      </c>
      <c r="S21" s="23"/>
      <c r="T21" s="23"/>
      <c r="U21" s="23"/>
      <c r="V21" s="14">
        <f t="shared" si="16"/>
        <v>182</v>
      </c>
      <c r="W21" s="14">
        <v>0.0</v>
      </c>
      <c r="AD21" s="28"/>
    </row>
    <row r="22" ht="15.75" customHeight="1">
      <c r="A22" s="22">
        <v>43952.0</v>
      </c>
      <c r="B22" s="23">
        <v>2200.0</v>
      </c>
      <c r="C22" s="27">
        <v>0.0</v>
      </c>
      <c r="D22" s="11">
        <f t="shared" si="11"/>
        <v>2200</v>
      </c>
      <c r="E22" s="11">
        <f t="shared" si="18"/>
        <v>6400</v>
      </c>
      <c r="F22" s="28"/>
      <c r="G22" s="25"/>
      <c r="H22" s="28"/>
      <c r="I22" s="12">
        <v>43952.0</v>
      </c>
      <c r="J22" s="12">
        <v>44104.0</v>
      </c>
      <c r="K22" s="13">
        <f t="shared" si="12"/>
        <v>152</v>
      </c>
      <c r="L22" s="14">
        <v>0.0</v>
      </c>
      <c r="M22" s="29">
        <v>0.18</v>
      </c>
      <c r="N22" s="30">
        <f t="shared" si="13"/>
        <v>396</v>
      </c>
      <c r="O22" s="30">
        <v>0.0</v>
      </c>
      <c r="P22" s="11">
        <f t="shared" si="14"/>
        <v>396</v>
      </c>
      <c r="Q22" s="11">
        <f t="shared" si="19"/>
        <v>1872</v>
      </c>
      <c r="R22" s="12">
        <f t="shared" si="15"/>
        <v>44104</v>
      </c>
      <c r="S22" s="23"/>
      <c r="T22" s="23"/>
      <c r="U22" s="23"/>
      <c r="V22" s="14">
        <f t="shared" si="16"/>
        <v>152</v>
      </c>
      <c r="W22" s="14">
        <v>0.0</v>
      </c>
      <c r="AD22" s="28"/>
    </row>
    <row r="23" ht="15.75" customHeight="1">
      <c r="A23" s="22">
        <v>43983.0</v>
      </c>
      <c r="B23" s="23">
        <v>2200.0</v>
      </c>
      <c r="C23" s="27">
        <v>0.0</v>
      </c>
      <c r="D23" s="11">
        <f t="shared" si="11"/>
        <v>2200</v>
      </c>
      <c r="E23" s="11">
        <f t="shared" si="18"/>
        <v>8600</v>
      </c>
      <c r="F23" s="28"/>
      <c r="G23" s="25"/>
      <c r="H23" s="28"/>
      <c r="I23" s="12">
        <v>43983.0</v>
      </c>
      <c r="J23" s="12">
        <v>44104.0</v>
      </c>
      <c r="K23" s="13">
        <f t="shared" si="12"/>
        <v>121</v>
      </c>
      <c r="L23" s="14">
        <v>0.0</v>
      </c>
      <c r="M23" s="29">
        <v>0.18</v>
      </c>
      <c r="N23" s="30">
        <f t="shared" si="13"/>
        <v>396</v>
      </c>
      <c r="O23" s="30">
        <v>0.0</v>
      </c>
      <c r="P23" s="11">
        <f t="shared" si="14"/>
        <v>396</v>
      </c>
      <c r="Q23" s="11">
        <f t="shared" si="19"/>
        <v>2268</v>
      </c>
      <c r="R23" s="12">
        <f t="shared" si="15"/>
        <v>44104</v>
      </c>
      <c r="S23" s="23"/>
      <c r="T23" s="23"/>
      <c r="U23" s="23"/>
      <c r="V23" s="14">
        <f t="shared" si="16"/>
        <v>121</v>
      </c>
      <c r="W23" s="14">
        <v>0.0</v>
      </c>
      <c r="X23" s="20"/>
      <c r="Y23" s="24">
        <f>ROUND(X23*100/118,0)</f>
        <v>0</v>
      </c>
      <c r="AC23" s="24">
        <f>SUM(X23-Y23)</f>
        <v>0</v>
      </c>
      <c r="AD23" s="31" t="s">
        <v>31</v>
      </c>
    </row>
    <row r="24" ht="15.75" customHeight="1">
      <c r="A24" s="17">
        <v>44013.0</v>
      </c>
      <c r="B24" s="23">
        <v>2200.0</v>
      </c>
      <c r="C24" s="18">
        <v>2000.0</v>
      </c>
      <c r="D24" s="11">
        <f t="shared" si="11"/>
        <v>200</v>
      </c>
      <c r="E24" s="11">
        <f t="shared" si="18"/>
        <v>8800</v>
      </c>
      <c r="F24" s="14"/>
      <c r="G24" s="25"/>
      <c r="H24" s="14"/>
      <c r="I24" s="12">
        <v>44013.0</v>
      </c>
      <c r="J24" s="12">
        <v>44040.0</v>
      </c>
      <c r="K24" s="13">
        <f t="shared" si="12"/>
        <v>27</v>
      </c>
      <c r="L24" s="14">
        <v>0.0</v>
      </c>
      <c r="M24" s="15">
        <v>0.18</v>
      </c>
      <c r="N24" s="16">
        <f t="shared" si="13"/>
        <v>396</v>
      </c>
      <c r="O24" s="16">
        <v>360.0</v>
      </c>
      <c r="P24" s="11">
        <f t="shared" si="14"/>
        <v>36</v>
      </c>
      <c r="Q24" s="11">
        <f t="shared" si="19"/>
        <v>2304</v>
      </c>
      <c r="R24" s="12">
        <f t="shared" si="15"/>
        <v>44040</v>
      </c>
      <c r="S24" s="11"/>
      <c r="T24" s="11"/>
      <c r="U24" s="11"/>
      <c r="V24" s="14">
        <f t="shared" si="16"/>
        <v>27</v>
      </c>
      <c r="W24" s="14">
        <v>0.0</v>
      </c>
      <c r="AD24" s="14"/>
    </row>
    <row r="25" ht="15.75" customHeight="1">
      <c r="A25" s="17">
        <v>44044.0</v>
      </c>
      <c r="B25" s="23">
        <v>2200.0</v>
      </c>
      <c r="C25" s="18">
        <v>0.0</v>
      </c>
      <c r="D25" s="11">
        <f t="shared" si="11"/>
        <v>2200</v>
      </c>
      <c r="E25" s="11">
        <f t="shared" si="18"/>
        <v>11000</v>
      </c>
      <c r="F25" s="14"/>
      <c r="G25" s="25"/>
      <c r="H25" s="14"/>
      <c r="I25" s="12">
        <v>44044.0</v>
      </c>
      <c r="J25" s="12">
        <v>44104.0</v>
      </c>
      <c r="K25" s="13">
        <f t="shared" si="12"/>
        <v>60</v>
      </c>
      <c r="L25" s="14">
        <v>0.0</v>
      </c>
      <c r="M25" s="15">
        <v>0.18</v>
      </c>
      <c r="N25" s="16">
        <f t="shared" si="13"/>
        <v>396</v>
      </c>
      <c r="O25" s="16">
        <v>0.0</v>
      </c>
      <c r="P25" s="11">
        <f t="shared" si="14"/>
        <v>396</v>
      </c>
      <c r="Q25" s="11">
        <f t="shared" si="19"/>
        <v>2700</v>
      </c>
      <c r="R25" s="32">
        <f t="shared" si="15"/>
        <v>44104</v>
      </c>
      <c r="S25" s="11"/>
      <c r="T25" s="11"/>
      <c r="U25" s="11"/>
      <c r="V25" s="14">
        <f t="shared" si="16"/>
        <v>60</v>
      </c>
      <c r="W25" s="14">
        <v>0.0</v>
      </c>
      <c r="AD25" s="14" t="s">
        <v>35</v>
      </c>
    </row>
    <row r="26" ht="15.75" customHeight="1">
      <c r="A26" s="17">
        <v>44075.0</v>
      </c>
      <c r="B26" s="23">
        <v>2200.0</v>
      </c>
      <c r="C26" s="18">
        <v>0.0</v>
      </c>
      <c r="D26" s="11">
        <f t="shared" si="11"/>
        <v>2200</v>
      </c>
      <c r="E26" s="11">
        <f t="shared" si="18"/>
        <v>13200</v>
      </c>
      <c r="F26" s="14"/>
      <c r="G26" s="14"/>
      <c r="H26" s="14"/>
      <c r="I26" s="12">
        <v>44075.0</v>
      </c>
      <c r="J26" s="12">
        <v>44104.0</v>
      </c>
      <c r="K26" s="13">
        <f t="shared" si="12"/>
        <v>29</v>
      </c>
      <c r="L26" s="14">
        <v>0.0</v>
      </c>
      <c r="M26" s="15">
        <v>0.18</v>
      </c>
      <c r="N26" s="16">
        <f t="shared" si="13"/>
        <v>396</v>
      </c>
      <c r="O26" s="16">
        <v>0.0</v>
      </c>
      <c r="P26" s="11">
        <f t="shared" si="14"/>
        <v>396</v>
      </c>
      <c r="Q26" s="11">
        <f t="shared" si="19"/>
        <v>3096</v>
      </c>
      <c r="R26" s="32">
        <f t="shared" si="15"/>
        <v>44104</v>
      </c>
      <c r="S26" s="11"/>
      <c r="T26" s="11"/>
      <c r="U26" s="11"/>
      <c r="V26" s="14">
        <f t="shared" si="16"/>
        <v>29</v>
      </c>
      <c r="W26" s="14">
        <v>0.0</v>
      </c>
      <c r="AC26" s="24">
        <f>SUM(X26-Y26)</f>
        <v>0</v>
      </c>
    </row>
    <row r="27" ht="15.75" customHeight="1">
      <c r="A27" s="23" t="s">
        <v>36</v>
      </c>
      <c r="B27" s="23">
        <f t="shared" ref="B27:D27" si="20">SUM(B5:B26)</f>
        <v>43200</v>
      </c>
      <c r="C27" s="23">
        <f t="shared" si="20"/>
        <v>30000</v>
      </c>
      <c r="D27" s="23">
        <f t="shared" si="20"/>
        <v>13200</v>
      </c>
      <c r="E27" s="23"/>
      <c r="F27" s="28"/>
      <c r="G27" s="28"/>
      <c r="H27" s="28"/>
      <c r="I27" s="33"/>
      <c r="J27" s="28"/>
      <c r="K27" s="28"/>
      <c r="L27" s="23">
        <f>SUM(L5:L26)</f>
        <v>2430</v>
      </c>
      <c r="M27" s="23"/>
      <c r="N27" s="23">
        <f t="shared" ref="N27:P27" si="21">SUM(N5:N26)</f>
        <v>7776</v>
      </c>
      <c r="O27" s="23">
        <f t="shared" si="21"/>
        <v>4680</v>
      </c>
      <c r="P27" s="23">
        <f t="shared" si="21"/>
        <v>3096</v>
      </c>
      <c r="Q27" s="23"/>
      <c r="R27" s="23"/>
      <c r="S27" s="23"/>
      <c r="T27" s="23"/>
      <c r="U27" s="23"/>
      <c r="V27" s="23"/>
      <c r="W27" s="23">
        <f>SUM(W5:W26)</f>
        <v>37</v>
      </c>
    </row>
    <row r="28" ht="15.75" customHeight="1"/>
    <row r="29" ht="15.75" customHeight="1">
      <c r="A29" s="3" t="s">
        <v>37</v>
      </c>
      <c r="B29" s="4"/>
      <c r="C29" s="4"/>
      <c r="D29" s="4"/>
      <c r="E29" s="4"/>
      <c r="F29" s="5"/>
    </row>
    <row r="30" ht="15.75" customHeight="1">
      <c r="A30" s="34" t="s">
        <v>38</v>
      </c>
      <c r="B30" s="5"/>
      <c r="C30" s="35"/>
      <c r="D30" s="35" t="s">
        <v>39</v>
      </c>
      <c r="E30" s="35" t="s">
        <v>17</v>
      </c>
      <c r="F30" s="35" t="s">
        <v>6</v>
      </c>
    </row>
    <row r="31" ht="15.75" customHeight="1">
      <c r="A31" s="34" t="s">
        <v>1</v>
      </c>
      <c r="B31" s="5"/>
      <c r="C31" s="35"/>
      <c r="D31" s="35">
        <f t="shared" ref="D31:E31" si="22">B27</f>
        <v>43200</v>
      </c>
      <c r="E31" s="35">
        <f t="shared" si="22"/>
        <v>30000</v>
      </c>
      <c r="F31" s="35">
        <f t="shared" ref="F31:F34" si="24">SUM(D31-E31)</f>
        <v>13200</v>
      </c>
    </row>
    <row r="32" ht="15.75" customHeight="1">
      <c r="A32" s="34" t="s">
        <v>40</v>
      </c>
      <c r="B32" s="5"/>
      <c r="C32" s="35"/>
      <c r="D32" s="35">
        <f t="shared" ref="D32:E32" si="23">N27</f>
        <v>7776</v>
      </c>
      <c r="E32" s="35">
        <f t="shared" si="23"/>
        <v>4680</v>
      </c>
      <c r="F32" s="35">
        <f t="shared" si="24"/>
        <v>3096</v>
      </c>
    </row>
    <row r="33" ht="15.75" customHeight="1">
      <c r="A33" s="34" t="s">
        <v>41</v>
      </c>
      <c r="B33" s="5"/>
      <c r="C33" s="35"/>
      <c r="D33" s="35">
        <f>L27</f>
        <v>2430</v>
      </c>
      <c r="E33" s="35">
        <v>0.0</v>
      </c>
      <c r="F33" s="35">
        <f t="shared" si="24"/>
        <v>2430</v>
      </c>
    </row>
    <row r="34" ht="15.75" customHeight="1">
      <c r="A34" s="34" t="s">
        <v>42</v>
      </c>
      <c r="B34" s="5"/>
      <c r="C34" s="35"/>
      <c r="D34" s="35">
        <f>W27</f>
        <v>37</v>
      </c>
      <c r="E34" s="35">
        <v>0.0</v>
      </c>
      <c r="F34" s="35">
        <f t="shared" si="24"/>
        <v>37</v>
      </c>
    </row>
    <row r="35" ht="15.75" customHeight="1">
      <c r="A35" s="3" t="s">
        <v>36</v>
      </c>
      <c r="B35" s="5"/>
      <c r="C35" s="35"/>
      <c r="D35" s="35">
        <f t="shared" ref="D35:F35" si="25">SUM(D31:D34)</f>
        <v>53443</v>
      </c>
      <c r="E35" s="35">
        <f t="shared" si="25"/>
        <v>34680</v>
      </c>
      <c r="F35" s="35">
        <f t="shared" si="25"/>
        <v>18763</v>
      </c>
    </row>
    <row r="36" ht="15.75" customHeight="1">
      <c r="A36" s="36" t="s">
        <v>43</v>
      </c>
    </row>
    <row r="37" ht="25.5" customHeight="1"/>
    <row r="38" ht="15.75" customHeight="1">
      <c r="D38" s="24" t="s">
        <v>44</v>
      </c>
      <c r="F38" s="24" t="s">
        <v>45</v>
      </c>
      <c r="I38" s="24" t="s">
        <v>46</v>
      </c>
      <c r="L38" s="24" t="s">
        <v>47</v>
      </c>
      <c r="Q38" s="24" t="s">
        <v>48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32:B32"/>
    <mergeCell ref="A33:B33"/>
    <mergeCell ref="A34:B34"/>
    <mergeCell ref="A35:B35"/>
    <mergeCell ref="A36:Q36"/>
    <mergeCell ref="A1:W1"/>
    <mergeCell ref="A2:L2"/>
    <mergeCell ref="M2:W2"/>
    <mergeCell ref="A4:W4"/>
    <mergeCell ref="A29:F29"/>
    <mergeCell ref="A30:B30"/>
    <mergeCell ref="A31:B31"/>
  </mergeCells>
  <printOptions/>
  <pageMargins bottom="0.7480314960629921" footer="0.0" header="0.0" left="0.7086614173228347" right="0.7086614173228347" top="0.7480314960629921"/>
  <pageSetup paperSize="9" scale="75"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5.75"/>
    <col customWidth="1" min="4" max="4" width="8.13"/>
    <col customWidth="1" min="5" max="5" width="7.5"/>
    <col customWidth="1" min="6" max="6" width="6.88"/>
    <col customWidth="1" min="7" max="7" width="7.88"/>
    <col customWidth="1" min="8" max="8" width="4.13"/>
    <col customWidth="1" min="9" max="9" width="8.25"/>
    <col customWidth="1" min="10" max="10" width="8.5"/>
    <col customWidth="1" min="11" max="11" width="5.0"/>
    <col customWidth="1" min="12" max="12" width="8.25"/>
    <col customWidth="1" min="13" max="13" width="3.75"/>
    <col customWidth="1" min="14" max="14" width="5.25"/>
    <col customWidth="1" min="15" max="15" width="5.13"/>
    <col customWidth="1" min="16" max="16" width="5.38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4.38"/>
    <col customWidth="1" min="23" max="23" width="5.88"/>
    <col customWidth="1" min="24" max="24" width="9.13"/>
    <col customWidth="1" min="25" max="25" width="7.88"/>
    <col customWidth="1" min="26" max="26" width="3.5"/>
    <col customWidth="1" min="27" max="28" width="7.63"/>
  </cols>
  <sheetData>
    <row r="1">
      <c r="A1" s="1" t="s">
        <v>406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 t="s">
        <v>407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13.5" customHeight="1">
      <c r="A5" s="9"/>
      <c r="B5" s="9"/>
      <c r="C5" s="10"/>
      <c r="D5" s="11"/>
      <c r="E5" s="10"/>
      <c r="F5" s="9"/>
      <c r="G5" s="9"/>
      <c r="H5" s="9"/>
      <c r="I5" s="12"/>
      <c r="J5" s="12"/>
      <c r="K5" s="13"/>
      <c r="L5" s="14"/>
      <c r="M5" s="15"/>
      <c r="N5" s="16"/>
      <c r="O5" s="16"/>
      <c r="P5" s="11"/>
      <c r="Q5" s="11"/>
      <c r="R5" s="12"/>
      <c r="S5" s="11"/>
      <c r="T5" s="11"/>
      <c r="U5" s="11"/>
      <c r="V5" s="14" t="str">
        <f t="shared" ref="V5:V25" si="1">K5</f>
        <v/>
      </c>
      <c r="W5" s="14">
        <f t="shared" ref="W5:W25" si="2">ROUND(SUM(N5*18%*V5/365),0)</f>
        <v>0</v>
      </c>
    </row>
    <row r="6">
      <c r="A6" s="17">
        <v>43497.0</v>
      </c>
      <c r="B6" s="11">
        <v>2678.0</v>
      </c>
      <c r="C6" s="18">
        <v>0.0</v>
      </c>
      <c r="D6" s="11">
        <f t="shared" ref="D6:D25" si="3">SUM(B6-C6)</f>
        <v>2678</v>
      </c>
      <c r="E6" s="11">
        <f t="shared" ref="E6:E25" si="4">E5+D6</f>
        <v>2678</v>
      </c>
      <c r="F6" s="14"/>
      <c r="G6" s="14"/>
      <c r="H6" s="14"/>
      <c r="I6" s="12">
        <v>43497.0</v>
      </c>
      <c r="J6" s="12">
        <v>43550.0</v>
      </c>
      <c r="K6" s="13">
        <f t="shared" ref="K6:K25" si="5">SUM(J6-I6)</f>
        <v>53</v>
      </c>
      <c r="L6" s="14">
        <v>268.0</v>
      </c>
      <c r="M6" s="15">
        <v>0.18</v>
      </c>
      <c r="N6" s="16">
        <f t="shared" ref="N6:N25" si="6">ROUND(SUM(B6*M6),0)</f>
        <v>482</v>
      </c>
      <c r="O6" s="16">
        <v>0.0</v>
      </c>
      <c r="P6" s="11">
        <f t="shared" ref="P6:P25" si="7">SUM(N6-O6)</f>
        <v>482</v>
      </c>
      <c r="Q6" s="11">
        <f>P6</f>
        <v>482</v>
      </c>
      <c r="R6" s="12">
        <f t="shared" ref="R6:R25" si="8">J6</f>
        <v>43550</v>
      </c>
      <c r="S6" s="11"/>
      <c r="T6" s="11"/>
      <c r="U6" s="11"/>
      <c r="V6" s="14">
        <f t="shared" si="1"/>
        <v>53</v>
      </c>
      <c r="W6" s="14">
        <f t="shared" si="2"/>
        <v>13</v>
      </c>
      <c r="X6" s="19"/>
      <c r="Y6" s="19"/>
      <c r="Z6" s="20">
        <f>SUM(Y6-X6+1)</f>
        <v>1</v>
      </c>
    </row>
    <row r="7">
      <c r="A7" s="17">
        <v>43525.0</v>
      </c>
      <c r="B7" s="11">
        <v>2678.0</v>
      </c>
      <c r="C7" s="18">
        <v>5356.0</v>
      </c>
      <c r="D7" s="11">
        <f t="shared" si="3"/>
        <v>-2678</v>
      </c>
      <c r="E7" s="11">
        <f t="shared" si="4"/>
        <v>0</v>
      </c>
      <c r="F7" s="14" t="s">
        <v>20</v>
      </c>
      <c r="G7" s="12" t="s">
        <v>21</v>
      </c>
      <c r="H7" s="14"/>
      <c r="I7" s="12">
        <v>43525.0</v>
      </c>
      <c r="J7" s="12">
        <v>43550.0</v>
      </c>
      <c r="K7" s="13">
        <f t="shared" si="5"/>
        <v>25</v>
      </c>
      <c r="L7" s="14">
        <v>268.0</v>
      </c>
      <c r="M7" s="15">
        <v>0.18</v>
      </c>
      <c r="N7" s="16">
        <f t="shared" si="6"/>
        <v>482</v>
      </c>
      <c r="O7" s="16">
        <v>964.0</v>
      </c>
      <c r="P7" s="11">
        <f t="shared" si="7"/>
        <v>-482</v>
      </c>
      <c r="Q7" s="11">
        <f t="shared" ref="Q7:Q25" si="9">SUM(Q6,P7)</f>
        <v>0</v>
      </c>
      <c r="R7" s="12">
        <f t="shared" si="8"/>
        <v>43550</v>
      </c>
      <c r="S7" s="14" t="s">
        <v>20</v>
      </c>
      <c r="T7" s="12" t="s">
        <v>21</v>
      </c>
      <c r="U7" s="14"/>
      <c r="V7" s="14">
        <f t="shared" si="1"/>
        <v>25</v>
      </c>
      <c r="W7" s="14">
        <f t="shared" si="2"/>
        <v>6</v>
      </c>
      <c r="X7" s="20" t="s">
        <v>22</v>
      </c>
      <c r="Y7" s="20">
        <v>6320.0</v>
      </c>
      <c r="Z7" s="20"/>
    </row>
    <row r="8">
      <c r="A8" s="17">
        <v>43556.0</v>
      </c>
      <c r="B8" s="11">
        <v>2678.0</v>
      </c>
      <c r="C8" s="18">
        <v>0.0</v>
      </c>
      <c r="D8" s="11">
        <f t="shared" si="3"/>
        <v>2678</v>
      </c>
      <c r="E8" s="11">
        <f t="shared" si="4"/>
        <v>2678</v>
      </c>
      <c r="F8" s="14"/>
      <c r="G8" s="12"/>
      <c r="H8" s="14"/>
      <c r="I8" s="12">
        <v>43556.0</v>
      </c>
      <c r="J8" s="12">
        <v>43684.0</v>
      </c>
      <c r="K8" s="13">
        <f t="shared" si="5"/>
        <v>128</v>
      </c>
      <c r="L8" s="14">
        <v>268.0</v>
      </c>
      <c r="M8" s="15">
        <v>0.18</v>
      </c>
      <c r="N8" s="16">
        <f t="shared" si="6"/>
        <v>482</v>
      </c>
      <c r="O8" s="16">
        <v>0.0</v>
      </c>
      <c r="P8" s="11">
        <f t="shared" si="7"/>
        <v>482</v>
      </c>
      <c r="Q8" s="11">
        <f t="shared" si="9"/>
        <v>482</v>
      </c>
      <c r="R8" s="12">
        <f t="shared" si="8"/>
        <v>43684</v>
      </c>
      <c r="S8" s="14"/>
      <c r="T8" s="12"/>
      <c r="U8" s="14"/>
      <c r="V8" s="14">
        <f t="shared" si="1"/>
        <v>128</v>
      </c>
      <c r="W8" s="14">
        <f t="shared" si="2"/>
        <v>30</v>
      </c>
    </row>
    <row r="9">
      <c r="A9" s="17">
        <v>43586.0</v>
      </c>
      <c r="B9" s="11">
        <v>2678.0</v>
      </c>
      <c r="C9" s="18">
        <v>0.0</v>
      </c>
      <c r="D9" s="11">
        <f t="shared" si="3"/>
        <v>2678</v>
      </c>
      <c r="E9" s="11">
        <f t="shared" si="4"/>
        <v>5356</v>
      </c>
      <c r="F9" s="14"/>
      <c r="G9" s="12"/>
      <c r="H9" s="14"/>
      <c r="I9" s="12">
        <v>43586.0</v>
      </c>
      <c r="J9" s="12">
        <v>43684.0</v>
      </c>
      <c r="K9" s="13">
        <f t="shared" si="5"/>
        <v>98</v>
      </c>
      <c r="L9" s="14">
        <v>268.0</v>
      </c>
      <c r="M9" s="15">
        <v>0.18</v>
      </c>
      <c r="N9" s="16">
        <f t="shared" si="6"/>
        <v>482</v>
      </c>
      <c r="O9" s="16">
        <v>0.0</v>
      </c>
      <c r="P9" s="11">
        <f t="shared" si="7"/>
        <v>482</v>
      </c>
      <c r="Q9" s="11">
        <f t="shared" si="9"/>
        <v>964</v>
      </c>
      <c r="R9" s="12">
        <f t="shared" si="8"/>
        <v>43684</v>
      </c>
      <c r="S9" s="14"/>
      <c r="T9" s="12"/>
      <c r="U9" s="14"/>
      <c r="V9" s="14">
        <f t="shared" si="1"/>
        <v>98</v>
      </c>
      <c r="W9" s="14">
        <f t="shared" si="2"/>
        <v>23</v>
      </c>
    </row>
    <row r="10">
      <c r="A10" s="17">
        <v>43617.0</v>
      </c>
      <c r="B10" s="11">
        <v>2678.0</v>
      </c>
      <c r="C10" s="18">
        <v>0.0</v>
      </c>
      <c r="D10" s="11">
        <f t="shared" si="3"/>
        <v>2678</v>
      </c>
      <c r="E10" s="11">
        <f t="shared" si="4"/>
        <v>8034</v>
      </c>
      <c r="F10" s="14"/>
      <c r="G10" s="12"/>
      <c r="H10" s="14"/>
      <c r="I10" s="12">
        <v>43617.0</v>
      </c>
      <c r="J10" s="12">
        <v>43684.0</v>
      </c>
      <c r="K10" s="13">
        <f t="shared" si="5"/>
        <v>67</v>
      </c>
      <c r="L10" s="14">
        <v>268.0</v>
      </c>
      <c r="M10" s="15">
        <v>0.18</v>
      </c>
      <c r="N10" s="16">
        <f t="shared" si="6"/>
        <v>482</v>
      </c>
      <c r="O10" s="16">
        <v>0.0</v>
      </c>
      <c r="P10" s="11">
        <f t="shared" si="7"/>
        <v>482</v>
      </c>
      <c r="Q10" s="11">
        <f t="shared" si="9"/>
        <v>1446</v>
      </c>
      <c r="R10" s="12">
        <f t="shared" si="8"/>
        <v>43684</v>
      </c>
      <c r="S10" s="14"/>
      <c r="T10" s="12"/>
      <c r="U10" s="14"/>
      <c r="V10" s="14">
        <f t="shared" si="1"/>
        <v>67</v>
      </c>
      <c r="W10" s="14">
        <f t="shared" si="2"/>
        <v>16</v>
      </c>
      <c r="X10" s="19"/>
      <c r="Y10" s="19"/>
      <c r="Z10" s="20">
        <f>SUM(Y10-X10+1)</f>
        <v>1</v>
      </c>
    </row>
    <row r="11">
      <c r="A11" s="17">
        <v>43647.0</v>
      </c>
      <c r="B11" s="11">
        <v>2678.0</v>
      </c>
      <c r="C11" s="18">
        <v>0.0</v>
      </c>
      <c r="D11" s="11">
        <f t="shared" si="3"/>
        <v>2678</v>
      </c>
      <c r="E11" s="11">
        <f t="shared" si="4"/>
        <v>10712</v>
      </c>
      <c r="F11" s="14"/>
      <c r="G11" s="21"/>
      <c r="H11" s="14"/>
      <c r="I11" s="12">
        <v>43647.0</v>
      </c>
      <c r="J11" s="12">
        <v>43684.0</v>
      </c>
      <c r="K11" s="13">
        <f t="shared" si="5"/>
        <v>37</v>
      </c>
      <c r="L11" s="14">
        <v>268.0</v>
      </c>
      <c r="M11" s="15">
        <v>0.18</v>
      </c>
      <c r="N11" s="16">
        <f t="shared" si="6"/>
        <v>482</v>
      </c>
      <c r="O11" s="16">
        <v>0.0</v>
      </c>
      <c r="P11" s="11">
        <f t="shared" si="7"/>
        <v>482</v>
      </c>
      <c r="Q11" s="11">
        <f t="shared" si="9"/>
        <v>1928</v>
      </c>
      <c r="R11" s="12">
        <f t="shared" si="8"/>
        <v>43684</v>
      </c>
      <c r="S11" s="14"/>
      <c r="T11" s="21"/>
      <c r="U11" s="14"/>
      <c r="V11" s="14">
        <f t="shared" si="1"/>
        <v>37</v>
      </c>
      <c r="W11" s="14">
        <f t="shared" si="2"/>
        <v>9</v>
      </c>
    </row>
    <row r="12">
      <c r="A12" s="17">
        <v>43678.0</v>
      </c>
      <c r="B12" s="11">
        <v>2678.0</v>
      </c>
      <c r="C12" s="18">
        <v>10712.0</v>
      </c>
      <c r="D12" s="11">
        <f t="shared" si="3"/>
        <v>-8034</v>
      </c>
      <c r="E12" s="11">
        <f t="shared" si="4"/>
        <v>2678</v>
      </c>
      <c r="F12" s="14" t="s">
        <v>23</v>
      </c>
      <c r="G12" s="21" t="s">
        <v>24</v>
      </c>
      <c r="H12" s="14"/>
      <c r="I12" s="12">
        <v>43678.0</v>
      </c>
      <c r="J12" s="12">
        <v>43878.0</v>
      </c>
      <c r="K12" s="13">
        <f t="shared" si="5"/>
        <v>200</v>
      </c>
      <c r="L12" s="14">
        <v>268.0</v>
      </c>
      <c r="M12" s="15">
        <v>0.18</v>
      </c>
      <c r="N12" s="16">
        <f t="shared" si="6"/>
        <v>482</v>
      </c>
      <c r="O12" s="16">
        <v>1928.0</v>
      </c>
      <c r="P12" s="11">
        <f t="shared" si="7"/>
        <v>-1446</v>
      </c>
      <c r="Q12" s="11">
        <f t="shared" si="9"/>
        <v>482</v>
      </c>
      <c r="R12" s="12">
        <f t="shared" si="8"/>
        <v>43878</v>
      </c>
      <c r="S12" s="14" t="s">
        <v>23</v>
      </c>
      <c r="T12" s="21" t="s">
        <v>24</v>
      </c>
      <c r="U12" s="14"/>
      <c r="V12" s="14">
        <f t="shared" si="1"/>
        <v>200</v>
      </c>
      <c r="W12" s="14">
        <f t="shared" si="2"/>
        <v>48</v>
      </c>
      <c r="X12" s="19">
        <v>43684.0</v>
      </c>
      <c r="Y12" s="20">
        <v>12640.0</v>
      </c>
      <c r="Z12" s="19">
        <f>SUM(Y12-X12+1)</f>
        <v>-31043</v>
      </c>
    </row>
    <row r="13">
      <c r="A13" s="22">
        <v>43709.0</v>
      </c>
      <c r="B13" s="23">
        <v>2813.0</v>
      </c>
      <c r="C13" s="18">
        <v>0.0</v>
      </c>
      <c r="D13" s="11">
        <f t="shared" si="3"/>
        <v>2813</v>
      </c>
      <c r="E13" s="11">
        <f t="shared" si="4"/>
        <v>5491</v>
      </c>
      <c r="F13" s="14"/>
      <c r="G13" s="21"/>
      <c r="H13" s="14"/>
      <c r="I13" s="12">
        <v>43709.0</v>
      </c>
      <c r="J13" s="12">
        <v>43878.0</v>
      </c>
      <c r="K13" s="13">
        <f t="shared" si="5"/>
        <v>169</v>
      </c>
      <c r="L13" s="14">
        <v>281.0</v>
      </c>
      <c r="M13" s="15">
        <v>0.18</v>
      </c>
      <c r="N13" s="16">
        <f t="shared" si="6"/>
        <v>506</v>
      </c>
      <c r="O13" s="16">
        <v>0.0</v>
      </c>
      <c r="P13" s="11">
        <f t="shared" si="7"/>
        <v>506</v>
      </c>
      <c r="Q13" s="11">
        <f t="shared" si="9"/>
        <v>988</v>
      </c>
      <c r="R13" s="12">
        <f t="shared" si="8"/>
        <v>43878</v>
      </c>
      <c r="S13" s="14"/>
      <c r="T13" s="21"/>
      <c r="U13" s="14"/>
      <c r="V13" s="14">
        <f t="shared" si="1"/>
        <v>169</v>
      </c>
      <c r="W13" s="14">
        <f t="shared" si="2"/>
        <v>42</v>
      </c>
    </row>
    <row r="14">
      <c r="A14" s="17">
        <v>43739.0</v>
      </c>
      <c r="B14" s="11">
        <v>2813.0</v>
      </c>
      <c r="C14" s="18">
        <v>0.0</v>
      </c>
      <c r="D14" s="11">
        <f t="shared" si="3"/>
        <v>2813</v>
      </c>
      <c r="E14" s="11">
        <f t="shared" si="4"/>
        <v>8304</v>
      </c>
      <c r="F14" s="14"/>
      <c r="G14" s="21"/>
      <c r="H14" s="14"/>
      <c r="I14" s="12">
        <v>43739.0</v>
      </c>
      <c r="J14" s="12">
        <v>43878.0</v>
      </c>
      <c r="K14" s="13">
        <f t="shared" si="5"/>
        <v>139</v>
      </c>
      <c r="L14" s="14">
        <v>281.0</v>
      </c>
      <c r="M14" s="15">
        <v>0.18</v>
      </c>
      <c r="N14" s="16">
        <f t="shared" si="6"/>
        <v>506</v>
      </c>
      <c r="O14" s="16">
        <v>0.0</v>
      </c>
      <c r="P14" s="11">
        <f t="shared" si="7"/>
        <v>506</v>
      </c>
      <c r="Q14" s="11">
        <f t="shared" si="9"/>
        <v>1494</v>
      </c>
      <c r="R14" s="12">
        <f t="shared" si="8"/>
        <v>43878</v>
      </c>
      <c r="S14" s="14"/>
      <c r="T14" s="21"/>
      <c r="U14" s="14"/>
      <c r="V14" s="14">
        <f t="shared" si="1"/>
        <v>139</v>
      </c>
      <c r="W14" s="14">
        <f t="shared" si="2"/>
        <v>35</v>
      </c>
      <c r="AA14" s="24">
        <v>2625.0</v>
      </c>
      <c r="AB14" s="24">
        <f>AA16</f>
        <v>2756</v>
      </c>
    </row>
    <row r="15">
      <c r="A15" s="17">
        <v>43770.0</v>
      </c>
      <c r="B15" s="11">
        <v>2813.0</v>
      </c>
      <c r="C15" s="18">
        <v>0.0</v>
      </c>
      <c r="D15" s="11">
        <f t="shared" si="3"/>
        <v>2813</v>
      </c>
      <c r="E15" s="11">
        <f t="shared" si="4"/>
        <v>11117</v>
      </c>
      <c r="F15" s="14"/>
      <c r="G15" s="21"/>
      <c r="H15" s="14"/>
      <c r="I15" s="12">
        <v>43770.0</v>
      </c>
      <c r="J15" s="12">
        <v>43878.0</v>
      </c>
      <c r="K15" s="13">
        <f t="shared" si="5"/>
        <v>108</v>
      </c>
      <c r="L15" s="14">
        <v>281.0</v>
      </c>
      <c r="M15" s="15">
        <v>0.18</v>
      </c>
      <c r="N15" s="16">
        <f t="shared" si="6"/>
        <v>506</v>
      </c>
      <c r="O15" s="16">
        <v>0.0</v>
      </c>
      <c r="P15" s="11">
        <f t="shared" si="7"/>
        <v>506</v>
      </c>
      <c r="Q15" s="11">
        <f t="shared" si="9"/>
        <v>2000</v>
      </c>
      <c r="R15" s="12">
        <f t="shared" si="8"/>
        <v>43878</v>
      </c>
      <c r="S15" s="14"/>
      <c r="T15" s="21"/>
      <c r="U15" s="14"/>
      <c r="V15" s="14">
        <f t="shared" si="1"/>
        <v>108</v>
      </c>
      <c r="W15" s="14">
        <f t="shared" si="2"/>
        <v>27</v>
      </c>
      <c r="AA15" s="24">
        <f>ROUND(SUM(AA14*5%),0)</f>
        <v>131</v>
      </c>
      <c r="AB15" s="24">
        <f>ROUND(SUM(AB14*10%),0)</f>
        <v>276</v>
      </c>
    </row>
    <row r="16">
      <c r="A16" s="17">
        <v>43800.0</v>
      </c>
      <c r="B16" s="11">
        <v>2813.0</v>
      </c>
      <c r="C16" s="18">
        <v>0.0</v>
      </c>
      <c r="D16" s="11">
        <f t="shared" si="3"/>
        <v>2813</v>
      </c>
      <c r="E16" s="11">
        <f t="shared" si="4"/>
        <v>13930</v>
      </c>
      <c r="F16" s="14"/>
      <c r="G16" s="12"/>
      <c r="H16" s="14"/>
      <c r="I16" s="12">
        <v>43800.0</v>
      </c>
      <c r="J16" s="12">
        <v>43878.0</v>
      </c>
      <c r="K16" s="13">
        <f t="shared" si="5"/>
        <v>78</v>
      </c>
      <c r="L16" s="14">
        <v>281.0</v>
      </c>
      <c r="M16" s="15">
        <v>0.18</v>
      </c>
      <c r="N16" s="16">
        <f t="shared" si="6"/>
        <v>506</v>
      </c>
      <c r="O16" s="16">
        <v>0.0</v>
      </c>
      <c r="P16" s="11">
        <f t="shared" si="7"/>
        <v>506</v>
      </c>
      <c r="Q16" s="11">
        <f t="shared" si="9"/>
        <v>2506</v>
      </c>
      <c r="R16" s="12">
        <f t="shared" si="8"/>
        <v>43878</v>
      </c>
      <c r="S16" s="14"/>
      <c r="T16" s="12"/>
      <c r="U16" s="14"/>
      <c r="V16" s="14">
        <f t="shared" si="1"/>
        <v>78</v>
      </c>
      <c r="W16" s="14">
        <f t="shared" si="2"/>
        <v>19</v>
      </c>
      <c r="AA16" s="24">
        <f t="shared" ref="AA16:AB16" si="10">SUM(AA14,AA15)</f>
        <v>2756</v>
      </c>
      <c r="AB16" s="24">
        <f t="shared" si="10"/>
        <v>3032</v>
      </c>
    </row>
    <row r="17">
      <c r="A17" s="17">
        <v>43831.0</v>
      </c>
      <c r="B17" s="11">
        <v>2813.0</v>
      </c>
      <c r="C17" s="18">
        <v>0.0</v>
      </c>
      <c r="D17" s="11">
        <f t="shared" si="3"/>
        <v>2813</v>
      </c>
      <c r="E17" s="11">
        <f t="shared" si="4"/>
        <v>16743</v>
      </c>
      <c r="F17" s="14"/>
      <c r="G17" s="14"/>
      <c r="H17" s="14"/>
      <c r="I17" s="12">
        <v>43831.0</v>
      </c>
      <c r="J17" s="12">
        <v>43985.0</v>
      </c>
      <c r="K17" s="13">
        <f t="shared" si="5"/>
        <v>154</v>
      </c>
      <c r="L17" s="14">
        <v>281.0</v>
      </c>
      <c r="M17" s="15">
        <v>0.18</v>
      </c>
      <c r="N17" s="16">
        <f t="shared" si="6"/>
        <v>506</v>
      </c>
      <c r="O17" s="16">
        <v>0.0</v>
      </c>
      <c r="P17" s="11">
        <f t="shared" si="7"/>
        <v>506</v>
      </c>
      <c r="Q17" s="11">
        <f t="shared" si="9"/>
        <v>3012</v>
      </c>
      <c r="R17" s="12">
        <f t="shared" si="8"/>
        <v>43985</v>
      </c>
      <c r="S17" s="14"/>
      <c r="T17" s="14"/>
      <c r="U17" s="11"/>
      <c r="V17" s="14">
        <f t="shared" si="1"/>
        <v>154</v>
      </c>
      <c r="W17" s="14">
        <f t="shared" si="2"/>
        <v>38</v>
      </c>
    </row>
    <row r="18">
      <c r="A18" s="17">
        <v>43862.0</v>
      </c>
      <c r="B18" s="11">
        <v>2813.0</v>
      </c>
      <c r="C18" s="18">
        <v>12956.0</v>
      </c>
      <c r="D18" s="11">
        <f t="shared" si="3"/>
        <v>-10143</v>
      </c>
      <c r="E18" s="11">
        <f t="shared" si="4"/>
        <v>6600</v>
      </c>
      <c r="F18" s="14" t="s">
        <v>25</v>
      </c>
      <c r="G18" s="25" t="s">
        <v>26</v>
      </c>
      <c r="H18" s="14"/>
      <c r="I18" s="12">
        <v>43862.0</v>
      </c>
      <c r="J18" s="12">
        <v>43985.0</v>
      </c>
      <c r="K18" s="13">
        <f t="shared" si="5"/>
        <v>123</v>
      </c>
      <c r="L18" s="14">
        <v>281.0</v>
      </c>
      <c r="M18" s="15">
        <v>0.18</v>
      </c>
      <c r="N18" s="16">
        <f t="shared" si="6"/>
        <v>506</v>
      </c>
      <c r="O18" s="16">
        <v>2844.0</v>
      </c>
      <c r="P18" s="11">
        <f t="shared" si="7"/>
        <v>-2338</v>
      </c>
      <c r="Q18" s="11">
        <f t="shared" si="9"/>
        <v>674</v>
      </c>
      <c r="R18" s="12">
        <f t="shared" si="8"/>
        <v>43985</v>
      </c>
      <c r="S18" s="14" t="s">
        <v>25</v>
      </c>
      <c r="T18" s="25" t="s">
        <v>26</v>
      </c>
      <c r="U18" s="11"/>
      <c r="V18" s="14">
        <f t="shared" si="1"/>
        <v>123</v>
      </c>
      <c r="W18" s="14">
        <f t="shared" si="2"/>
        <v>31</v>
      </c>
      <c r="X18" s="24" t="s">
        <v>27</v>
      </c>
      <c r="Y18" s="24">
        <v>15800.0</v>
      </c>
      <c r="AA18" s="24" t="str">
        <f>SUM(X18-Y18)</f>
        <v>#VALUE!</v>
      </c>
      <c r="AB18" s="26" t="s">
        <v>27</v>
      </c>
    </row>
    <row r="19">
      <c r="A19" s="17">
        <v>43891.0</v>
      </c>
      <c r="B19" s="11">
        <v>2813.0</v>
      </c>
      <c r="C19" s="18">
        <v>0.0</v>
      </c>
      <c r="D19" s="11">
        <f t="shared" si="3"/>
        <v>2813</v>
      </c>
      <c r="E19" s="11">
        <f t="shared" si="4"/>
        <v>9413</v>
      </c>
      <c r="F19" s="14"/>
      <c r="G19" s="25"/>
      <c r="H19" s="14"/>
      <c r="I19" s="12">
        <v>43891.0</v>
      </c>
      <c r="J19" s="12">
        <v>43985.0</v>
      </c>
      <c r="K19" s="13">
        <f t="shared" si="5"/>
        <v>94</v>
      </c>
      <c r="L19" s="14">
        <v>281.0</v>
      </c>
      <c r="M19" s="15">
        <v>0.18</v>
      </c>
      <c r="N19" s="16">
        <f t="shared" si="6"/>
        <v>506</v>
      </c>
      <c r="O19" s="16">
        <v>0.0</v>
      </c>
      <c r="P19" s="11">
        <f t="shared" si="7"/>
        <v>506</v>
      </c>
      <c r="Q19" s="11">
        <f t="shared" si="9"/>
        <v>1180</v>
      </c>
      <c r="R19" s="12">
        <f t="shared" si="8"/>
        <v>43985</v>
      </c>
      <c r="S19" s="14"/>
      <c r="T19" s="25"/>
      <c r="U19" s="11"/>
      <c r="V19" s="14">
        <f t="shared" si="1"/>
        <v>94</v>
      </c>
      <c r="W19" s="14">
        <f t="shared" si="2"/>
        <v>23</v>
      </c>
      <c r="AB19" s="14"/>
    </row>
    <row r="20">
      <c r="A20" s="22">
        <v>43922.0</v>
      </c>
      <c r="B20" s="23">
        <v>3094.0</v>
      </c>
      <c r="C20" s="27">
        <v>0.0</v>
      </c>
      <c r="D20" s="11">
        <f t="shared" si="3"/>
        <v>3094</v>
      </c>
      <c r="E20" s="11">
        <f t="shared" si="4"/>
        <v>12507</v>
      </c>
      <c r="F20" s="28"/>
      <c r="G20" s="25"/>
      <c r="H20" s="28"/>
      <c r="I20" s="12">
        <v>43922.0</v>
      </c>
      <c r="J20" s="12">
        <v>44019.0</v>
      </c>
      <c r="K20" s="13">
        <f t="shared" si="5"/>
        <v>97</v>
      </c>
      <c r="L20" s="14">
        <v>309.0</v>
      </c>
      <c r="M20" s="29">
        <v>0.18</v>
      </c>
      <c r="N20" s="30">
        <f t="shared" si="6"/>
        <v>557</v>
      </c>
      <c r="O20" s="30">
        <v>0.0</v>
      </c>
      <c r="P20" s="11">
        <f t="shared" si="7"/>
        <v>557</v>
      </c>
      <c r="Q20" s="23">
        <f t="shared" si="9"/>
        <v>1737</v>
      </c>
      <c r="R20" s="12">
        <f t="shared" si="8"/>
        <v>44019</v>
      </c>
      <c r="S20" s="28"/>
      <c r="T20" s="25"/>
      <c r="U20" s="23"/>
      <c r="V20" s="14">
        <f t="shared" si="1"/>
        <v>97</v>
      </c>
      <c r="W20" s="14">
        <f t="shared" si="2"/>
        <v>27</v>
      </c>
      <c r="AB20" s="28"/>
    </row>
    <row r="21" ht="15.75" customHeight="1">
      <c r="A21" s="22">
        <v>43952.0</v>
      </c>
      <c r="B21" s="23">
        <v>3094.0</v>
      </c>
      <c r="C21" s="27">
        <v>0.0</v>
      </c>
      <c r="D21" s="11">
        <f t="shared" si="3"/>
        <v>3094</v>
      </c>
      <c r="E21" s="11">
        <f t="shared" si="4"/>
        <v>15601</v>
      </c>
      <c r="F21" s="28"/>
      <c r="G21" s="25"/>
      <c r="H21" s="28"/>
      <c r="I21" s="12">
        <v>43952.0</v>
      </c>
      <c r="J21" s="12">
        <v>44019.0</v>
      </c>
      <c r="K21" s="13">
        <f t="shared" si="5"/>
        <v>67</v>
      </c>
      <c r="L21" s="14">
        <v>309.0</v>
      </c>
      <c r="M21" s="29">
        <v>0.18</v>
      </c>
      <c r="N21" s="30">
        <f t="shared" si="6"/>
        <v>557</v>
      </c>
      <c r="O21" s="30">
        <v>0.0</v>
      </c>
      <c r="P21" s="11">
        <f t="shared" si="7"/>
        <v>557</v>
      </c>
      <c r="Q21" s="23">
        <f t="shared" si="9"/>
        <v>2294</v>
      </c>
      <c r="R21" s="12">
        <f t="shared" si="8"/>
        <v>44019</v>
      </c>
      <c r="S21" s="28"/>
      <c r="T21" s="25"/>
      <c r="U21" s="23"/>
      <c r="V21" s="14">
        <f t="shared" si="1"/>
        <v>67</v>
      </c>
      <c r="W21" s="14">
        <f t="shared" si="2"/>
        <v>18</v>
      </c>
      <c r="AB21" s="28"/>
    </row>
    <row r="22" ht="15.75" customHeight="1">
      <c r="A22" s="22">
        <v>43983.0</v>
      </c>
      <c r="B22" s="23">
        <v>3094.0</v>
      </c>
      <c r="C22" s="27">
        <v>10712.0</v>
      </c>
      <c r="D22" s="11">
        <f t="shared" si="3"/>
        <v>-7618</v>
      </c>
      <c r="E22" s="11">
        <f t="shared" si="4"/>
        <v>7983</v>
      </c>
      <c r="F22" s="28" t="s">
        <v>28</v>
      </c>
      <c r="G22" s="25" t="s">
        <v>29</v>
      </c>
      <c r="H22" s="28"/>
      <c r="I22" s="12">
        <v>43983.0</v>
      </c>
      <c r="J22" s="12">
        <v>44019.0</v>
      </c>
      <c r="K22" s="13">
        <f t="shared" si="5"/>
        <v>36</v>
      </c>
      <c r="L22" s="14">
        <v>309.0</v>
      </c>
      <c r="M22" s="29">
        <v>0.18</v>
      </c>
      <c r="N22" s="30">
        <f t="shared" si="6"/>
        <v>557</v>
      </c>
      <c r="O22" s="30">
        <v>1928.0</v>
      </c>
      <c r="P22" s="11">
        <f t="shared" si="7"/>
        <v>-1371</v>
      </c>
      <c r="Q22" s="23">
        <f t="shared" si="9"/>
        <v>923</v>
      </c>
      <c r="R22" s="12">
        <f t="shared" si="8"/>
        <v>44019</v>
      </c>
      <c r="S22" s="28" t="s">
        <v>28</v>
      </c>
      <c r="T22" s="25" t="s">
        <v>29</v>
      </c>
      <c r="U22" s="23"/>
      <c r="V22" s="14">
        <f t="shared" si="1"/>
        <v>36</v>
      </c>
      <c r="W22" s="14">
        <f t="shared" si="2"/>
        <v>10</v>
      </c>
      <c r="X22" s="24" t="s">
        <v>30</v>
      </c>
      <c r="Y22" s="24">
        <v>12640.0</v>
      </c>
      <c r="AA22" s="24" t="str">
        <f>SUM(X22-Y22)</f>
        <v>#VALUE!</v>
      </c>
      <c r="AB22" s="31" t="s">
        <v>31</v>
      </c>
    </row>
    <row r="23" ht="15.75" customHeight="1">
      <c r="A23" s="17">
        <v>44013.0</v>
      </c>
      <c r="B23" s="23">
        <v>3094.0</v>
      </c>
      <c r="C23" s="18">
        <v>8034.0</v>
      </c>
      <c r="D23" s="11">
        <f t="shared" si="3"/>
        <v>-4940</v>
      </c>
      <c r="E23" s="11">
        <f t="shared" si="4"/>
        <v>3043</v>
      </c>
      <c r="F23" s="14" t="s">
        <v>32</v>
      </c>
      <c r="G23" s="25" t="s">
        <v>33</v>
      </c>
      <c r="H23" s="14"/>
      <c r="I23" s="12">
        <v>44013.0</v>
      </c>
      <c r="J23" s="12">
        <v>44104.0</v>
      </c>
      <c r="K23" s="13">
        <f t="shared" si="5"/>
        <v>91</v>
      </c>
      <c r="L23" s="14">
        <v>309.0</v>
      </c>
      <c r="M23" s="15">
        <v>0.18</v>
      </c>
      <c r="N23" s="16">
        <f t="shared" si="6"/>
        <v>557</v>
      </c>
      <c r="O23" s="16">
        <v>1446.0</v>
      </c>
      <c r="P23" s="11">
        <f t="shared" si="7"/>
        <v>-889</v>
      </c>
      <c r="Q23" s="11">
        <f t="shared" si="9"/>
        <v>34</v>
      </c>
      <c r="R23" s="12">
        <f t="shared" si="8"/>
        <v>44104</v>
      </c>
      <c r="S23" s="14" t="s">
        <v>32</v>
      </c>
      <c r="T23" s="25" t="s">
        <v>33</v>
      </c>
      <c r="U23" s="11"/>
      <c r="V23" s="14">
        <f t="shared" si="1"/>
        <v>91</v>
      </c>
      <c r="W23" s="14">
        <f t="shared" si="2"/>
        <v>25</v>
      </c>
      <c r="X23" s="24" t="s">
        <v>34</v>
      </c>
      <c r="Y23" s="24">
        <v>9480.0</v>
      </c>
      <c r="AB23" s="14"/>
    </row>
    <row r="24" ht="15.75" customHeight="1">
      <c r="A24" s="17">
        <v>44044.0</v>
      </c>
      <c r="B24" s="23">
        <v>3094.0</v>
      </c>
      <c r="C24" s="18">
        <v>0.0</v>
      </c>
      <c r="D24" s="11">
        <f t="shared" si="3"/>
        <v>3094</v>
      </c>
      <c r="E24" s="11">
        <f t="shared" si="4"/>
        <v>6137</v>
      </c>
      <c r="F24" s="14"/>
      <c r="G24" s="25"/>
      <c r="H24" s="14"/>
      <c r="I24" s="12">
        <v>44044.0</v>
      </c>
      <c r="J24" s="12">
        <v>44104.0</v>
      </c>
      <c r="K24" s="13">
        <f t="shared" si="5"/>
        <v>60</v>
      </c>
      <c r="L24" s="14">
        <v>309.0</v>
      </c>
      <c r="M24" s="15">
        <v>0.18</v>
      </c>
      <c r="N24" s="16">
        <f t="shared" si="6"/>
        <v>557</v>
      </c>
      <c r="O24" s="16">
        <v>0.0</v>
      </c>
      <c r="P24" s="11">
        <f t="shared" si="7"/>
        <v>557</v>
      </c>
      <c r="Q24" s="11">
        <f t="shared" si="9"/>
        <v>591</v>
      </c>
      <c r="R24" s="32">
        <f t="shared" si="8"/>
        <v>44104</v>
      </c>
      <c r="S24" s="14"/>
      <c r="T24" s="25"/>
      <c r="U24" s="11"/>
      <c r="V24" s="14">
        <f t="shared" si="1"/>
        <v>60</v>
      </c>
      <c r="W24" s="14">
        <f t="shared" si="2"/>
        <v>16</v>
      </c>
      <c r="AB24" s="14" t="s">
        <v>35</v>
      </c>
    </row>
    <row r="25" ht="15.75" customHeight="1">
      <c r="A25" s="17">
        <v>44075.0</v>
      </c>
      <c r="B25" s="23">
        <v>3094.0</v>
      </c>
      <c r="C25" s="18">
        <v>0.0</v>
      </c>
      <c r="D25" s="11">
        <f t="shared" si="3"/>
        <v>3094</v>
      </c>
      <c r="E25" s="11">
        <f t="shared" si="4"/>
        <v>9231</v>
      </c>
      <c r="F25" s="14"/>
      <c r="G25" s="14"/>
      <c r="H25" s="14"/>
      <c r="I25" s="12">
        <v>44075.0</v>
      </c>
      <c r="J25" s="12">
        <v>44104.0</v>
      </c>
      <c r="K25" s="13">
        <f t="shared" si="5"/>
        <v>29</v>
      </c>
      <c r="L25" s="14">
        <v>309.0</v>
      </c>
      <c r="M25" s="15">
        <v>0.18</v>
      </c>
      <c r="N25" s="16">
        <f t="shared" si="6"/>
        <v>557</v>
      </c>
      <c r="O25" s="16">
        <v>0.0</v>
      </c>
      <c r="P25" s="11">
        <f t="shared" si="7"/>
        <v>557</v>
      </c>
      <c r="Q25" s="11">
        <f t="shared" si="9"/>
        <v>1148</v>
      </c>
      <c r="R25" s="32">
        <f t="shared" si="8"/>
        <v>44104</v>
      </c>
      <c r="S25" s="11"/>
      <c r="T25" s="11"/>
      <c r="U25" s="11"/>
      <c r="V25" s="14">
        <f t="shared" si="1"/>
        <v>29</v>
      </c>
      <c r="W25" s="14">
        <f t="shared" si="2"/>
        <v>8</v>
      </c>
      <c r="AA25" s="24">
        <f>SUM(X25-Y25)</f>
        <v>0</v>
      </c>
    </row>
    <row r="26" ht="15.75" customHeight="1">
      <c r="A26" s="23" t="s">
        <v>36</v>
      </c>
      <c r="B26" s="23">
        <f t="shared" ref="B26:D26" si="11">SUM(B5:B25)</f>
        <v>57001</v>
      </c>
      <c r="C26" s="23">
        <f t="shared" si="11"/>
        <v>47770</v>
      </c>
      <c r="D26" s="23">
        <f t="shared" si="11"/>
        <v>9231</v>
      </c>
      <c r="E26" s="23"/>
      <c r="F26" s="28"/>
      <c r="G26" s="28"/>
      <c r="H26" s="28"/>
      <c r="I26" s="33"/>
      <c r="J26" s="28"/>
      <c r="K26" s="28"/>
      <c r="L26" s="23">
        <f>SUM(L5:L25)</f>
        <v>5697</v>
      </c>
      <c r="M26" s="23"/>
      <c r="N26" s="23">
        <f t="shared" ref="N26:P26" si="12">SUM(N5:N25)</f>
        <v>10258</v>
      </c>
      <c r="O26" s="23">
        <f t="shared" si="12"/>
        <v>9110</v>
      </c>
      <c r="P26" s="23">
        <f t="shared" si="12"/>
        <v>1148</v>
      </c>
      <c r="Q26" s="23"/>
      <c r="R26" s="23"/>
      <c r="S26" s="23"/>
      <c r="T26" s="23"/>
      <c r="U26" s="23"/>
      <c r="V26" s="23"/>
      <c r="W26" s="23">
        <f>SUM(W5:W25)</f>
        <v>464</v>
      </c>
    </row>
    <row r="27" ht="15.75" customHeight="1"/>
    <row r="28" ht="15.75" customHeight="1">
      <c r="A28" s="3" t="s">
        <v>37</v>
      </c>
      <c r="B28" s="4"/>
      <c r="C28" s="4"/>
      <c r="D28" s="4"/>
      <c r="E28" s="4"/>
      <c r="F28" s="5"/>
    </row>
    <row r="29" ht="15.75" customHeight="1">
      <c r="A29" s="34" t="s">
        <v>38</v>
      </c>
      <c r="B29" s="5"/>
      <c r="C29" s="35"/>
      <c r="D29" s="35" t="s">
        <v>39</v>
      </c>
      <c r="E29" s="35" t="s">
        <v>17</v>
      </c>
      <c r="F29" s="35" t="s">
        <v>6</v>
      </c>
    </row>
    <row r="30" ht="15.75" customHeight="1">
      <c r="A30" s="34" t="s">
        <v>1</v>
      </c>
      <c r="B30" s="5"/>
      <c r="C30" s="35"/>
      <c r="D30" s="35">
        <f t="shared" ref="D30:E30" si="13">B26</f>
        <v>57001</v>
      </c>
      <c r="E30" s="35">
        <f t="shared" si="13"/>
        <v>47770</v>
      </c>
      <c r="F30" s="35">
        <f t="shared" ref="F30:F33" si="15">SUM(D30-E30)</f>
        <v>9231</v>
      </c>
    </row>
    <row r="31" ht="15.75" customHeight="1">
      <c r="A31" s="34" t="s">
        <v>40</v>
      </c>
      <c r="B31" s="5"/>
      <c r="C31" s="35"/>
      <c r="D31" s="35">
        <f t="shared" ref="D31:E31" si="14">N26</f>
        <v>10258</v>
      </c>
      <c r="E31" s="35">
        <f t="shared" si="14"/>
        <v>9110</v>
      </c>
      <c r="F31" s="35">
        <f t="shared" si="15"/>
        <v>1148</v>
      </c>
    </row>
    <row r="32" ht="15.75" customHeight="1">
      <c r="A32" s="34" t="s">
        <v>41</v>
      </c>
      <c r="B32" s="5"/>
      <c r="C32" s="35"/>
      <c r="D32" s="35">
        <f>L26</f>
        <v>5697</v>
      </c>
      <c r="E32" s="35">
        <v>0.0</v>
      </c>
      <c r="F32" s="35">
        <f t="shared" si="15"/>
        <v>5697</v>
      </c>
    </row>
    <row r="33" ht="15.75" customHeight="1">
      <c r="A33" s="34" t="s">
        <v>42</v>
      </c>
      <c r="B33" s="5"/>
      <c r="C33" s="35"/>
      <c r="D33" s="35">
        <f>W26</f>
        <v>464</v>
      </c>
      <c r="E33" s="35">
        <v>0.0</v>
      </c>
      <c r="F33" s="35">
        <f t="shared" si="15"/>
        <v>464</v>
      </c>
    </row>
    <row r="34" ht="15.75" customHeight="1">
      <c r="A34" s="3" t="s">
        <v>36</v>
      </c>
      <c r="B34" s="5"/>
      <c r="C34" s="35"/>
      <c r="D34" s="35">
        <f t="shared" ref="D34:F34" si="16">SUM(D30:D33)</f>
        <v>73420</v>
      </c>
      <c r="E34" s="35">
        <f t="shared" si="16"/>
        <v>56880</v>
      </c>
      <c r="F34" s="35">
        <f t="shared" si="16"/>
        <v>16540</v>
      </c>
    </row>
    <row r="35" ht="15.75" customHeight="1">
      <c r="A35" s="36" t="s">
        <v>43</v>
      </c>
    </row>
    <row r="36" ht="25.5" customHeight="1"/>
    <row r="37" ht="15.75" customHeight="1">
      <c r="D37" s="24" t="s">
        <v>44</v>
      </c>
      <c r="F37" s="24" t="s">
        <v>45</v>
      </c>
      <c r="I37" s="24" t="s">
        <v>46</v>
      </c>
      <c r="L37" s="24" t="s">
        <v>47</v>
      </c>
      <c r="Q37" s="24" t="s">
        <v>48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31:B31"/>
    <mergeCell ref="A32:B32"/>
    <mergeCell ref="A33:B33"/>
    <mergeCell ref="A34:B34"/>
    <mergeCell ref="A35:Q35"/>
    <mergeCell ref="A1:W1"/>
    <mergeCell ref="A2:L2"/>
    <mergeCell ref="M2:W2"/>
    <mergeCell ref="A4:W4"/>
    <mergeCell ref="A28:F28"/>
    <mergeCell ref="A29:B29"/>
    <mergeCell ref="A30:B30"/>
  </mergeCells>
  <printOptions/>
  <pageMargins bottom="0.7480314960629921" footer="0.0" header="0.0" left="0.7086614173228347" right="0.7086614173228347" top="0.7480314960629921"/>
  <pageSetup paperSize="5" scale="90"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5.75"/>
    <col customWidth="1" min="4" max="4" width="8.13"/>
    <col customWidth="1" min="5" max="5" width="7.5"/>
    <col customWidth="1" min="6" max="6" width="6.88"/>
    <col customWidth="1" min="7" max="7" width="7.88"/>
    <col customWidth="1" min="8" max="8" width="4.13"/>
    <col customWidth="1" min="9" max="9" width="8.25"/>
    <col customWidth="1" min="10" max="10" width="8.5"/>
    <col customWidth="1" min="11" max="11" width="5.0"/>
    <col customWidth="1" min="12" max="12" width="8.25"/>
    <col customWidth="1" min="13" max="13" width="3.75"/>
    <col customWidth="1" min="14" max="14" width="5.25"/>
    <col customWidth="1" min="15" max="15" width="5.13"/>
    <col customWidth="1" min="16" max="16" width="5.38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4.38"/>
    <col customWidth="1" min="23" max="23" width="5.88"/>
    <col customWidth="1" min="24" max="24" width="9.13"/>
    <col customWidth="1" min="25" max="25" width="7.88"/>
    <col customWidth="1" min="26" max="26" width="3.5"/>
    <col customWidth="1" min="27" max="28" width="7.63"/>
  </cols>
  <sheetData>
    <row r="1">
      <c r="A1" s="49" t="s">
        <v>408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 t="s">
        <v>409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>
      <c r="A5" s="17">
        <v>43497.0</v>
      </c>
      <c r="B5" s="11">
        <v>2625.0</v>
      </c>
      <c r="C5" s="11">
        <v>0.0</v>
      </c>
      <c r="D5" s="11">
        <f t="shared" ref="D5:D23" si="1">SUM(B5-C5)</f>
        <v>2625</v>
      </c>
      <c r="E5" s="11">
        <f>D5</f>
        <v>2625</v>
      </c>
      <c r="F5" s="14"/>
      <c r="G5" s="14"/>
      <c r="H5" s="14"/>
      <c r="I5" s="12">
        <v>43497.0</v>
      </c>
      <c r="J5" s="12">
        <v>43616.0</v>
      </c>
      <c r="K5" s="13">
        <f t="shared" ref="K5:K8" si="2">SUM(J5-I5)</f>
        <v>119</v>
      </c>
      <c r="L5" s="14">
        <f t="shared" ref="L5:L15" si="3">ROUND(SUM(B5*10%*K5/365),0)</f>
        <v>86</v>
      </c>
      <c r="M5" s="15">
        <v>0.18</v>
      </c>
      <c r="N5" s="16">
        <f t="shared" ref="N5:N23" si="4">ROUND(SUM(B5*M5),0)</f>
        <v>473</v>
      </c>
      <c r="O5" s="16">
        <v>0.0</v>
      </c>
      <c r="P5" s="11">
        <f t="shared" ref="P5:P23" si="5">SUM(N5-O5)</f>
        <v>473</v>
      </c>
      <c r="Q5" s="11">
        <f>P5</f>
        <v>473</v>
      </c>
      <c r="R5" s="12">
        <f t="shared" ref="R5:R22" si="6">J5</f>
        <v>43616</v>
      </c>
      <c r="S5" s="11"/>
      <c r="T5" s="11"/>
      <c r="U5" s="11"/>
      <c r="V5" s="14">
        <f>Z5</f>
        <v>119</v>
      </c>
      <c r="W5" s="14">
        <f t="shared" ref="W5:W23" si="7">ROUND(SUM(N5*18%*V5/365),0)</f>
        <v>28</v>
      </c>
      <c r="X5" s="19">
        <v>43497.0</v>
      </c>
      <c r="Y5" s="19">
        <v>43615.0</v>
      </c>
      <c r="Z5" s="20">
        <f>SUM(Y5-X5+1)</f>
        <v>119</v>
      </c>
    </row>
    <row r="6">
      <c r="A6" s="17">
        <v>43525.0</v>
      </c>
      <c r="B6" s="11">
        <v>2625.0</v>
      </c>
      <c r="C6" s="11">
        <v>0.0</v>
      </c>
      <c r="D6" s="11">
        <f t="shared" si="1"/>
        <v>2625</v>
      </c>
      <c r="E6" s="11">
        <f>SUM(D5+D6)</f>
        <v>5250</v>
      </c>
      <c r="F6" s="14"/>
      <c r="G6" s="12"/>
      <c r="H6" s="14"/>
      <c r="I6" s="12">
        <v>43525.0</v>
      </c>
      <c r="J6" s="12">
        <v>43616.0</v>
      </c>
      <c r="K6" s="13">
        <f t="shared" si="2"/>
        <v>91</v>
      </c>
      <c r="L6" s="14">
        <f t="shared" si="3"/>
        <v>65</v>
      </c>
      <c r="M6" s="15">
        <v>0.18</v>
      </c>
      <c r="N6" s="16">
        <f t="shared" si="4"/>
        <v>473</v>
      </c>
      <c r="O6" s="16">
        <v>0.0</v>
      </c>
      <c r="P6" s="11">
        <f t="shared" si="5"/>
        <v>473</v>
      </c>
      <c r="Q6" s="11">
        <f t="shared" ref="Q6:Q23" si="8">SUM(Q5,P6)</f>
        <v>946</v>
      </c>
      <c r="R6" s="12">
        <f t="shared" si="6"/>
        <v>43616</v>
      </c>
      <c r="S6" s="14"/>
      <c r="T6" s="14"/>
      <c r="U6" s="14"/>
      <c r="V6" s="14">
        <f t="shared" ref="V6:V23" si="9">K6</f>
        <v>91</v>
      </c>
      <c r="W6" s="14">
        <f t="shared" si="7"/>
        <v>21</v>
      </c>
      <c r="X6" s="20"/>
      <c r="Y6" s="20"/>
      <c r="Z6" s="20"/>
    </row>
    <row r="7">
      <c r="A7" s="17">
        <v>43556.0</v>
      </c>
      <c r="B7" s="11">
        <v>2625.0</v>
      </c>
      <c r="C7" s="11">
        <v>0.0</v>
      </c>
      <c r="D7" s="11">
        <f t="shared" si="1"/>
        <v>2625</v>
      </c>
      <c r="E7" s="11">
        <f t="shared" ref="E7:E23" si="10">SUM(E6+D7)</f>
        <v>7875</v>
      </c>
      <c r="F7" s="14"/>
      <c r="G7" s="12"/>
      <c r="H7" s="14"/>
      <c r="I7" s="12">
        <v>43556.0</v>
      </c>
      <c r="J7" s="12">
        <v>43616.0</v>
      </c>
      <c r="K7" s="13">
        <f t="shared" si="2"/>
        <v>60</v>
      </c>
      <c r="L7" s="14">
        <f t="shared" si="3"/>
        <v>43</v>
      </c>
      <c r="M7" s="15">
        <v>0.18</v>
      </c>
      <c r="N7" s="16">
        <f t="shared" si="4"/>
        <v>473</v>
      </c>
      <c r="O7" s="16">
        <v>0.0</v>
      </c>
      <c r="P7" s="11">
        <f t="shared" si="5"/>
        <v>473</v>
      </c>
      <c r="Q7" s="11">
        <f t="shared" si="8"/>
        <v>1419</v>
      </c>
      <c r="R7" s="12">
        <f t="shared" si="6"/>
        <v>43616</v>
      </c>
      <c r="S7" s="14"/>
      <c r="T7" s="14"/>
      <c r="U7" s="14"/>
      <c r="V7" s="14">
        <f t="shared" si="9"/>
        <v>60</v>
      </c>
      <c r="W7" s="14">
        <f t="shared" si="7"/>
        <v>14</v>
      </c>
    </row>
    <row r="8">
      <c r="A8" s="17">
        <v>43586.0</v>
      </c>
      <c r="B8" s="11">
        <v>2625.0</v>
      </c>
      <c r="C8" s="11">
        <v>0.0</v>
      </c>
      <c r="D8" s="11">
        <f t="shared" si="1"/>
        <v>2625</v>
      </c>
      <c r="E8" s="11">
        <f t="shared" si="10"/>
        <v>10500</v>
      </c>
      <c r="F8" s="14"/>
      <c r="G8" s="12"/>
      <c r="H8" s="14"/>
      <c r="I8" s="12">
        <v>43586.0</v>
      </c>
      <c r="J8" s="12">
        <v>43616.0</v>
      </c>
      <c r="K8" s="13">
        <f t="shared" si="2"/>
        <v>30</v>
      </c>
      <c r="L8" s="14">
        <f t="shared" si="3"/>
        <v>22</v>
      </c>
      <c r="M8" s="15">
        <v>0.18</v>
      </c>
      <c r="N8" s="16">
        <f t="shared" si="4"/>
        <v>473</v>
      </c>
      <c r="O8" s="16">
        <v>0.0</v>
      </c>
      <c r="P8" s="11">
        <f t="shared" si="5"/>
        <v>473</v>
      </c>
      <c r="Q8" s="11">
        <f t="shared" si="8"/>
        <v>1892</v>
      </c>
      <c r="R8" s="12">
        <f t="shared" si="6"/>
        <v>43616</v>
      </c>
      <c r="S8" s="14"/>
      <c r="T8" s="14"/>
      <c r="U8" s="14"/>
      <c r="V8" s="14">
        <f t="shared" si="9"/>
        <v>30</v>
      </c>
      <c r="W8" s="14">
        <f t="shared" si="7"/>
        <v>7</v>
      </c>
    </row>
    <row r="9">
      <c r="A9" s="17">
        <v>43617.0</v>
      </c>
      <c r="B9" s="11">
        <v>2625.0</v>
      </c>
      <c r="C9" s="11">
        <v>13127.0</v>
      </c>
      <c r="D9" s="11">
        <f t="shared" si="1"/>
        <v>-10502</v>
      </c>
      <c r="E9" s="11">
        <f t="shared" si="10"/>
        <v>-2</v>
      </c>
      <c r="F9" s="14" t="s">
        <v>410</v>
      </c>
      <c r="G9" s="12">
        <v>43640.0</v>
      </c>
      <c r="H9" s="14"/>
      <c r="I9" s="12">
        <v>43617.0</v>
      </c>
      <c r="J9" s="12">
        <v>43616.0</v>
      </c>
      <c r="K9" s="13">
        <v>0.0</v>
      </c>
      <c r="L9" s="14">
        <f t="shared" si="3"/>
        <v>0</v>
      </c>
      <c r="M9" s="15">
        <v>0.18</v>
      </c>
      <c r="N9" s="16">
        <f t="shared" si="4"/>
        <v>473</v>
      </c>
      <c r="O9" s="16">
        <v>2363.0</v>
      </c>
      <c r="P9" s="11">
        <f t="shared" si="5"/>
        <v>-1890</v>
      </c>
      <c r="Q9" s="11">
        <f t="shared" si="8"/>
        <v>2</v>
      </c>
      <c r="R9" s="12">
        <f t="shared" si="6"/>
        <v>43616</v>
      </c>
      <c r="S9" s="14" t="s">
        <v>410</v>
      </c>
      <c r="T9" s="21" t="s">
        <v>411</v>
      </c>
      <c r="U9" s="14"/>
      <c r="V9" s="14">
        <f t="shared" si="9"/>
        <v>0</v>
      </c>
      <c r="W9" s="14">
        <f t="shared" si="7"/>
        <v>0</v>
      </c>
      <c r="X9" s="19">
        <v>43617.0</v>
      </c>
      <c r="Y9" s="19">
        <v>43630.0</v>
      </c>
      <c r="Z9" s="20">
        <f>SUM(Y9-X9+1)</f>
        <v>14</v>
      </c>
    </row>
    <row r="10">
      <c r="A10" s="17">
        <v>43647.0</v>
      </c>
      <c r="B10" s="11">
        <v>2625.0</v>
      </c>
      <c r="C10" s="11">
        <v>0.0</v>
      </c>
      <c r="D10" s="11">
        <f t="shared" si="1"/>
        <v>2625</v>
      </c>
      <c r="E10" s="11">
        <f t="shared" si="10"/>
        <v>2623</v>
      </c>
      <c r="F10" s="14"/>
      <c r="G10" s="21"/>
      <c r="H10" s="14"/>
      <c r="I10" s="12">
        <v>43647.0</v>
      </c>
      <c r="J10" s="12">
        <v>43795.0</v>
      </c>
      <c r="K10" s="13">
        <f t="shared" ref="K10:K23" si="11">SUM(J10-I10)</f>
        <v>148</v>
      </c>
      <c r="L10" s="14">
        <f t="shared" si="3"/>
        <v>106</v>
      </c>
      <c r="M10" s="15">
        <v>0.18</v>
      </c>
      <c r="N10" s="16">
        <f t="shared" si="4"/>
        <v>473</v>
      </c>
      <c r="O10" s="16">
        <v>0.0</v>
      </c>
      <c r="P10" s="11">
        <f t="shared" si="5"/>
        <v>473</v>
      </c>
      <c r="Q10" s="11">
        <f t="shared" si="8"/>
        <v>475</v>
      </c>
      <c r="R10" s="12">
        <f t="shared" si="6"/>
        <v>43795</v>
      </c>
      <c r="S10" s="14"/>
      <c r="T10" s="14"/>
      <c r="U10" s="14"/>
      <c r="V10" s="14">
        <f t="shared" si="9"/>
        <v>148</v>
      </c>
      <c r="W10" s="14">
        <f t="shared" si="7"/>
        <v>35</v>
      </c>
    </row>
    <row r="11">
      <c r="A11" s="17">
        <v>43678.0</v>
      </c>
      <c r="B11" s="11">
        <v>2625.0</v>
      </c>
      <c r="C11" s="11">
        <v>0.0</v>
      </c>
      <c r="D11" s="11">
        <f t="shared" si="1"/>
        <v>2625</v>
      </c>
      <c r="E11" s="11">
        <f t="shared" si="10"/>
        <v>5248</v>
      </c>
      <c r="F11" s="14"/>
      <c r="G11" s="21"/>
      <c r="H11" s="14"/>
      <c r="I11" s="12">
        <v>43678.0</v>
      </c>
      <c r="J11" s="12">
        <v>43795.0</v>
      </c>
      <c r="K11" s="13">
        <f t="shared" si="11"/>
        <v>117</v>
      </c>
      <c r="L11" s="14">
        <f t="shared" si="3"/>
        <v>84</v>
      </c>
      <c r="M11" s="15">
        <v>0.18</v>
      </c>
      <c r="N11" s="16">
        <f t="shared" si="4"/>
        <v>473</v>
      </c>
      <c r="O11" s="16">
        <v>0.0</v>
      </c>
      <c r="P11" s="11">
        <f t="shared" si="5"/>
        <v>473</v>
      </c>
      <c r="Q11" s="11">
        <f t="shared" si="8"/>
        <v>948</v>
      </c>
      <c r="R11" s="12">
        <f t="shared" si="6"/>
        <v>43795</v>
      </c>
      <c r="S11" s="14"/>
      <c r="T11" s="14"/>
      <c r="U11" s="14"/>
      <c r="V11" s="14">
        <f t="shared" si="9"/>
        <v>117</v>
      </c>
      <c r="W11" s="14">
        <f t="shared" si="7"/>
        <v>27</v>
      </c>
      <c r="X11" s="19">
        <v>43617.0</v>
      </c>
      <c r="Y11" s="19">
        <v>43629.0</v>
      </c>
      <c r="Z11" s="20">
        <f>SUM(Y11-X11+1)</f>
        <v>13</v>
      </c>
    </row>
    <row r="12">
      <c r="A12" s="17">
        <v>43709.0</v>
      </c>
      <c r="B12" s="11">
        <v>2625.0</v>
      </c>
      <c r="C12" s="11">
        <v>0.0</v>
      </c>
      <c r="D12" s="11">
        <f t="shared" si="1"/>
        <v>2625</v>
      </c>
      <c r="E12" s="11">
        <f t="shared" si="10"/>
        <v>7873</v>
      </c>
      <c r="F12" s="14"/>
      <c r="G12" s="21"/>
      <c r="H12" s="14"/>
      <c r="I12" s="12">
        <v>43709.0</v>
      </c>
      <c r="J12" s="12">
        <v>43795.0</v>
      </c>
      <c r="K12" s="13">
        <f t="shared" si="11"/>
        <v>86</v>
      </c>
      <c r="L12" s="14">
        <f t="shared" si="3"/>
        <v>62</v>
      </c>
      <c r="M12" s="15">
        <v>0.18</v>
      </c>
      <c r="N12" s="16">
        <f t="shared" si="4"/>
        <v>473</v>
      </c>
      <c r="O12" s="16">
        <v>0.0</v>
      </c>
      <c r="P12" s="11">
        <f t="shared" si="5"/>
        <v>473</v>
      </c>
      <c r="Q12" s="11">
        <f t="shared" si="8"/>
        <v>1421</v>
      </c>
      <c r="R12" s="12">
        <f t="shared" si="6"/>
        <v>43795</v>
      </c>
      <c r="S12" s="14"/>
      <c r="T12" s="14"/>
      <c r="U12" s="14"/>
      <c r="V12" s="14">
        <f t="shared" si="9"/>
        <v>86</v>
      </c>
      <c r="W12" s="14">
        <f t="shared" si="7"/>
        <v>20</v>
      </c>
    </row>
    <row r="13">
      <c r="A13" s="17">
        <v>43739.0</v>
      </c>
      <c r="B13" s="11">
        <v>2625.0</v>
      </c>
      <c r="C13" s="11">
        <v>0.0</v>
      </c>
      <c r="D13" s="11">
        <f t="shared" si="1"/>
        <v>2625</v>
      </c>
      <c r="E13" s="11">
        <f t="shared" si="10"/>
        <v>10498</v>
      </c>
      <c r="F13" s="14"/>
      <c r="G13" s="21"/>
      <c r="H13" s="14"/>
      <c r="I13" s="12">
        <v>43739.0</v>
      </c>
      <c r="J13" s="12">
        <v>43795.0</v>
      </c>
      <c r="K13" s="13">
        <f t="shared" si="11"/>
        <v>56</v>
      </c>
      <c r="L13" s="14">
        <f t="shared" si="3"/>
        <v>40</v>
      </c>
      <c r="M13" s="15">
        <v>0.18</v>
      </c>
      <c r="N13" s="16">
        <f t="shared" si="4"/>
        <v>473</v>
      </c>
      <c r="O13" s="16">
        <v>0.0</v>
      </c>
      <c r="P13" s="11">
        <f t="shared" si="5"/>
        <v>473</v>
      </c>
      <c r="Q13" s="11">
        <f t="shared" si="8"/>
        <v>1894</v>
      </c>
      <c r="R13" s="12">
        <f t="shared" si="6"/>
        <v>43795</v>
      </c>
      <c r="S13" s="14"/>
      <c r="T13" s="14"/>
      <c r="U13" s="14"/>
      <c r="V13" s="14">
        <f t="shared" si="9"/>
        <v>56</v>
      </c>
      <c r="W13" s="14">
        <f t="shared" si="7"/>
        <v>13</v>
      </c>
      <c r="AA13" s="24">
        <v>2625.0</v>
      </c>
      <c r="AB13" s="24">
        <f>AA15</f>
        <v>2756</v>
      </c>
    </row>
    <row r="14">
      <c r="A14" s="17">
        <v>43770.0</v>
      </c>
      <c r="B14" s="11">
        <v>2756.0</v>
      </c>
      <c r="C14" s="11">
        <v>0.0</v>
      </c>
      <c r="D14" s="11">
        <f t="shared" si="1"/>
        <v>2756</v>
      </c>
      <c r="E14" s="11">
        <f t="shared" si="10"/>
        <v>13254</v>
      </c>
      <c r="F14" s="14"/>
      <c r="G14" s="21"/>
      <c r="H14" s="14"/>
      <c r="I14" s="12">
        <v>43770.0</v>
      </c>
      <c r="J14" s="12">
        <v>43795.0</v>
      </c>
      <c r="K14" s="13">
        <f t="shared" si="11"/>
        <v>25</v>
      </c>
      <c r="L14" s="14">
        <f t="shared" si="3"/>
        <v>19</v>
      </c>
      <c r="M14" s="15">
        <v>0.18</v>
      </c>
      <c r="N14" s="16">
        <f t="shared" si="4"/>
        <v>496</v>
      </c>
      <c r="O14" s="16">
        <v>0.0</v>
      </c>
      <c r="P14" s="11">
        <f t="shared" si="5"/>
        <v>496</v>
      </c>
      <c r="Q14" s="11">
        <f t="shared" si="8"/>
        <v>2390</v>
      </c>
      <c r="R14" s="12">
        <f t="shared" si="6"/>
        <v>43795</v>
      </c>
      <c r="S14" s="14"/>
      <c r="T14" s="14"/>
      <c r="U14" s="14"/>
      <c r="V14" s="14">
        <f t="shared" si="9"/>
        <v>25</v>
      </c>
      <c r="W14" s="14">
        <f t="shared" si="7"/>
        <v>6</v>
      </c>
      <c r="AA14" s="24">
        <f>ROUND(SUM(AA13*5%),0)</f>
        <v>131</v>
      </c>
      <c r="AB14" s="24">
        <f>ROUND(SUM(AB13*10%),0)</f>
        <v>276</v>
      </c>
    </row>
    <row r="15">
      <c r="A15" s="17">
        <v>43800.0</v>
      </c>
      <c r="B15" s="11">
        <v>2756.0</v>
      </c>
      <c r="C15" s="11">
        <v>15750.0</v>
      </c>
      <c r="D15" s="11">
        <f t="shared" si="1"/>
        <v>-12994</v>
      </c>
      <c r="E15" s="11">
        <f t="shared" si="10"/>
        <v>260</v>
      </c>
      <c r="F15" s="14" t="s">
        <v>412</v>
      </c>
      <c r="G15" s="12">
        <v>43804.0</v>
      </c>
      <c r="H15" s="14"/>
      <c r="I15" s="12">
        <v>43800.0</v>
      </c>
      <c r="J15" s="12">
        <v>43880.0</v>
      </c>
      <c r="K15" s="13">
        <f t="shared" si="11"/>
        <v>80</v>
      </c>
      <c r="L15" s="14">
        <f t="shared" si="3"/>
        <v>60</v>
      </c>
      <c r="M15" s="15">
        <v>0.18</v>
      </c>
      <c r="N15" s="16">
        <f t="shared" si="4"/>
        <v>496</v>
      </c>
      <c r="O15" s="16">
        <v>2838.0</v>
      </c>
      <c r="P15" s="11">
        <f t="shared" si="5"/>
        <v>-2342</v>
      </c>
      <c r="Q15" s="11">
        <f t="shared" si="8"/>
        <v>48</v>
      </c>
      <c r="R15" s="12">
        <f t="shared" si="6"/>
        <v>43880</v>
      </c>
      <c r="S15" s="14" t="s">
        <v>413</v>
      </c>
      <c r="T15" s="14" t="s">
        <v>316</v>
      </c>
      <c r="U15" s="14"/>
      <c r="V15" s="14">
        <f t="shared" si="9"/>
        <v>80</v>
      </c>
      <c r="W15" s="14">
        <f t="shared" si="7"/>
        <v>20</v>
      </c>
      <c r="AA15" s="24">
        <f t="shared" ref="AA15:AB15" si="12">SUM(AA13,AA14)</f>
        <v>2756</v>
      </c>
      <c r="AB15" s="24">
        <f t="shared" si="12"/>
        <v>3032</v>
      </c>
    </row>
    <row r="16">
      <c r="A16" s="17">
        <v>43831.0</v>
      </c>
      <c r="B16" s="11">
        <v>2756.0</v>
      </c>
      <c r="C16" s="11">
        <v>0.0</v>
      </c>
      <c r="D16" s="11">
        <f t="shared" si="1"/>
        <v>2756</v>
      </c>
      <c r="E16" s="11">
        <f t="shared" si="10"/>
        <v>3016</v>
      </c>
      <c r="F16" s="14"/>
      <c r="G16" s="14"/>
      <c r="H16" s="14"/>
      <c r="I16" s="12">
        <v>43831.0</v>
      </c>
      <c r="J16" s="12">
        <v>43880.0</v>
      </c>
      <c r="K16" s="13">
        <f t="shared" si="11"/>
        <v>49</v>
      </c>
      <c r="L16" s="14">
        <f>ROUND(SUM(E15*10%*K16/365),0)</f>
        <v>3</v>
      </c>
      <c r="M16" s="15">
        <v>0.18</v>
      </c>
      <c r="N16" s="16">
        <f t="shared" si="4"/>
        <v>496</v>
      </c>
      <c r="O16" s="16">
        <v>378.0</v>
      </c>
      <c r="P16" s="11">
        <f t="shared" si="5"/>
        <v>118</v>
      </c>
      <c r="Q16" s="11">
        <f t="shared" si="8"/>
        <v>166</v>
      </c>
      <c r="R16" s="12">
        <f t="shared" si="6"/>
        <v>43880</v>
      </c>
      <c r="S16" s="11"/>
      <c r="T16" s="11"/>
      <c r="U16" s="11"/>
      <c r="V16" s="14">
        <f t="shared" si="9"/>
        <v>49</v>
      </c>
      <c r="W16" s="14">
        <f t="shared" si="7"/>
        <v>12</v>
      </c>
    </row>
    <row r="17">
      <c r="A17" s="17">
        <v>43862.0</v>
      </c>
      <c r="B17" s="11">
        <v>2756.0</v>
      </c>
      <c r="C17" s="11">
        <v>7842.0</v>
      </c>
      <c r="D17" s="11">
        <f t="shared" si="1"/>
        <v>-5086</v>
      </c>
      <c r="E17" s="11">
        <f t="shared" si="10"/>
        <v>-2070</v>
      </c>
      <c r="F17" s="14" t="s">
        <v>414</v>
      </c>
      <c r="G17" s="26">
        <v>43889.0</v>
      </c>
      <c r="H17" s="14"/>
      <c r="I17" s="12">
        <v>43862.0</v>
      </c>
      <c r="J17" s="12">
        <v>43880.0</v>
      </c>
      <c r="K17" s="13">
        <f t="shared" si="11"/>
        <v>18</v>
      </c>
      <c r="L17" s="14">
        <f t="shared" ref="L17:L23" si="13">ROUND(SUM(B17*10%*K17/365),0)</f>
        <v>14</v>
      </c>
      <c r="M17" s="15">
        <v>0.18</v>
      </c>
      <c r="N17" s="16">
        <f t="shared" si="4"/>
        <v>496</v>
      </c>
      <c r="O17" s="16">
        <v>0.0</v>
      </c>
      <c r="P17" s="11">
        <f t="shared" si="5"/>
        <v>496</v>
      </c>
      <c r="Q17" s="11">
        <f t="shared" si="8"/>
        <v>662</v>
      </c>
      <c r="R17" s="12">
        <f t="shared" si="6"/>
        <v>43880</v>
      </c>
      <c r="S17" s="21" t="s">
        <v>414</v>
      </c>
      <c r="T17" s="12">
        <v>43889.0</v>
      </c>
      <c r="U17" s="11"/>
      <c r="V17" s="14">
        <f t="shared" si="9"/>
        <v>18</v>
      </c>
      <c r="W17" s="14">
        <f t="shared" si="7"/>
        <v>4</v>
      </c>
    </row>
    <row r="18">
      <c r="A18" s="17">
        <v>43891.0</v>
      </c>
      <c r="B18" s="11">
        <v>2756.0</v>
      </c>
      <c r="C18" s="11">
        <v>0.0</v>
      </c>
      <c r="D18" s="11">
        <f t="shared" si="1"/>
        <v>2756</v>
      </c>
      <c r="E18" s="11">
        <f t="shared" si="10"/>
        <v>686</v>
      </c>
      <c r="F18" s="14"/>
      <c r="G18" s="14"/>
      <c r="H18" s="14"/>
      <c r="I18" s="12">
        <v>43891.0</v>
      </c>
      <c r="J18" s="12">
        <v>44074.0</v>
      </c>
      <c r="K18" s="13">
        <f t="shared" si="11"/>
        <v>183</v>
      </c>
      <c r="L18" s="14">
        <f t="shared" si="13"/>
        <v>138</v>
      </c>
      <c r="M18" s="15">
        <v>0.18</v>
      </c>
      <c r="N18" s="16">
        <f t="shared" si="4"/>
        <v>496</v>
      </c>
      <c r="O18" s="16">
        <v>0.0</v>
      </c>
      <c r="P18" s="11">
        <f t="shared" si="5"/>
        <v>496</v>
      </c>
      <c r="Q18" s="11">
        <f t="shared" si="8"/>
        <v>1158</v>
      </c>
      <c r="R18" s="12">
        <f t="shared" si="6"/>
        <v>44074</v>
      </c>
      <c r="S18" s="11"/>
      <c r="T18" s="11"/>
      <c r="U18" s="11"/>
      <c r="V18" s="14">
        <f t="shared" si="9"/>
        <v>183</v>
      </c>
      <c r="W18" s="14">
        <f t="shared" si="7"/>
        <v>45</v>
      </c>
    </row>
    <row r="19">
      <c r="A19" s="22">
        <v>43922.0</v>
      </c>
      <c r="B19" s="23">
        <v>3032.0</v>
      </c>
      <c r="C19" s="23">
        <v>0.0</v>
      </c>
      <c r="D19" s="11">
        <f t="shared" si="1"/>
        <v>3032</v>
      </c>
      <c r="E19" s="23">
        <f t="shared" si="10"/>
        <v>3718</v>
      </c>
      <c r="F19" s="28"/>
      <c r="G19" s="28"/>
      <c r="H19" s="28"/>
      <c r="I19" s="12">
        <v>43922.0</v>
      </c>
      <c r="J19" s="12">
        <v>44074.0</v>
      </c>
      <c r="K19" s="13">
        <f t="shared" si="11"/>
        <v>152</v>
      </c>
      <c r="L19" s="14">
        <f t="shared" si="13"/>
        <v>126</v>
      </c>
      <c r="M19" s="29">
        <v>0.18</v>
      </c>
      <c r="N19" s="30">
        <f t="shared" si="4"/>
        <v>546</v>
      </c>
      <c r="O19" s="30">
        <v>378.0</v>
      </c>
      <c r="P19" s="11">
        <f t="shared" si="5"/>
        <v>168</v>
      </c>
      <c r="Q19" s="23">
        <f t="shared" si="8"/>
        <v>1326</v>
      </c>
      <c r="R19" s="12">
        <f t="shared" si="6"/>
        <v>44074</v>
      </c>
      <c r="S19" s="23"/>
      <c r="T19" s="23"/>
      <c r="U19" s="23"/>
      <c r="V19" s="14">
        <f t="shared" si="9"/>
        <v>152</v>
      </c>
      <c r="W19" s="14">
        <f t="shared" si="7"/>
        <v>41</v>
      </c>
    </row>
    <row r="20">
      <c r="A20" s="22">
        <v>43952.0</v>
      </c>
      <c r="B20" s="23">
        <v>3032.0</v>
      </c>
      <c r="C20" s="23">
        <v>0.0</v>
      </c>
      <c r="D20" s="11">
        <f t="shared" si="1"/>
        <v>3032</v>
      </c>
      <c r="E20" s="23">
        <f t="shared" si="10"/>
        <v>6750</v>
      </c>
      <c r="F20" s="28"/>
      <c r="G20" s="28"/>
      <c r="H20" s="28"/>
      <c r="I20" s="12">
        <v>43952.0</v>
      </c>
      <c r="J20" s="12">
        <v>44074.0</v>
      </c>
      <c r="K20" s="13">
        <f t="shared" si="11"/>
        <v>122</v>
      </c>
      <c r="L20" s="14">
        <f t="shared" si="13"/>
        <v>101</v>
      </c>
      <c r="M20" s="29">
        <v>0.18</v>
      </c>
      <c r="N20" s="30">
        <f t="shared" si="4"/>
        <v>546</v>
      </c>
      <c r="O20" s="30">
        <v>0.0</v>
      </c>
      <c r="P20" s="11">
        <f t="shared" si="5"/>
        <v>546</v>
      </c>
      <c r="Q20" s="23">
        <f t="shared" si="8"/>
        <v>1872</v>
      </c>
      <c r="R20" s="12">
        <f t="shared" si="6"/>
        <v>44074</v>
      </c>
      <c r="S20" s="23"/>
      <c r="T20" s="23"/>
      <c r="U20" s="23"/>
      <c r="V20" s="14">
        <f t="shared" si="9"/>
        <v>122</v>
      </c>
      <c r="W20" s="14">
        <f t="shared" si="7"/>
        <v>33</v>
      </c>
    </row>
    <row r="21" ht="15.75" customHeight="1">
      <c r="A21" s="22">
        <v>43983.0</v>
      </c>
      <c r="B21" s="23">
        <v>3032.0</v>
      </c>
      <c r="C21" s="23">
        <v>0.0</v>
      </c>
      <c r="D21" s="11">
        <f t="shared" si="1"/>
        <v>3032</v>
      </c>
      <c r="E21" s="23">
        <f t="shared" si="10"/>
        <v>9782</v>
      </c>
      <c r="F21" s="28"/>
      <c r="G21" s="28"/>
      <c r="H21" s="28"/>
      <c r="I21" s="12">
        <v>43983.0</v>
      </c>
      <c r="J21" s="12">
        <v>44074.0</v>
      </c>
      <c r="K21" s="13">
        <f t="shared" si="11"/>
        <v>91</v>
      </c>
      <c r="L21" s="14">
        <f t="shared" si="13"/>
        <v>76</v>
      </c>
      <c r="M21" s="29">
        <v>0.18</v>
      </c>
      <c r="N21" s="30">
        <f t="shared" si="4"/>
        <v>546</v>
      </c>
      <c r="O21" s="30">
        <v>0.0</v>
      </c>
      <c r="P21" s="11">
        <f t="shared" si="5"/>
        <v>546</v>
      </c>
      <c r="Q21" s="23">
        <f t="shared" si="8"/>
        <v>2418</v>
      </c>
      <c r="R21" s="12">
        <f t="shared" si="6"/>
        <v>44074</v>
      </c>
      <c r="S21" s="23"/>
      <c r="T21" s="23"/>
      <c r="U21" s="23"/>
      <c r="V21" s="14">
        <f t="shared" si="9"/>
        <v>91</v>
      </c>
      <c r="W21" s="14">
        <f t="shared" si="7"/>
        <v>25</v>
      </c>
    </row>
    <row r="22" ht="15.75" customHeight="1">
      <c r="A22" s="17">
        <v>44013.0</v>
      </c>
      <c r="B22" s="23">
        <v>3032.0</v>
      </c>
      <c r="C22" s="11">
        <v>0.0</v>
      </c>
      <c r="D22" s="11">
        <f t="shared" si="1"/>
        <v>3032</v>
      </c>
      <c r="E22" s="11">
        <f t="shared" si="10"/>
        <v>12814</v>
      </c>
      <c r="F22" s="14"/>
      <c r="G22" s="14"/>
      <c r="H22" s="14"/>
      <c r="I22" s="12">
        <v>44013.0</v>
      </c>
      <c r="J22" s="12">
        <v>44074.0</v>
      </c>
      <c r="K22" s="13">
        <f t="shared" si="11"/>
        <v>61</v>
      </c>
      <c r="L22" s="14">
        <f t="shared" si="13"/>
        <v>51</v>
      </c>
      <c r="M22" s="15">
        <v>0.18</v>
      </c>
      <c r="N22" s="16">
        <f t="shared" si="4"/>
        <v>546</v>
      </c>
      <c r="O22" s="16">
        <v>456.0</v>
      </c>
      <c r="P22" s="11">
        <f t="shared" si="5"/>
        <v>90</v>
      </c>
      <c r="Q22" s="11">
        <f t="shared" si="8"/>
        <v>2508</v>
      </c>
      <c r="R22" s="12">
        <f t="shared" si="6"/>
        <v>44074</v>
      </c>
      <c r="S22" s="11"/>
      <c r="T22" s="11"/>
      <c r="U22" s="11"/>
      <c r="V22" s="14">
        <f t="shared" si="9"/>
        <v>61</v>
      </c>
      <c r="W22" s="14">
        <f t="shared" si="7"/>
        <v>16</v>
      </c>
    </row>
    <row r="23" ht="15.75" customHeight="1">
      <c r="A23" s="17">
        <v>44044.0</v>
      </c>
      <c r="B23" s="23">
        <v>3032.0</v>
      </c>
      <c r="C23" s="11">
        <v>0.0</v>
      </c>
      <c r="D23" s="11">
        <f t="shared" si="1"/>
        <v>3032</v>
      </c>
      <c r="E23" s="11">
        <f t="shared" si="10"/>
        <v>15846</v>
      </c>
      <c r="F23" s="14"/>
      <c r="G23" s="14"/>
      <c r="H23" s="14"/>
      <c r="I23" s="12">
        <v>44044.0</v>
      </c>
      <c r="J23" s="12">
        <v>44074.0</v>
      </c>
      <c r="K23" s="13">
        <f t="shared" si="11"/>
        <v>30</v>
      </c>
      <c r="L23" s="14">
        <f t="shared" si="13"/>
        <v>25</v>
      </c>
      <c r="M23" s="15">
        <v>0.18</v>
      </c>
      <c r="N23" s="16">
        <f t="shared" si="4"/>
        <v>546</v>
      </c>
      <c r="O23" s="16">
        <v>0.0</v>
      </c>
      <c r="P23" s="11">
        <f t="shared" si="5"/>
        <v>546</v>
      </c>
      <c r="Q23" s="11">
        <f t="shared" si="8"/>
        <v>3054</v>
      </c>
      <c r="R23" s="11"/>
      <c r="S23" s="11"/>
      <c r="T23" s="11"/>
      <c r="U23" s="11"/>
      <c r="V23" s="14">
        <f t="shared" si="9"/>
        <v>30</v>
      </c>
      <c r="W23" s="14">
        <f t="shared" si="7"/>
        <v>8</v>
      </c>
    </row>
    <row r="24" ht="15.75" customHeight="1">
      <c r="A24" s="11"/>
      <c r="B24" s="11">
        <f t="shared" ref="B24:D24" si="14">SUM(B5:B23)</f>
        <v>52565</v>
      </c>
      <c r="C24" s="11">
        <f t="shared" si="14"/>
        <v>36719</v>
      </c>
      <c r="D24" s="11">
        <f t="shared" si="14"/>
        <v>15846</v>
      </c>
      <c r="E24" s="11"/>
      <c r="F24" s="14"/>
      <c r="G24" s="14"/>
      <c r="H24" s="14"/>
      <c r="I24" s="12"/>
      <c r="J24" s="14"/>
      <c r="K24" s="14"/>
      <c r="L24" s="14">
        <f>SUM(L5:L23)</f>
        <v>1121</v>
      </c>
      <c r="M24" s="11"/>
      <c r="N24" s="11">
        <f t="shared" ref="N24:P24" si="15">SUM(N5:N23)</f>
        <v>9467</v>
      </c>
      <c r="O24" s="11">
        <f t="shared" si="15"/>
        <v>6413</v>
      </c>
      <c r="P24" s="11">
        <f t="shared" si="15"/>
        <v>3054</v>
      </c>
      <c r="Q24" s="11"/>
      <c r="R24" s="11"/>
      <c r="S24" s="11"/>
      <c r="T24" s="11"/>
      <c r="U24" s="11"/>
      <c r="V24" s="11"/>
      <c r="W24" s="11">
        <f>SUM(W5:W23)</f>
        <v>375</v>
      </c>
    </row>
    <row r="25" ht="15.75" customHeight="1"/>
    <row r="26" ht="15.75" customHeight="1">
      <c r="A26" s="3" t="s">
        <v>37</v>
      </c>
      <c r="B26" s="4"/>
      <c r="C26" s="4"/>
      <c r="D26" s="4"/>
      <c r="E26" s="4"/>
      <c r="F26" s="5"/>
    </row>
    <row r="27" ht="15.75" customHeight="1">
      <c r="A27" s="34" t="s">
        <v>38</v>
      </c>
      <c r="B27" s="5"/>
      <c r="C27" s="35"/>
      <c r="D27" s="35" t="s">
        <v>39</v>
      </c>
      <c r="E27" s="35" t="s">
        <v>17</v>
      </c>
      <c r="F27" s="35" t="s">
        <v>6</v>
      </c>
    </row>
    <row r="28" ht="15.75" customHeight="1">
      <c r="A28" s="34" t="s">
        <v>1</v>
      </c>
      <c r="B28" s="5"/>
      <c r="C28" s="35"/>
      <c r="D28" s="35">
        <f t="shared" ref="D28:E28" si="16">B24</f>
        <v>52565</v>
      </c>
      <c r="E28" s="35">
        <f t="shared" si="16"/>
        <v>36719</v>
      </c>
      <c r="F28" s="35">
        <f t="shared" ref="F28:F31" si="18">SUM(D28-E28)</f>
        <v>15846</v>
      </c>
    </row>
    <row r="29" ht="15.75" customHeight="1">
      <c r="A29" s="34" t="s">
        <v>40</v>
      </c>
      <c r="B29" s="5"/>
      <c r="C29" s="35"/>
      <c r="D29" s="35">
        <f t="shared" ref="D29:E29" si="17">N24</f>
        <v>9467</v>
      </c>
      <c r="E29" s="35">
        <f t="shared" si="17"/>
        <v>6413</v>
      </c>
      <c r="F29" s="35">
        <f t="shared" si="18"/>
        <v>3054</v>
      </c>
    </row>
    <row r="30" ht="15.75" customHeight="1">
      <c r="A30" s="34" t="s">
        <v>41</v>
      </c>
      <c r="B30" s="5"/>
      <c r="C30" s="35"/>
      <c r="D30" s="35">
        <f>L24</f>
        <v>1121</v>
      </c>
      <c r="E30" s="35">
        <v>0.0</v>
      </c>
      <c r="F30" s="35">
        <f t="shared" si="18"/>
        <v>1121</v>
      </c>
    </row>
    <row r="31" ht="15.75" customHeight="1">
      <c r="A31" s="34" t="s">
        <v>42</v>
      </c>
      <c r="B31" s="5"/>
      <c r="C31" s="35"/>
      <c r="D31" s="35">
        <f>W24</f>
        <v>375</v>
      </c>
      <c r="E31" s="35">
        <v>0.0</v>
      </c>
      <c r="F31" s="35">
        <f t="shared" si="18"/>
        <v>375</v>
      </c>
    </row>
    <row r="32" ht="15.75" customHeight="1">
      <c r="A32" s="3" t="s">
        <v>36</v>
      </c>
      <c r="B32" s="5"/>
      <c r="C32" s="35"/>
      <c r="D32" s="35">
        <f t="shared" ref="D32:F32" si="19">SUM(D28:D31)</f>
        <v>63528</v>
      </c>
      <c r="E32" s="35">
        <f t="shared" si="19"/>
        <v>43132</v>
      </c>
      <c r="F32" s="35">
        <f t="shared" si="19"/>
        <v>20396</v>
      </c>
    </row>
    <row r="33" ht="15.75" customHeight="1">
      <c r="A33" s="36" t="s">
        <v>43</v>
      </c>
    </row>
    <row r="34" ht="25.5" customHeight="1"/>
    <row r="35" ht="15.75" customHeight="1">
      <c r="D35" s="24" t="s">
        <v>44</v>
      </c>
      <c r="F35" s="24" t="s">
        <v>45</v>
      </c>
      <c r="I35" s="24" t="s">
        <v>46</v>
      </c>
      <c r="L35" s="24" t="s">
        <v>47</v>
      </c>
      <c r="Q35" s="24" t="s">
        <v>48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29:B29"/>
    <mergeCell ref="A30:B30"/>
    <mergeCell ref="A31:B31"/>
    <mergeCell ref="A32:B32"/>
    <mergeCell ref="A33:Q33"/>
    <mergeCell ref="A1:W1"/>
    <mergeCell ref="A2:L2"/>
    <mergeCell ref="M2:W2"/>
    <mergeCell ref="A4:W4"/>
    <mergeCell ref="A26:F26"/>
    <mergeCell ref="A27:B27"/>
    <mergeCell ref="A28:B28"/>
  </mergeCells>
  <printOptions/>
  <pageMargins bottom="0.7480314960629921" footer="0.0" header="0.0" left="0.7086614173228347" right="0.7086614173228347" top="0.7480314960629921"/>
  <pageSetup paperSize="5" scale="90"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5.75"/>
    <col customWidth="1" min="4" max="4" width="8.13"/>
    <col customWidth="1" min="5" max="5" width="7.5"/>
    <col customWidth="1" min="6" max="6" width="6.88"/>
    <col customWidth="1" min="7" max="7" width="7.0"/>
    <col customWidth="1" min="8" max="8" width="4.13"/>
    <col customWidth="1" min="9" max="9" width="8.25"/>
    <col customWidth="1" min="10" max="10" width="8.5"/>
    <col customWidth="1" min="11" max="11" width="5.0"/>
    <col customWidth="1" min="12" max="12" width="7.38"/>
    <col customWidth="1" min="13" max="13" width="3.75"/>
    <col customWidth="1" min="14" max="14" width="5.25"/>
    <col customWidth="1" min="15" max="15" width="5.13"/>
    <col customWidth="1" min="16" max="16" width="5.38"/>
    <col customWidth="1" min="17" max="17" width="7.25"/>
    <col customWidth="1" min="18" max="18" width="9.38"/>
    <col customWidth="1" min="19" max="19" width="5.13"/>
    <col customWidth="1" min="20" max="20" width="6.63"/>
    <col customWidth="1" min="21" max="21" width="4.5"/>
    <col customWidth="1" min="22" max="22" width="4.38"/>
    <col customWidth="1" min="23" max="23" width="5.88"/>
    <col customWidth="1" min="24" max="24" width="4.38"/>
    <col customWidth="1" min="25" max="25" width="4.5"/>
    <col customWidth="1" min="26" max="26" width="4.25"/>
    <col customWidth="1" min="27" max="27" width="5.25"/>
    <col customWidth="1" min="28" max="30" width="7.63"/>
  </cols>
  <sheetData>
    <row r="1">
      <c r="A1" s="49" t="s">
        <v>415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 t="s">
        <v>416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13.5" customHeight="1">
      <c r="A5" s="9" t="s">
        <v>340</v>
      </c>
      <c r="B5" s="10">
        <v>122802.0</v>
      </c>
      <c r="C5" s="10">
        <v>0.0</v>
      </c>
      <c r="D5" s="11">
        <f t="shared" ref="D5:D25" si="1">SUM(B5-C5)</f>
        <v>122802</v>
      </c>
      <c r="E5" s="10">
        <f>D5</f>
        <v>122802</v>
      </c>
      <c r="F5" s="25"/>
      <c r="G5" s="25"/>
      <c r="H5" s="9"/>
      <c r="I5" s="12">
        <v>43466.0</v>
      </c>
      <c r="J5" s="12">
        <v>44104.0</v>
      </c>
      <c r="K5" s="13">
        <f t="shared" ref="K5:K25" si="2">SUM(J5-I5)</f>
        <v>638</v>
      </c>
      <c r="L5" s="14">
        <v>278.0</v>
      </c>
      <c r="M5" s="15">
        <v>0.18</v>
      </c>
      <c r="N5" s="16">
        <f t="shared" ref="N5:N25" si="3">ROUND(SUM(B5*M5),0)</f>
        <v>22104</v>
      </c>
      <c r="O5" s="16">
        <v>0.0</v>
      </c>
      <c r="P5" s="11">
        <f t="shared" ref="P5:P25" si="4">SUM(N5-O5)</f>
        <v>22104</v>
      </c>
      <c r="Q5" s="11">
        <f>P5</f>
        <v>22104</v>
      </c>
      <c r="R5" s="32">
        <v>44104.0</v>
      </c>
      <c r="S5" s="11"/>
      <c r="T5" s="11"/>
      <c r="U5" s="11"/>
      <c r="V5" s="88">
        <f t="shared" ref="V5:V25" si="5">SUM(R5-I5)</f>
        <v>638</v>
      </c>
      <c r="W5" s="14">
        <f t="shared" ref="W5:W25" si="6">ROUND(SUM(N5*18%*V5/365),0)</f>
        <v>6955</v>
      </c>
      <c r="X5" s="89">
        <v>19275.0</v>
      </c>
      <c r="Y5" s="89"/>
      <c r="Z5" s="89"/>
      <c r="AA5" s="89"/>
      <c r="AB5" s="89">
        <v>22059.0</v>
      </c>
      <c r="AC5" s="24">
        <v>22840.0</v>
      </c>
      <c r="AD5" s="24">
        <f>SUM(AB5:AC5)</f>
        <v>44899</v>
      </c>
    </row>
    <row r="6">
      <c r="A6" s="17">
        <v>43497.0</v>
      </c>
      <c r="B6" s="10">
        <v>1990.0</v>
      </c>
      <c r="C6" s="18">
        <v>0.0</v>
      </c>
      <c r="D6" s="11">
        <f t="shared" si="1"/>
        <v>1990</v>
      </c>
      <c r="E6" s="11">
        <f t="shared" ref="E6:E25" si="8">E5+D6</f>
        <v>124792</v>
      </c>
      <c r="F6" s="14"/>
      <c r="G6" s="14"/>
      <c r="H6" s="14"/>
      <c r="I6" s="12">
        <v>43497.0</v>
      </c>
      <c r="J6" s="12">
        <v>44104.0</v>
      </c>
      <c r="K6" s="13">
        <f t="shared" si="2"/>
        <v>607</v>
      </c>
      <c r="L6" s="14">
        <v>278.0</v>
      </c>
      <c r="M6" s="15">
        <v>0.18</v>
      </c>
      <c r="N6" s="16">
        <f t="shared" si="3"/>
        <v>358</v>
      </c>
      <c r="O6" s="16">
        <v>0.0</v>
      </c>
      <c r="P6" s="11">
        <f t="shared" si="4"/>
        <v>358</v>
      </c>
      <c r="Q6" s="11">
        <f t="shared" ref="Q6:Q25" si="9">SUM(Q5+P6)</f>
        <v>22462</v>
      </c>
      <c r="R6" s="32">
        <f t="shared" ref="R6:R25" si="10">J6</f>
        <v>44104</v>
      </c>
      <c r="S6" s="11"/>
      <c r="T6" s="11"/>
      <c r="U6" s="11"/>
      <c r="V6" s="88">
        <f t="shared" si="5"/>
        <v>607</v>
      </c>
      <c r="W6" s="14">
        <f t="shared" si="6"/>
        <v>107</v>
      </c>
      <c r="X6" s="89">
        <v>2779.0</v>
      </c>
      <c r="Y6" s="89">
        <f t="shared" ref="Y6:Z6" si="7">X6+X6*10%</f>
        <v>3056.9</v>
      </c>
      <c r="Z6" s="89">
        <f t="shared" si="7"/>
        <v>3362.59</v>
      </c>
      <c r="AA6" s="89"/>
      <c r="AB6" s="89"/>
    </row>
    <row r="7">
      <c r="A7" s="17">
        <v>43525.0</v>
      </c>
      <c r="B7" s="10">
        <v>1990.0</v>
      </c>
      <c r="C7" s="18">
        <v>0.0</v>
      </c>
      <c r="D7" s="11">
        <f t="shared" si="1"/>
        <v>1990</v>
      </c>
      <c r="E7" s="11">
        <f t="shared" si="8"/>
        <v>126782</v>
      </c>
      <c r="F7" s="14"/>
      <c r="G7" s="12"/>
      <c r="H7" s="14"/>
      <c r="I7" s="12">
        <v>43525.0</v>
      </c>
      <c r="J7" s="12">
        <v>44104.0</v>
      </c>
      <c r="K7" s="13">
        <f t="shared" si="2"/>
        <v>579</v>
      </c>
      <c r="L7" s="14">
        <v>0.0</v>
      </c>
      <c r="M7" s="15">
        <v>0.18</v>
      </c>
      <c r="N7" s="16">
        <f t="shared" si="3"/>
        <v>358</v>
      </c>
      <c r="O7" s="16">
        <v>0.0</v>
      </c>
      <c r="P7" s="11">
        <f t="shared" si="4"/>
        <v>358</v>
      </c>
      <c r="Q7" s="11">
        <f t="shared" si="9"/>
        <v>22820</v>
      </c>
      <c r="R7" s="32">
        <f t="shared" si="10"/>
        <v>44104</v>
      </c>
      <c r="S7" s="14"/>
      <c r="T7" s="14"/>
      <c r="U7" s="14"/>
      <c r="V7" s="88">
        <f t="shared" si="5"/>
        <v>579</v>
      </c>
      <c r="W7" s="14">
        <f t="shared" si="6"/>
        <v>102</v>
      </c>
      <c r="X7" s="89">
        <f>SUM(X5:X6)</f>
        <v>22054</v>
      </c>
      <c r="Y7" s="89"/>
      <c r="Z7" s="89"/>
      <c r="AA7" s="89"/>
      <c r="AB7" s="89"/>
    </row>
    <row r="8">
      <c r="A8" s="17">
        <v>43556.0</v>
      </c>
      <c r="B8" s="10">
        <v>1990.0</v>
      </c>
      <c r="C8" s="18">
        <v>0.0</v>
      </c>
      <c r="D8" s="11">
        <f t="shared" si="1"/>
        <v>1990</v>
      </c>
      <c r="E8" s="11">
        <f t="shared" si="8"/>
        <v>128772</v>
      </c>
      <c r="F8" s="14"/>
      <c r="G8" s="12"/>
      <c r="H8" s="14"/>
      <c r="I8" s="12">
        <v>43556.0</v>
      </c>
      <c r="J8" s="12">
        <v>44104.0</v>
      </c>
      <c r="K8" s="13">
        <f t="shared" si="2"/>
        <v>548</v>
      </c>
      <c r="L8" s="14">
        <v>306.0</v>
      </c>
      <c r="M8" s="15">
        <v>0.18</v>
      </c>
      <c r="N8" s="16">
        <f t="shared" si="3"/>
        <v>358</v>
      </c>
      <c r="O8" s="16">
        <v>0.0</v>
      </c>
      <c r="P8" s="11">
        <f t="shared" si="4"/>
        <v>358</v>
      </c>
      <c r="Q8" s="11">
        <f t="shared" si="9"/>
        <v>23178</v>
      </c>
      <c r="R8" s="32">
        <f t="shared" si="10"/>
        <v>44104</v>
      </c>
      <c r="S8" s="14"/>
      <c r="T8" s="14"/>
      <c r="U8" s="14"/>
      <c r="V8" s="88">
        <f t="shared" si="5"/>
        <v>548</v>
      </c>
      <c r="W8" s="14">
        <f t="shared" si="6"/>
        <v>97</v>
      </c>
      <c r="X8" s="89">
        <v>22054.0</v>
      </c>
      <c r="Y8" s="89">
        <v>5558.0</v>
      </c>
      <c r="Z8" s="89">
        <v>1000.0</v>
      </c>
      <c r="AA8" s="89">
        <f>SUM(X8:Z8)</f>
        <v>28612</v>
      </c>
      <c r="AB8" s="89" t="s">
        <v>359</v>
      </c>
    </row>
    <row r="9">
      <c r="A9" s="17">
        <v>43586.0</v>
      </c>
      <c r="B9" s="10">
        <v>1990.0</v>
      </c>
      <c r="C9" s="18">
        <v>0.0</v>
      </c>
      <c r="D9" s="11">
        <f t="shared" si="1"/>
        <v>1990</v>
      </c>
      <c r="E9" s="11">
        <f t="shared" si="8"/>
        <v>130762</v>
      </c>
      <c r="F9" s="14"/>
      <c r="G9" s="12"/>
      <c r="H9" s="14"/>
      <c r="I9" s="12">
        <v>43586.0</v>
      </c>
      <c r="J9" s="12">
        <v>44104.0</v>
      </c>
      <c r="K9" s="13">
        <f t="shared" si="2"/>
        <v>518</v>
      </c>
      <c r="L9" s="14">
        <v>306.0</v>
      </c>
      <c r="M9" s="15">
        <v>0.18</v>
      </c>
      <c r="N9" s="16">
        <f t="shared" si="3"/>
        <v>358</v>
      </c>
      <c r="O9" s="16">
        <v>0.0</v>
      </c>
      <c r="P9" s="11">
        <f t="shared" si="4"/>
        <v>358</v>
      </c>
      <c r="Q9" s="11">
        <f t="shared" si="9"/>
        <v>23536</v>
      </c>
      <c r="R9" s="32">
        <f t="shared" si="10"/>
        <v>44104</v>
      </c>
      <c r="S9" s="14"/>
      <c r="T9" s="14"/>
      <c r="U9" s="14"/>
      <c r="V9" s="88">
        <f t="shared" si="5"/>
        <v>518</v>
      </c>
      <c r="W9" s="14">
        <f t="shared" si="6"/>
        <v>91</v>
      </c>
      <c r="X9" s="89" t="s">
        <v>361</v>
      </c>
      <c r="Y9" s="89"/>
      <c r="Z9" s="89"/>
      <c r="AA9" s="89"/>
      <c r="AB9" s="89"/>
    </row>
    <row r="10">
      <c r="A10" s="17">
        <v>43617.0</v>
      </c>
      <c r="B10" s="10">
        <v>1990.0</v>
      </c>
      <c r="C10" s="18">
        <v>0.0</v>
      </c>
      <c r="D10" s="11">
        <f t="shared" si="1"/>
        <v>1990</v>
      </c>
      <c r="E10" s="11">
        <f t="shared" si="8"/>
        <v>132752</v>
      </c>
      <c r="F10" s="9"/>
      <c r="G10" s="9"/>
      <c r="H10" s="14"/>
      <c r="I10" s="12">
        <v>43617.0</v>
      </c>
      <c r="J10" s="12">
        <v>44104.0</v>
      </c>
      <c r="K10" s="13">
        <f t="shared" si="2"/>
        <v>487</v>
      </c>
      <c r="L10" s="14">
        <v>83.0</v>
      </c>
      <c r="M10" s="15">
        <v>0.18</v>
      </c>
      <c r="N10" s="16">
        <f t="shared" si="3"/>
        <v>358</v>
      </c>
      <c r="O10" s="16">
        <v>0.0</v>
      </c>
      <c r="P10" s="11">
        <f t="shared" si="4"/>
        <v>358</v>
      </c>
      <c r="Q10" s="11">
        <f t="shared" si="9"/>
        <v>23894</v>
      </c>
      <c r="R10" s="32">
        <f t="shared" si="10"/>
        <v>44104</v>
      </c>
      <c r="S10" s="14"/>
      <c r="T10" s="21"/>
      <c r="U10" s="14"/>
      <c r="V10" s="88">
        <f t="shared" si="5"/>
        <v>487</v>
      </c>
      <c r="W10" s="14">
        <f t="shared" si="6"/>
        <v>86</v>
      </c>
      <c r="X10" s="89"/>
      <c r="Y10" s="89"/>
      <c r="Z10" s="89"/>
      <c r="AA10" s="89"/>
      <c r="AB10" s="89"/>
    </row>
    <row r="11">
      <c r="A11" s="17">
        <v>43647.0</v>
      </c>
      <c r="B11" s="10">
        <v>1990.0</v>
      </c>
      <c r="C11" s="18">
        <v>0.0</v>
      </c>
      <c r="D11" s="11">
        <f t="shared" si="1"/>
        <v>1990</v>
      </c>
      <c r="E11" s="11">
        <f t="shared" si="8"/>
        <v>134742</v>
      </c>
      <c r="F11" s="14"/>
      <c r="G11" s="21"/>
      <c r="H11" s="14"/>
      <c r="I11" s="12">
        <v>43647.0</v>
      </c>
      <c r="J11" s="12">
        <v>44104.0</v>
      </c>
      <c r="K11" s="13">
        <f t="shared" si="2"/>
        <v>457</v>
      </c>
      <c r="L11" s="14">
        <v>306.0</v>
      </c>
      <c r="M11" s="15">
        <v>0.18</v>
      </c>
      <c r="N11" s="16">
        <f t="shared" si="3"/>
        <v>358</v>
      </c>
      <c r="O11" s="16">
        <v>0.0</v>
      </c>
      <c r="P11" s="11">
        <f t="shared" si="4"/>
        <v>358</v>
      </c>
      <c r="Q11" s="11">
        <f t="shared" si="9"/>
        <v>24252</v>
      </c>
      <c r="R11" s="32">
        <f t="shared" si="10"/>
        <v>44104</v>
      </c>
      <c r="S11" s="14"/>
      <c r="T11" s="14"/>
      <c r="U11" s="14"/>
      <c r="V11" s="88">
        <f t="shared" si="5"/>
        <v>457</v>
      </c>
      <c r="W11" s="14">
        <f t="shared" si="6"/>
        <v>81</v>
      </c>
      <c r="X11" s="89"/>
      <c r="Y11" s="89"/>
      <c r="Z11" s="89"/>
      <c r="AA11" s="89"/>
      <c r="AB11" s="89"/>
    </row>
    <row r="12">
      <c r="A12" s="17">
        <v>43678.0</v>
      </c>
      <c r="B12" s="10">
        <v>1990.0</v>
      </c>
      <c r="C12" s="18">
        <v>0.0</v>
      </c>
      <c r="D12" s="11">
        <f t="shared" si="1"/>
        <v>1990</v>
      </c>
      <c r="E12" s="11">
        <f t="shared" si="8"/>
        <v>136732</v>
      </c>
      <c r="F12" s="14"/>
      <c r="G12" s="21"/>
      <c r="H12" s="14"/>
      <c r="I12" s="12">
        <v>43678.0</v>
      </c>
      <c r="J12" s="12">
        <v>44104.0</v>
      </c>
      <c r="K12" s="13">
        <f t="shared" si="2"/>
        <v>426</v>
      </c>
      <c r="L12" s="14">
        <v>306.0</v>
      </c>
      <c r="M12" s="15">
        <v>0.18</v>
      </c>
      <c r="N12" s="16">
        <f t="shared" si="3"/>
        <v>358</v>
      </c>
      <c r="O12" s="16">
        <v>0.0</v>
      </c>
      <c r="P12" s="11">
        <f t="shared" si="4"/>
        <v>358</v>
      </c>
      <c r="Q12" s="11">
        <f t="shared" si="9"/>
        <v>24610</v>
      </c>
      <c r="R12" s="32">
        <f t="shared" si="10"/>
        <v>44104</v>
      </c>
      <c r="S12" s="14"/>
      <c r="T12" s="14"/>
      <c r="U12" s="14"/>
      <c r="V12" s="88">
        <f t="shared" si="5"/>
        <v>426</v>
      </c>
      <c r="W12" s="14">
        <f t="shared" si="6"/>
        <v>75</v>
      </c>
      <c r="X12" s="90" t="s">
        <v>364</v>
      </c>
      <c r="Y12" s="90"/>
      <c r="Z12" s="89"/>
      <c r="AA12" s="89"/>
      <c r="AB12" s="89"/>
    </row>
    <row r="13">
      <c r="A13" s="22">
        <v>43709.0</v>
      </c>
      <c r="B13" s="10">
        <v>2090.0</v>
      </c>
      <c r="C13" s="18">
        <v>0.0</v>
      </c>
      <c r="D13" s="11">
        <f t="shared" si="1"/>
        <v>2090</v>
      </c>
      <c r="E13" s="11">
        <f t="shared" si="8"/>
        <v>138822</v>
      </c>
      <c r="F13" s="14"/>
      <c r="G13" s="21"/>
      <c r="H13" s="14"/>
      <c r="I13" s="12">
        <v>43709.0</v>
      </c>
      <c r="J13" s="12">
        <v>44104.0</v>
      </c>
      <c r="K13" s="13">
        <f t="shared" si="2"/>
        <v>395</v>
      </c>
      <c r="L13" s="14">
        <v>167.0</v>
      </c>
      <c r="M13" s="15">
        <v>0.18</v>
      </c>
      <c r="N13" s="16">
        <f t="shared" si="3"/>
        <v>376</v>
      </c>
      <c r="O13" s="16">
        <v>0.0</v>
      </c>
      <c r="P13" s="11">
        <f t="shared" si="4"/>
        <v>376</v>
      </c>
      <c r="Q13" s="11">
        <f t="shared" si="9"/>
        <v>24986</v>
      </c>
      <c r="R13" s="32">
        <f t="shared" si="10"/>
        <v>44104</v>
      </c>
      <c r="S13" s="14"/>
      <c r="T13" s="14"/>
      <c r="U13" s="14"/>
      <c r="V13" s="88">
        <f t="shared" si="5"/>
        <v>395</v>
      </c>
      <c r="W13" s="14">
        <f t="shared" si="6"/>
        <v>73</v>
      </c>
      <c r="X13" s="89"/>
      <c r="Y13" s="89"/>
      <c r="Z13" s="89"/>
      <c r="AA13" s="89"/>
      <c r="AB13" s="89"/>
    </row>
    <row r="14">
      <c r="A14" s="17">
        <v>43739.0</v>
      </c>
      <c r="B14" s="10">
        <v>2090.0</v>
      </c>
      <c r="C14" s="18">
        <v>0.0</v>
      </c>
      <c r="D14" s="11">
        <f t="shared" si="1"/>
        <v>2090</v>
      </c>
      <c r="E14" s="11">
        <f t="shared" si="8"/>
        <v>140912</v>
      </c>
      <c r="F14" s="14"/>
      <c r="G14" s="21"/>
      <c r="H14" s="14"/>
      <c r="I14" s="12">
        <v>43739.0</v>
      </c>
      <c r="J14" s="12">
        <v>44104.0</v>
      </c>
      <c r="K14" s="13">
        <f t="shared" si="2"/>
        <v>365</v>
      </c>
      <c r="L14" s="14">
        <v>306.0</v>
      </c>
      <c r="M14" s="15">
        <v>0.18</v>
      </c>
      <c r="N14" s="16">
        <f t="shared" si="3"/>
        <v>376</v>
      </c>
      <c r="O14" s="16">
        <v>0.0</v>
      </c>
      <c r="P14" s="11">
        <f t="shared" si="4"/>
        <v>376</v>
      </c>
      <c r="Q14" s="11">
        <f t="shared" si="9"/>
        <v>25362</v>
      </c>
      <c r="R14" s="32">
        <f t="shared" si="10"/>
        <v>44104</v>
      </c>
      <c r="S14" s="14"/>
      <c r="T14" s="14"/>
      <c r="U14" s="14"/>
      <c r="V14" s="88">
        <f t="shared" si="5"/>
        <v>365</v>
      </c>
      <c r="W14" s="14">
        <f t="shared" si="6"/>
        <v>68</v>
      </c>
      <c r="X14" s="89"/>
      <c r="Y14" s="89"/>
      <c r="Z14" s="89"/>
      <c r="AA14" s="89"/>
      <c r="AB14" s="89"/>
    </row>
    <row r="15">
      <c r="A15" s="17">
        <v>43770.0</v>
      </c>
      <c r="B15" s="10">
        <v>2090.0</v>
      </c>
      <c r="C15" s="18">
        <v>0.0</v>
      </c>
      <c r="D15" s="11">
        <f t="shared" si="1"/>
        <v>2090</v>
      </c>
      <c r="E15" s="11">
        <f t="shared" si="8"/>
        <v>143002</v>
      </c>
      <c r="F15" s="14"/>
      <c r="G15" s="21"/>
      <c r="H15" s="14"/>
      <c r="I15" s="12">
        <v>43770.0</v>
      </c>
      <c r="J15" s="12">
        <v>44104.0</v>
      </c>
      <c r="K15" s="13">
        <f t="shared" si="2"/>
        <v>334</v>
      </c>
      <c r="L15" s="14">
        <v>306.0</v>
      </c>
      <c r="M15" s="15">
        <v>0.18</v>
      </c>
      <c r="N15" s="16">
        <f t="shared" si="3"/>
        <v>376</v>
      </c>
      <c r="O15" s="16">
        <v>0.0</v>
      </c>
      <c r="P15" s="11">
        <f t="shared" si="4"/>
        <v>376</v>
      </c>
      <c r="Q15" s="11">
        <f t="shared" si="9"/>
        <v>25738</v>
      </c>
      <c r="R15" s="32">
        <f t="shared" si="10"/>
        <v>44104</v>
      </c>
      <c r="S15" s="14"/>
      <c r="T15" s="14"/>
      <c r="U15" s="14"/>
      <c r="V15" s="88">
        <f t="shared" si="5"/>
        <v>334</v>
      </c>
      <c r="W15" s="14">
        <f t="shared" si="6"/>
        <v>62</v>
      </c>
      <c r="X15" s="89"/>
      <c r="Y15" s="89"/>
      <c r="Z15" s="89"/>
      <c r="AA15" s="89"/>
      <c r="AB15" s="89"/>
    </row>
    <row r="16">
      <c r="A16" s="17">
        <v>43800.0</v>
      </c>
      <c r="B16" s="10">
        <v>2090.0</v>
      </c>
      <c r="C16" s="18">
        <v>27426.0</v>
      </c>
      <c r="D16" s="11">
        <f t="shared" si="1"/>
        <v>-25336</v>
      </c>
      <c r="E16" s="11">
        <f t="shared" si="8"/>
        <v>117666</v>
      </c>
      <c r="F16" s="21" t="s">
        <v>417</v>
      </c>
      <c r="G16" s="12" t="s">
        <v>326</v>
      </c>
      <c r="H16" s="14"/>
      <c r="I16" s="12">
        <v>43800.0</v>
      </c>
      <c r="J16" s="12">
        <v>44104.0</v>
      </c>
      <c r="K16" s="13">
        <f t="shared" si="2"/>
        <v>304</v>
      </c>
      <c r="L16" s="14">
        <v>306.0</v>
      </c>
      <c r="M16" s="15">
        <v>0.18</v>
      </c>
      <c r="N16" s="16">
        <f t="shared" si="3"/>
        <v>376</v>
      </c>
      <c r="O16" s="16">
        <v>4934.0</v>
      </c>
      <c r="P16" s="11">
        <f t="shared" si="4"/>
        <v>-4558</v>
      </c>
      <c r="Q16" s="11">
        <f t="shared" si="9"/>
        <v>21180</v>
      </c>
      <c r="R16" s="32">
        <f t="shared" si="10"/>
        <v>44104</v>
      </c>
      <c r="S16" s="14"/>
      <c r="T16" s="14"/>
      <c r="U16" s="14"/>
      <c r="V16" s="88">
        <f t="shared" si="5"/>
        <v>304</v>
      </c>
      <c r="W16" s="14">
        <f t="shared" si="6"/>
        <v>56</v>
      </c>
      <c r="X16" s="89" t="s">
        <v>418</v>
      </c>
      <c r="Y16" s="89">
        <v>1990.0</v>
      </c>
      <c r="Z16" s="89">
        <v>12.0</v>
      </c>
      <c r="AA16" s="89">
        <v>25424.0</v>
      </c>
      <c r="AB16" s="89">
        <f>SUM(Y16:AA16)</f>
        <v>27426</v>
      </c>
    </row>
    <row r="17">
      <c r="A17" s="17">
        <v>43831.0</v>
      </c>
      <c r="B17" s="10">
        <v>2090.0</v>
      </c>
      <c r="C17" s="18">
        <v>0.0</v>
      </c>
      <c r="D17" s="11">
        <f t="shared" si="1"/>
        <v>2090</v>
      </c>
      <c r="E17" s="11">
        <f t="shared" si="8"/>
        <v>119756</v>
      </c>
      <c r="F17" s="14"/>
      <c r="G17" s="14"/>
      <c r="H17" s="14"/>
      <c r="I17" s="12">
        <v>43831.0</v>
      </c>
      <c r="J17" s="12">
        <v>44104.0</v>
      </c>
      <c r="K17" s="13">
        <f t="shared" si="2"/>
        <v>273</v>
      </c>
      <c r="L17" s="14">
        <v>306.0</v>
      </c>
      <c r="M17" s="15">
        <v>0.18</v>
      </c>
      <c r="N17" s="16">
        <f t="shared" si="3"/>
        <v>376</v>
      </c>
      <c r="O17" s="16">
        <v>0.0</v>
      </c>
      <c r="P17" s="11">
        <f t="shared" si="4"/>
        <v>376</v>
      </c>
      <c r="Q17" s="11">
        <f t="shared" si="9"/>
        <v>21556</v>
      </c>
      <c r="R17" s="32">
        <f t="shared" si="10"/>
        <v>44104</v>
      </c>
      <c r="S17" s="11"/>
      <c r="T17" s="11"/>
      <c r="U17" s="11"/>
      <c r="V17" s="88">
        <f t="shared" si="5"/>
        <v>273</v>
      </c>
      <c r="W17" s="14">
        <f t="shared" si="6"/>
        <v>51</v>
      </c>
      <c r="X17" s="89"/>
      <c r="Y17" s="89">
        <v>358.0</v>
      </c>
      <c r="Z17" s="89">
        <v>4576.0</v>
      </c>
      <c r="AA17" s="89">
        <f t="shared" ref="AA17:AA19" si="11">SUM(Y17:Z17)</f>
        <v>4934</v>
      </c>
      <c r="AB17" s="89"/>
    </row>
    <row r="18">
      <c r="A18" s="17">
        <v>43862.0</v>
      </c>
      <c r="B18" s="10">
        <v>2090.0</v>
      </c>
      <c r="C18" s="18">
        <v>18349.0</v>
      </c>
      <c r="D18" s="11">
        <f t="shared" si="1"/>
        <v>-16259</v>
      </c>
      <c r="E18" s="11">
        <f t="shared" si="8"/>
        <v>103497</v>
      </c>
      <c r="F18" s="21" t="s">
        <v>419</v>
      </c>
      <c r="G18" s="13" t="s">
        <v>26</v>
      </c>
      <c r="H18" s="14"/>
      <c r="I18" s="12">
        <v>43862.0</v>
      </c>
      <c r="J18" s="12">
        <v>44104.0</v>
      </c>
      <c r="K18" s="13">
        <f t="shared" si="2"/>
        <v>242</v>
      </c>
      <c r="L18" s="14">
        <v>306.0</v>
      </c>
      <c r="M18" s="15">
        <v>0.18</v>
      </c>
      <c r="N18" s="16">
        <f t="shared" si="3"/>
        <v>376</v>
      </c>
      <c r="O18" s="16">
        <v>3951.0</v>
      </c>
      <c r="P18" s="11">
        <f t="shared" si="4"/>
        <v>-3575</v>
      </c>
      <c r="Q18" s="11">
        <f t="shared" si="9"/>
        <v>17981</v>
      </c>
      <c r="R18" s="32">
        <f t="shared" si="10"/>
        <v>44104</v>
      </c>
      <c r="S18" s="21"/>
      <c r="T18" s="12"/>
      <c r="U18" s="11"/>
      <c r="V18" s="88">
        <f t="shared" si="5"/>
        <v>242</v>
      </c>
      <c r="W18" s="14">
        <f t="shared" si="6"/>
        <v>45</v>
      </c>
      <c r="X18" s="90" t="s">
        <v>27</v>
      </c>
      <c r="Y18" s="89">
        <v>16400.0</v>
      </c>
      <c r="Z18" s="89">
        <v>1949.0</v>
      </c>
      <c r="AA18" s="89">
        <f t="shared" si="11"/>
        <v>18349</v>
      </c>
      <c r="AB18" s="91"/>
    </row>
    <row r="19">
      <c r="A19" s="17">
        <v>43891.0</v>
      </c>
      <c r="B19" s="10">
        <v>2090.0</v>
      </c>
      <c r="C19" s="18">
        <v>0.0</v>
      </c>
      <c r="D19" s="11">
        <f t="shared" si="1"/>
        <v>2090</v>
      </c>
      <c r="E19" s="11">
        <f t="shared" si="8"/>
        <v>105587</v>
      </c>
      <c r="F19" s="25"/>
      <c r="G19" s="25"/>
      <c r="H19" s="14"/>
      <c r="I19" s="12">
        <v>43891.0</v>
      </c>
      <c r="J19" s="12">
        <v>44104.0</v>
      </c>
      <c r="K19" s="13">
        <f t="shared" si="2"/>
        <v>213</v>
      </c>
      <c r="L19" s="14">
        <v>306.0</v>
      </c>
      <c r="M19" s="15">
        <v>0.18</v>
      </c>
      <c r="N19" s="16">
        <f t="shared" si="3"/>
        <v>376</v>
      </c>
      <c r="O19" s="16">
        <v>0.0</v>
      </c>
      <c r="P19" s="11">
        <f t="shared" si="4"/>
        <v>376</v>
      </c>
      <c r="Q19" s="11">
        <f t="shared" si="9"/>
        <v>18357</v>
      </c>
      <c r="R19" s="32">
        <f t="shared" si="10"/>
        <v>44104</v>
      </c>
      <c r="S19" s="11"/>
      <c r="T19" s="11"/>
      <c r="U19" s="11"/>
      <c r="V19" s="88">
        <f t="shared" si="5"/>
        <v>213</v>
      </c>
      <c r="W19" s="14">
        <f t="shared" si="6"/>
        <v>39</v>
      </c>
      <c r="X19" s="89"/>
      <c r="Y19" s="89">
        <v>3600.0</v>
      </c>
      <c r="Z19" s="89">
        <v>351.0</v>
      </c>
      <c r="AA19" s="89">
        <f t="shared" si="11"/>
        <v>3951</v>
      </c>
      <c r="AB19" s="92"/>
    </row>
    <row r="20">
      <c r="A20" s="22">
        <v>43922.0</v>
      </c>
      <c r="B20" s="23">
        <v>2299.0</v>
      </c>
      <c r="C20" s="27">
        <v>0.0</v>
      </c>
      <c r="D20" s="11">
        <f t="shared" si="1"/>
        <v>2299</v>
      </c>
      <c r="E20" s="11">
        <f t="shared" si="8"/>
        <v>107886</v>
      </c>
      <c r="F20" s="28"/>
      <c r="G20" s="25"/>
      <c r="H20" s="28"/>
      <c r="I20" s="12">
        <v>43922.0</v>
      </c>
      <c r="J20" s="12">
        <v>44104.0</v>
      </c>
      <c r="K20" s="13">
        <f t="shared" si="2"/>
        <v>182</v>
      </c>
      <c r="L20" s="14">
        <v>0.0</v>
      </c>
      <c r="M20" s="29">
        <v>0.18</v>
      </c>
      <c r="N20" s="30">
        <f t="shared" si="3"/>
        <v>414</v>
      </c>
      <c r="O20" s="30">
        <v>0.0</v>
      </c>
      <c r="P20" s="11">
        <f t="shared" si="4"/>
        <v>414</v>
      </c>
      <c r="Q20" s="11">
        <f t="shared" si="9"/>
        <v>18771</v>
      </c>
      <c r="R20" s="32">
        <f t="shared" si="10"/>
        <v>44104</v>
      </c>
      <c r="S20" s="23"/>
      <c r="T20" s="23"/>
      <c r="U20" s="23"/>
      <c r="V20" s="88">
        <f t="shared" si="5"/>
        <v>182</v>
      </c>
      <c r="W20" s="14">
        <f t="shared" si="6"/>
        <v>37</v>
      </c>
      <c r="X20" s="89"/>
      <c r="Y20" s="89"/>
      <c r="Z20" s="89"/>
      <c r="AA20" s="89"/>
      <c r="AB20" s="93"/>
    </row>
    <row r="21" ht="15.75" customHeight="1">
      <c r="A21" s="22">
        <v>43952.0</v>
      </c>
      <c r="B21" s="23">
        <v>2299.0</v>
      </c>
      <c r="C21" s="27">
        <v>0.0</v>
      </c>
      <c r="D21" s="11">
        <f t="shared" si="1"/>
        <v>2299</v>
      </c>
      <c r="E21" s="11">
        <f t="shared" si="8"/>
        <v>110185</v>
      </c>
      <c r="F21" s="28"/>
      <c r="G21" s="25"/>
      <c r="H21" s="28"/>
      <c r="I21" s="12">
        <v>43952.0</v>
      </c>
      <c r="J21" s="12">
        <v>44104.0</v>
      </c>
      <c r="K21" s="13">
        <f t="shared" si="2"/>
        <v>152</v>
      </c>
      <c r="L21" s="14">
        <v>0.0</v>
      </c>
      <c r="M21" s="29">
        <v>0.18</v>
      </c>
      <c r="N21" s="30">
        <f t="shared" si="3"/>
        <v>414</v>
      </c>
      <c r="O21" s="30">
        <v>0.0</v>
      </c>
      <c r="P21" s="11">
        <f t="shared" si="4"/>
        <v>414</v>
      </c>
      <c r="Q21" s="11">
        <f t="shared" si="9"/>
        <v>19185</v>
      </c>
      <c r="R21" s="32">
        <f t="shared" si="10"/>
        <v>44104</v>
      </c>
      <c r="S21" s="23"/>
      <c r="T21" s="23"/>
      <c r="U21" s="23"/>
      <c r="V21" s="88">
        <f t="shared" si="5"/>
        <v>152</v>
      </c>
      <c r="W21" s="14">
        <f t="shared" si="6"/>
        <v>31</v>
      </c>
      <c r="X21" s="89"/>
      <c r="Y21" s="89"/>
      <c r="Z21" s="89"/>
      <c r="AA21" s="89"/>
      <c r="AB21" s="93"/>
    </row>
    <row r="22" ht="15.75" customHeight="1">
      <c r="A22" s="22">
        <v>43983.0</v>
      </c>
      <c r="B22" s="23">
        <v>2299.0</v>
      </c>
      <c r="C22" s="27">
        <v>0.0</v>
      </c>
      <c r="D22" s="11">
        <f t="shared" si="1"/>
        <v>2299</v>
      </c>
      <c r="E22" s="11">
        <f t="shared" si="8"/>
        <v>112484</v>
      </c>
      <c r="F22" s="28"/>
      <c r="G22" s="25"/>
      <c r="H22" s="28"/>
      <c r="I22" s="12">
        <v>43983.0</v>
      </c>
      <c r="J22" s="12">
        <v>44104.0</v>
      </c>
      <c r="K22" s="13">
        <f t="shared" si="2"/>
        <v>121</v>
      </c>
      <c r="L22" s="14">
        <v>0.0</v>
      </c>
      <c r="M22" s="29">
        <v>0.18</v>
      </c>
      <c r="N22" s="30">
        <f t="shared" si="3"/>
        <v>414</v>
      </c>
      <c r="O22" s="30"/>
      <c r="P22" s="11">
        <f t="shared" si="4"/>
        <v>414</v>
      </c>
      <c r="Q22" s="11">
        <f t="shared" si="9"/>
        <v>19599</v>
      </c>
      <c r="R22" s="32">
        <f t="shared" si="10"/>
        <v>44104</v>
      </c>
      <c r="S22" s="23"/>
      <c r="T22" s="23"/>
      <c r="U22" s="23"/>
      <c r="V22" s="88">
        <f t="shared" si="5"/>
        <v>121</v>
      </c>
      <c r="W22" s="14">
        <f t="shared" si="6"/>
        <v>25</v>
      </c>
      <c r="X22" s="90"/>
      <c r="Y22" s="89"/>
      <c r="Z22" s="89"/>
      <c r="AA22" s="89"/>
      <c r="AB22" s="94"/>
    </row>
    <row r="23" ht="15.75" customHeight="1">
      <c r="A23" s="17">
        <v>44013.0</v>
      </c>
      <c r="B23" s="23">
        <v>2299.0</v>
      </c>
      <c r="C23" s="18">
        <v>5000.0</v>
      </c>
      <c r="D23" s="11">
        <f t="shared" si="1"/>
        <v>-2701</v>
      </c>
      <c r="E23" s="11">
        <f t="shared" si="8"/>
        <v>109783</v>
      </c>
      <c r="F23" s="14" t="s">
        <v>420</v>
      </c>
      <c r="G23" s="25" t="s">
        <v>54</v>
      </c>
      <c r="H23" s="14"/>
      <c r="I23" s="12">
        <v>44013.0</v>
      </c>
      <c r="J23" s="12">
        <v>44104.0</v>
      </c>
      <c r="K23" s="13">
        <f t="shared" si="2"/>
        <v>91</v>
      </c>
      <c r="L23" s="14">
        <v>336.0</v>
      </c>
      <c r="M23" s="15">
        <v>0.18</v>
      </c>
      <c r="N23" s="16">
        <f t="shared" si="3"/>
        <v>414</v>
      </c>
      <c r="O23" s="16">
        <v>0.0</v>
      </c>
      <c r="P23" s="11">
        <f t="shared" si="4"/>
        <v>414</v>
      </c>
      <c r="Q23" s="11">
        <f t="shared" si="9"/>
        <v>20013</v>
      </c>
      <c r="R23" s="32">
        <f t="shared" si="10"/>
        <v>44104</v>
      </c>
      <c r="S23" s="11"/>
      <c r="T23" s="11"/>
      <c r="U23" s="11"/>
      <c r="V23" s="88">
        <f t="shared" si="5"/>
        <v>91</v>
      </c>
      <c r="W23" s="14">
        <f t="shared" si="6"/>
        <v>19</v>
      </c>
      <c r="X23" s="89" t="s">
        <v>34</v>
      </c>
      <c r="Y23" s="89"/>
      <c r="Z23" s="89"/>
      <c r="AA23" s="89"/>
      <c r="AB23" s="92"/>
    </row>
    <row r="24" ht="15.75" customHeight="1">
      <c r="A24" s="17">
        <v>44044.0</v>
      </c>
      <c r="B24" s="23">
        <v>2299.0</v>
      </c>
      <c r="C24" s="18">
        <v>4237.0</v>
      </c>
      <c r="D24" s="11">
        <f t="shared" si="1"/>
        <v>-1938</v>
      </c>
      <c r="E24" s="11">
        <f t="shared" si="8"/>
        <v>107845</v>
      </c>
      <c r="F24" s="14"/>
      <c r="G24" s="25"/>
      <c r="H24" s="14"/>
      <c r="I24" s="12">
        <v>44044.0</v>
      </c>
      <c r="J24" s="12">
        <v>44104.0</v>
      </c>
      <c r="K24" s="13">
        <f t="shared" si="2"/>
        <v>60</v>
      </c>
      <c r="L24" s="14">
        <v>0.0</v>
      </c>
      <c r="M24" s="15">
        <v>0.18</v>
      </c>
      <c r="N24" s="16">
        <f t="shared" si="3"/>
        <v>414</v>
      </c>
      <c r="O24" s="16">
        <v>763.0</v>
      </c>
      <c r="P24" s="11">
        <f t="shared" si="4"/>
        <v>-349</v>
      </c>
      <c r="Q24" s="11">
        <f t="shared" si="9"/>
        <v>19664</v>
      </c>
      <c r="R24" s="32">
        <f t="shared" si="10"/>
        <v>44104</v>
      </c>
      <c r="S24" s="11"/>
      <c r="T24" s="11"/>
      <c r="U24" s="11"/>
      <c r="V24" s="88">
        <f t="shared" si="5"/>
        <v>60</v>
      </c>
      <c r="W24" s="14">
        <f t="shared" si="6"/>
        <v>12</v>
      </c>
      <c r="X24" s="89" t="s">
        <v>421</v>
      </c>
      <c r="Y24" s="89"/>
      <c r="Z24" s="89"/>
      <c r="AA24" s="89"/>
      <c r="AB24" s="92"/>
    </row>
    <row r="25" ht="15.75" customHeight="1">
      <c r="A25" s="17">
        <v>44075.0</v>
      </c>
      <c r="B25" s="23">
        <v>2299.0</v>
      </c>
      <c r="C25" s="18">
        <v>0.0</v>
      </c>
      <c r="D25" s="11">
        <f t="shared" si="1"/>
        <v>2299</v>
      </c>
      <c r="E25" s="11">
        <f t="shared" si="8"/>
        <v>110144</v>
      </c>
      <c r="F25" s="14"/>
      <c r="G25" s="14"/>
      <c r="H25" s="14"/>
      <c r="I25" s="12">
        <v>44075.0</v>
      </c>
      <c r="J25" s="12">
        <v>44104.0</v>
      </c>
      <c r="K25" s="13">
        <f t="shared" si="2"/>
        <v>29</v>
      </c>
      <c r="L25" s="14">
        <v>336.0</v>
      </c>
      <c r="M25" s="15">
        <v>0.18</v>
      </c>
      <c r="N25" s="16">
        <f t="shared" si="3"/>
        <v>414</v>
      </c>
      <c r="O25" s="16">
        <v>0.0</v>
      </c>
      <c r="P25" s="11">
        <f t="shared" si="4"/>
        <v>414</v>
      </c>
      <c r="Q25" s="11">
        <f t="shared" si="9"/>
        <v>20078</v>
      </c>
      <c r="R25" s="32">
        <f t="shared" si="10"/>
        <v>44104</v>
      </c>
      <c r="S25" s="11"/>
      <c r="T25" s="11"/>
      <c r="U25" s="11"/>
      <c r="V25" s="88">
        <f t="shared" si="5"/>
        <v>29</v>
      </c>
      <c r="W25" s="14">
        <f t="shared" si="6"/>
        <v>6</v>
      </c>
      <c r="X25" s="89">
        <v>5000.0</v>
      </c>
      <c r="Y25" s="89">
        <f>ROUND(X25*100/118,0)</f>
        <v>4237</v>
      </c>
      <c r="Z25" s="89"/>
      <c r="AA25" s="89"/>
      <c r="AB25" s="89"/>
    </row>
    <row r="26" ht="15.75" customHeight="1">
      <c r="A26" s="23" t="s">
        <v>36</v>
      </c>
      <c r="B26" s="23">
        <f t="shared" ref="B26:D26" si="12">SUM(B5:B25)</f>
        <v>165156</v>
      </c>
      <c r="C26" s="23">
        <f t="shared" si="12"/>
        <v>55012</v>
      </c>
      <c r="D26" s="23">
        <f t="shared" si="12"/>
        <v>110144</v>
      </c>
      <c r="E26" s="23"/>
      <c r="F26" s="28"/>
      <c r="G26" s="28"/>
      <c r="H26" s="28"/>
      <c r="I26" s="33"/>
      <c r="J26" s="28"/>
      <c r="K26" s="28"/>
      <c r="L26" s="23">
        <f>SUM(L5:L25)</f>
        <v>4538</v>
      </c>
      <c r="M26" s="23"/>
      <c r="N26" s="23">
        <f t="shared" ref="N26:P26" si="13">SUM(N5:N25)</f>
        <v>29726</v>
      </c>
      <c r="O26" s="23">
        <f t="shared" si="13"/>
        <v>9648</v>
      </c>
      <c r="P26" s="23">
        <f t="shared" si="13"/>
        <v>20078</v>
      </c>
      <c r="Q26" s="23"/>
      <c r="R26" s="23"/>
      <c r="S26" s="23"/>
      <c r="T26" s="23"/>
      <c r="U26" s="23"/>
      <c r="V26" s="23"/>
      <c r="W26" s="23">
        <f>SUM(W5:W25)</f>
        <v>8118</v>
      </c>
    </row>
    <row r="27" ht="15.75" customHeight="1"/>
    <row r="28" ht="15.75" customHeight="1">
      <c r="A28" s="3" t="s">
        <v>37</v>
      </c>
      <c r="B28" s="4"/>
      <c r="C28" s="4"/>
      <c r="D28" s="4"/>
      <c r="E28" s="4"/>
      <c r="F28" s="5"/>
    </row>
    <row r="29" ht="15.75" customHeight="1">
      <c r="A29" s="34" t="s">
        <v>38</v>
      </c>
      <c r="B29" s="5"/>
      <c r="C29" s="35"/>
      <c r="D29" s="35" t="s">
        <v>39</v>
      </c>
      <c r="E29" s="35" t="s">
        <v>17</v>
      </c>
      <c r="F29" s="35" t="s">
        <v>6</v>
      </c>
    </row>
    <row r="30" ht="15.75" customHeight="1">
      <c r="A30" s="34" t="s">
        <v>1</v>
      </c>
      <c r="B30" s="5"/>
      <c r="C30" s="35"/>
      <c r="D30" s="35">
        <f t="shared" ref="D30:E30" si="14">B26</f>
        <v>165156</v>
      </c>
      <c r="E30" s="35">
        <f t="shared" si="14"/>
        <v>55012</v>
      </c>
      <c r="F30" s="35">
        <f t="shared" ref="F30:F33" si="16">SUM(D30-E30)</f>
        <v>110144</v>
      </c>
    </row>
    <row r="31" ht="15.75" customHeight="1">
      <c r="A31" s="34" t="s">
        <v>40</v>
      </c>
      <c r="B31" s="5"/>
      <c r="C31" s="35"/>
      <c r="D31" s="35">
        <f t="shared" ref="D31:E31" si="15">N26</f>
        <v>29726</v>
      </c>
      <c r="E31" s="35">
        <f t="shared" si="15"/>
        <v>9648</v>
      </c>
      <c r="F31" s="35">
        <f t="shared" si="16"/>
        <v>20078</v>
      </c>
    </row>
    <row r="32" ht="15.75" customHeight="1">
      <c r="A32" s="34" t="s">
        <v>41</v>
      </c>
      <c r="B32" s="5"/>
      <c r="C32" s="35"/>
      <c r="D32" s="35">
        <f>L26</f>
        <v>4538</v>
      </c>
      <c r="E32" s="35">
        <v>0.0</v>
      </c>
      <c r="F32" s="35">
        <f t="shared" si="16"/>
        <v>4538</v>
      </c>
    </row>
    <row r="33" ht="15.75" customHeight="1">
      <c r="A33" s="34" t="s">
        <v>42</v>
      </c>
      <c r="B33" s="5"/>
      <c r="C33" s="35"/>
      <c r="D33" s="35">
        <f>W26</f>
        <v>8118</v>
      </c>
      <c r="E33" s="35">
        <v>0.0</v>
      </c>
      <c r="F33" s="35">
        <f t="shared" si="16"/>
        <v>8118</v>
      </c>
    </row>
    <row r="34" ht="15.75" customHeight="1">
      <c r="A34" s="3" t="s">
        <v>36</v>
      </c>
      <c r="B34" s="5"/>
      <c r="C34" s="35"/>
      <c r="D34" s="35">
        <f t="shared" ref="D34:F34" si="17">SUM(D30:D33)</f>
        <v>207538</v>
      </c>
      <c r="E34" s="35">
        <f t="shared" si="17"/>
        <v>64660</v>
      </c>
      <c r="F34" s="35">
        <f t="shared" si="17"/>
        <v>142878</v>
      </c>
    </row>
    <row r="35" ht="15.75" customHeight="1">
      <c r="A35" s="36" t="s">
        <v>43</v>
      </c>
    </row>
    <row r="36" ht="25.5" customHeight="1"/>
    <row r="37" ht="15.75" customHeight="1">
      <c r="F37" s="24" t="s">
        <v>45</v>
      </c>
      <c r="I37" s="24" t="s">
        <v>46</v>
      </c>
      <c r="L37" s="24" t="s">
        <v>47</v>
      </c>
      <c r="Q37" s="24" t="s">
        <v>48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31:B31"/>
    <mergeCell ref="A32:B32"/>
    <mergeCell ref="A33:B33"/>
    <mergeCell ref="A34:B34"/>
    <mergeCell ref="A35:Q35"/>
    <mergeCell ref="A1:W1"/>
    <mergeCell ref="A2:L2"/>
    <mergeCell ref="M2:W2"/>
    <mergeCell ref="A4:W4"/>
    <mergeCell ref="A28:F28"/>
    <mergeCell ref="A29:B29"/>
    <mergeCell ref="A30:B30"/>
  </mergeCells>
  <printOptions/>
  <pageMargins bottom="0.7480314960629921" footer="0.0" header="0.0" left="0.7086614173228347" right="0.7086614173228347" top="0.7480314960629921"/>
  <pageSetup paperSize="9" scale="70"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5.75"/>
    <col customWidth="1" min="4" max="4" width="8.13"/>
    <col customWidth="1" min="5" max="5" width="7.5"/>
    <col customWidth="1" min="6" max="6" width="6.88"/>
    <col customWidth="1" min="7" max="7" width="7.88"/>
    <col customWidth="1" min="8" max="8" width="4.13"/>
    <col customWidth="1" min="9" max="9" width="8.25"/>
    <col customWidth="1" min="10" max="10" width="8.5"/>
    <col customWidth="1" min="11" max="11" width="5.0"/>
    <col customWidth="1" min="12" max="12" width="8.25"/>
    <col customWidth="1" min="13" max="13" width="3.75"/>
    <col customWidth="1" min="14" max="14" width="5.25"/>
    <col customWidth="1" min="15" max="15" width="5.13"/>
    <col customWidth="1" min="16" max="16" width="5.38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4.38"/>
    <col customWidth="1" min="23" max="23" width="5.88"/>
    <col customWidth="1" min="24" max="24" width="9.13"/>
    <col customWidth="1" min="25" max="25" width="7.88"/>
    <col customWidth="1" min="26" max="26" width="6.0"/>
    <col customWidth="1" min="27" max="28" width="7.63"/>
  </cols>
  <sheetData>
    <row r="1">
      <c r="A1" s="49" t="s">
        <v>422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 t="s">
        <v>423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13.5" customHeight="1">
      <c r="A5" s="9" t="s">
        <v>340</v>
      </c>
      <c r="B5" s="10">
        <v>12049.0</v>
      </c>
      <c r="C5" s="10">
        <v>0.0</v>
      </c>
      <c r="D5" s="11">
        <f t="shared" ref="D5:D25" si="1">SUM(B5-C5)</f>
        <v>12049</v>
      </c>
      <c r="E5" s="10">
        <f>D5</f>
        <v>12049</v>
      </c>
      <c r="F5" s="25"/>
      <c r="G5" s="25"/>
      <c r="H5" s="9"/>
      <c r="I5" s="12">
        <v>43466.0</v>
      </c>
      <c r="J5" s="12">
        <v>43640.0</v>
      </c>
      <c r="K5" s="13">
        <f t="shared" ref="K5:K25" si="2">SUM(J5-I5)</f>
        <v>174</v>
      </c>
      <c r="L5" s="14">
        <v>0.0</v>
      </c>
      <c r="M5" s="15">
        <v>0.18</v>
      </c>
      <c r="N5" s="16">
        <f t="shared" ref="N5:N25" si="3">ROUND(SUM(B5*M5),0)</f>
        <v>2169</v>
      </c>
      <c r="O5" s="16">
        <v>0.0</v>
      </c>
      <c r="P5" s="11">
        <f t="shared" ref="P5:P25" si="4">SUM(N5-O5)</f>
        <v>2169</v>
      </c>
      <c r="Q5" s="11">
        <f>P5</f>
        <v>2169</v>
      </c>
      <c r="R5" s="12">
        <f t="shared" ref="R5:R25" si="5">J5</f>
        <v>43640</v>
      </c>
      <c r="S5" s="11"/>
      <c r="T5" s="11"/>
      <c r="U5" s="11"/>
      <c r="V5" s="14">
        <f t="shared" ref="V5:V25" si="6">K5</f>
        <v>174</v>
      </c>
      <c r="W5" s="14">
        <f t="shared" ref="W5:W25" si="7">ROUND(SUM(N5*18%*V5/365),0)</f>
        <v>186</v>
      </c>
    </row>
    <row r="6">
      <c r="A6" s="17">
        <v>43497.0</v>
      </c>
      <c r="B6" s="10">
        <v>2630.0</v>
      </c>
      <c r="C6" s="18">
        <v>0.0</v>
      </c>
      <c r="D6" s="11">
        <f t="shared" si="1"/>
        <v>2630</v>
      </c>
      <c r="E6" s="11">
        <f t="shared" ref="E6:E25" si="8">E5+D6</f>
        <v>14679</v>
      </c>
      <c r="F6" s="14"/>
      <c r="G6" s="14"/>
      <c r="H6" s="14"/>
      <c r="I6" s="12">
        <v>43497.0</v>
      </c>
      <c r="J6" s="12">
        <v>43640.0</v>
      </c>
      <c r="K6" s="13">
        <f t="shared" si="2"/>
        <v>143</v>
      </c>
      <c r="L6" s="14">
        <v>263.0</v>
      </c>
      <c r="M6" s="15">
        <v>0.18</v>
      </c>
      <c r="N6" s="16">
        <f t="shared" si="3"/>
        <v>473</v>
      </c>
      <c r="O6" s="16">
        <v>0.0</v>
      </c>
      <c r="P6" s="11">
        <f t="shared" si="4"/>
        <v>473</v>
      </c>
      <c r="Q6" s="11">
        <f t="shared" ref="Q6:Q25" si="9">SUM(Q5+P6)</f>
        <v>2642</v>
      </c>
      <c r="R6" s="12">
        <f t="shared" si="5"/>
        <v>43640</v>
      </c>
      <c r="S6" s="11"/>
      <c r="T6" s="11"/>
      <c r="U6" s="11"/>
      <c r="V6" s="14">
        <f t="shared" si="6"/>
        <v>143</v>
      </c>
      <c r="W6" s="14">
        <f t="shared" si="7"/>
        <v>33</v>
      </c>
      <c r="X6" s="19">
        <v>43497.0</v>
      </c>
      <c r="Y6" s="19">
        <v>43615.0</v>
      </c>
      <c r="Z6" s="20">
        <f>SUM(Y6-X6+1)</f>
        <v>119</v>
      </c>
    </row>
    <row r="7">
      <c r="A7" s="17">
        <v>43525.0</v>
      </c>
      <c r="B7" s="10">
        <v>2630.0</v>
      </c>
      <c r="C7" s="18">
        <v>0.0</v>
      </c>
      <c r="D7" s="11">
        <f t="shared" si="1"/>
        <v>2630</v>
      </c>
      <c r="E7" s="11">
        <f t="shared" si="8"/>
        <v>17309</v>
      </c>
      <c r="F7" s="14"/>
      <c r="G7" s="12"/>
      <c r="H7" s="14"/>
      <c r="I7" s="12">
        <v>43525.0</v>
      </c>
      <c r="J7" s="12">
        <v>43640.0</v>
      </c>
      <c r="K7" s="13">
        <f t="shared" si="2"/>
        <v>115</v>
      </c>
      <c r="L7" s="14">
        <v>263.0</v>
      </c>
      <c r="M7" s="15">
        <v>0.18</v>
      </c>
      <c r="N7" s="16">
        <f t="shared" si="3"/>
        <v>473</v>
      </c>
      <c r="O7" s="16">
        <v>0.0</v>
      </c>
      <c r="P7" s="11">
        <f t="shared" si="4"/>
        <v>473</v>
      </c>
      <c r="Q7" s="11">
        <f t="shared" si="9"/>
        <v>3115</v>
      </c>
      <c r="R7" s="12">
        <f t="shared" si="5"/>
        <v>43640</v>
      </c>
      <c r="S7" s="14"/>
      <c r="T7" s="14"/>
      <c r="U7" s="14"/>
      <c r="V7" s="14">
        <f t="shared" si="6"/>
        <v>115</v>
      </c>
      <c r="W7" s="14">
        <f t="shared" si="7"/>
        <v>27</v>
      </c>
      <c r="X7" s="20"/>
      <c r="Y7" s="20"/>
      <c r="Z7" s="20"/>
    </row>
    <row r="8">
      <c r="A8" s="17">
        <v>43556.0</v>
      </c>
      <c r="B8" s="10">
        <v>2630.0</v>
      </c>
      <c r="C8" s="18">
        <v>0.0</v>
      </c>
      <c r="D8" s="11">
        <f t="shared" si="1"/>
        <v>2630</v>
      </c>
      <c r="E8" s="11">
        <f t="shared" si="8"/>
        <v>19939</v>
      </c>
      <c r="F8" s="14"/>
      <c r="G8" s="12"/>
      <c r="H8" s="14"/>
      <c r="I8" s="12">
        <v>43556.0</v>
      </c>
      <c r="J8" s="12">
        <v>43640.0</v>
      </c>
      <c r="K8" s="13">
        <f t="shared" si="2"/>
        <v>84</v>
      </c>
      <c r="L8" s="14">
        <v>263.0</v>
      </c>
      <c r="M8" s="15">
        <v>0.18</v>
      </c>
      <c r="N8" s="16">
        <f t="shared" si="3"/>
        <v>473</v>
      </c>
      <c r="O8" s="16">
        <v>0.0</v>
      </c>
      <c r="P8" s="11">
        <f t="shared" si="4"/>
        <v>473</v>
      </c>
      <c r="Q8" s="11">
        <f t="shared" si="9"/>
        <v>3588</v>
      </c>
      <c r="R8" s="12">
        <f t="shared" si="5"/>
        <v>43640</v>
      </c>
      <c r="S8" s="14"/>
      <c r="T8" s="14"/>
      <c r="U8" s="14"/>
      <c r="V8" s="14">
        <f t="shared" si="6"/>
        <v>84</v>
      </c>
      <c r="W8" s="14">
        <f t="shared" si="7"/>
        <v>20</v>
      </c>
    </row>
    <row r="9">
      <c r="A9" s="17">
        <v>43586.0</v>
      </c>
      <c r="B9" s="10">
        <v>2630.0</v>
      </c>
      <c r="C9" s="18">
        <v>0.0</v>
      </c>
      <c r="D9" s="11">
        <f t="shared" si="1"/>
        <v>2630</v>
      </c>
      <c r="E9" s="11">
        <f t="shared" si="8"/>
        <v>22569</v>
      </c>
      <c r="F9" s="14"/>
      <c r="G9" s="12"/>
      <c r="H9" s="14"/>
      <c r="I9" s="12">
        <v>43586.0</v>
      </c>
      <c r="J9" s="12">
        <v>43640.0</v>
      </c>
      <c r="K9" s="13">
        <f t="shared" si="2"/>
        <v>54</v>
      </c>
      <c r="L9" s="14">
        <v>263.0</v>
      </c>
      <c r="M9" s="15">
        <v>0.18</v>
      </c>
      <c r="N9" s="16">
        <f t="shared" si="3"/>
        <v>473</v>
      </c>
      <c r="O9" s="16">
        <v>0.0</v>
      </c>
      <c r="P9" s="11">
        <f t="shared" si="4"/>
        <v>473</v>
      </c>
      <c r="Q9" s="11">
        <f t="shared" si="9"/>
        <v>4061</v>
      </c>
      <c r="R9" s="12">
        <f t="shared" si="5"/>
        <v>43640</v>
      </c>
      <c r="S9" s="14"/>
      <c r="T9" s="14"/>
      <c r="U9" s="14"/>
      <c r="V9" s="14">
        <f t="shared" si="6"/>
        <v>54</v>
      </c>
      <c r="W9" s="14">
        <f t="shared" si="7"/>
        <v>13</v>
      </c>
    </row>
    <row r="10">
      <c r="A10" s="17">
        <v>43617.0</v>
      </c>
      <c r="B10" s="10">
        <v>2630.0</v>
      </c>
      <c r="C10" s="18">
        <v>22567.0</v>
      </c>
      <c r="D10" s="11">
        <f t="shared" si="1"/>
        <v>-19937</v>
      </c>
      <c r="E10" s="11">
        <f t="shared" si="8"/>
        <v>2632</v>
      </c>
      <c r="F10" s="9" t="s">
        <v>424</v>
      </c>
      <c r="G10" s="9" t="s">
        <v>411</v>
      </c>
      <c r="H10" s="14"/>
      <c r="I10" s="12">
        <v>43617.0</v>
      </c>
      <c r="J10" s="12">
        <v>44077.0</v>
      </c>
      <c r="K10" s="13">
        <f t="shared" si="2"/>
        <v>460</v>
      </c>
      <c r="L10" s="14">
        <v>263.0</v>
      </c>
      <c r="M10" s="15">
        <v>0.18</v>
      </c>
      <c r="N10" s="16">
        <f t="shared" si="3"/>
        <v>473</v>
      </c>
      <c r="O10" s="16">
        <v>4063.0</v>
      </c>
      <c r="P10" s="11">
        <f t="shared" si="4"/>
        <v>-3590</v>
      </c>
      <c r="Q10" s="11">
        <f t="shared" si="9"/>
        <v>471</v>
      </c>
      <c r="R10" s="12">
        <f t="shared" si="5"/>
        <v>44077</v>
      </c>
      <c r="S10" s="14"/>
      <c r="T10" s="21"/>
      <c r="U10" s="14"/>
      <c r="V10" s="14">
        <f t="shared" si="6"/>
        <v>460</v>
      </c>
      <c r="W10" s="14">
        <f t="shared" si="7"/>
        <v>107</v>
      </c>
      <c r="X10" s="20">
        <v>13148.0</v>
      </c>
      <c r="Y10" s="20">
        <v>9419.0</v>
      </c>
      <c r="Z10" s="20">
        <f>SUM(X10:Y10)</f>
        <v>22567</v>
      </c>
    </row>
    <row r="11">
      <c r="A11" s="17">
        <v>43647.0</v>
      </c>
      <c r="B11" s="10">
        <v>2630.0</v>
      </c>
      <c r="C11" s="18">
        <v>0.0</v>
      </c>
      <c r="D11" s="11">
        <f t="shared" si="1"/>
        <v>2630</v>
      </c>
      <c r="E11" s="11">
        <f t="shared" si="8"/>
        <v>5262</v>
      </c>
      <c r="F11" s="14"/>
      <c r="G11" s="21"/>
      <c r="H11" s="14"/>
      <c r="I11" s="12">
        <v>43647.0</v>
      </c>
      <c r="J11" s="12">
        <v>44077.0</v>
      </c>
      <c r="K11" s="13">
        <f t="shared" si="2"/>
        <v>430</v>
      </c>
      <c r="L11" s="14">
        <v>263.0</v>
      </c>
      <c r="M11" s="15">
        <v>0.18</v>
      </c>
      <c r="N11" s="16">
        <f t="shared" si="3"/>
        <v>473</v>
      </c>
      <c r="O11" s="16">
        <v>0.0</v>
      </c>
      <c r="P11" s="11">
        <f t="shared" si="4"/>
        <v>473</v>
      </c>
      <c r="Q11" s="11">
        <f t="shared" si="9"/>
        <v>944</v>
      </c>
      <c r="R11" s="12">
        <f t="shared" si="5"/>
        <v>44077</v>
      </c>
      <c r="S11" s="14"/>
      <c r="T11" s="14"/>
      <c r="U11" s="14"/>
      <c r="V11" s="14">
        <f t="shared" si="6"/>
        <v>430</v>
      </c>
      <c r="W11" s="14">
        <f t="shared" si="7"/>
        <v>100</v>
      </c>
    </row>
    <row r="12">
      <c r="A12" s="17">
        <v>43678.0</v>
      </c>
      <c r="B12" s="10">
        <v>2630.0</v>
      </c>
      <c r="C12" s="18">
        <v>0.0</v>
      </c>
      <c r="D12" s="11">
        <f t="shared" si="1"/>
        <v>2630</v>
      </c>
      <c r="E12" s="11">
        <f t="shared" si="8"/>
        <v>7892</v>
      </c>
      <c r="F12" s="14"/>
      <c r="G12" s="21"/>
      <c r="H12" s="14"/>
      <c r="I12" s="12">
        <v>43678.0</v>
      </c>
      <c r="J12" s="12">
        <v>43739.0</v>
      </c>
      <c r="K12" s="13">
        <f t="shared" si="2"/>
        <v>61</v>
      </c>
      <c r="L12" s="14">
        <v>263.0</v>
      </c>
      <c r="M12" s="15">
        <v>0.18</v>
      </c>
      <c r="N12" s="16">
        <f t="shared" si="3"/>
        <v>473</v>
      </c>
      <c r="O12" s="16">
        <v>0.0</v>
      </c>
      <c r="P12" s="11">
        <f t="shared" si="4"/>
        <v>473</v>
      </c>
      <c r="Q12" s="11">
        <f t="shared" si="9"/>
        <v>1417</v>
      </c>
      <c r="R12" s="12">
        <f t="shared" si="5"/>
        <v>43739</v>
      </c>
      <c r="S12" s="14"/>
      <c r="T12" s="14"/>
      <c r="U12" s="14"/>
      <c r="V12" s="14">
        <f t="shared" si="6"/>
        <v>61</v>
      </c>
      <c r="W12" s="14">
        <f t="shared" si="7"/>
        <v>14</v>
      </c>
      <c r="X12" s="19">
        <v>43617.0</v>
      </c>
      <c r="Y12" s="19">
        <v>43629.0</v>
      </c>
      <c r="Z12" s="20">
        <f>SUM(Y12-X12+1)</f>
        <v>13</v>
      </c>
    </row>
    <row r="13">
      <c r="A13" s="22">
        <v>43709.0</v>
      </c>
      <c r="B13" s="10">
        <v>2630.0</v>
      </c>
      <c r="C13" s="18">
        <v>5260.0</v>
      </c>
      <c r="D13" s="11">
        <f t="shared" si="1"/>
        <v>-2630</v>
      </c>
      <c r="E13" s="11">
        <f t="shared" si="8"/>
        <v>5262</v>
      </c>
      <c r="F13" s="14"/>
      <c r="G13" s="21"/>
      <c r="H13" s="14"/>
      <c r="I13" s="12">
        <v>43709.0</v>
      </c>
      <c r="J13" s="12">
        <v>43774.0</v>
      </c>
      <c r="K13" s="13">
        <f t="shared" si="2"/>
        <v>65</v>
      </c>
      <c r="L13" s="14">
        <v>263.0</v>
      </c>
      <c r="M13" s="15">
        <v>0.18</v>
      </c>
      <c r="N13" s="16">
        <f t="shared" si="3"/>
        <v>473</v>
      </c>
      <c r="O13" s="16">
        <v>946.0</v>
      </c>
      <c r="P13" s="11">
        <f t="shared" si="4"/>
        <v>-473</v>
      </c>
      <c r="Q13" s="11">
        <f t="shared" si="9"/>
        <v>944</v>
      </c>
      <c r="R13" s="12">
        <f t="shared" si="5"/>
        <v>43774</v>
      </c>
      <c r="S13" s="14"/>
      <c r="T13" s="14"/>
      <c r="U13" s="14"/>
      <c r="V13" s="14">
        <f t="shared" si="6"/>
        <v>65</v>
      </c>
      <c r="W13" s="14">
        <f t="shared" si="7"/>
        <v>15</v>
      </c>
      <c r="X13" s="24" t="s">
        <v>425</v>
      </c>
    </row>
    <row r="14">
      <c r="A14" s="17">
        <v>43739.0</v>
      </c>
      <c r="B14" s="10">
        <v>2630.0</v>
      </c>
      <c r="C14" s="18">
        <v>2630.0</v>
      </c>
      <c r="D14" s="11">
        <f t="shared" si="1"/>
        <v>0</v>
      </c>
      <c r="E14" s="11">
        <f t="shared" si="8"/>
        <v>5262</v>
      </c>
      <c r="F14" s="14"/>
      <c r="G14" s="21"/>
      <c r="H14" s="14"/>
      <c r="I14" s="12">
        <v>43739.0</v>
      </c>
      <c r="J14" s="12">
        <v>43774.0</v>
      </c>
      <c r="K14" s="13">
        <f t="shared" si="2"/>
        <v>35</v>
      </c>
      <c r="L14" s="14">
        <v>263.0</v>
      </c>
      <c r="M14" s="15">
        <v>0.18</v>
      </c>
      <c r="N14" s="16">
        <f t="shared" si="3"/>
        <v>473</v>
      </c>
      <c r="O14" s="16">
        <v>473.0</v>
      </c>
      <c r="P14" s="11">
        <f t="shared" si="4"/>
        <v>0</v>
      </c>
      <c r="Q14" s="11">
        <f t="shared" si="9"/>
        <v>944</v>
      </c>
      <c r="R14" s="12">
        <f t="shared" si="5"/>
        <v>43774</v>
      </c>
      <c r="S14" s="14"/>
      <c r="T14" s="14"/>
      <c r="U14" s="14"/>
      <c r="V14" s="14">
        <f t="shared" si="6"/>
        <v>35</v>
      </c>
      <c r="W14" s="14">
        <f t="shared" si="7"/>
        <v>8</v>
      </c>
      <c r="X14" s="24" t="s">
        <v>426</v>
      </c>
      <c r="AA14" s="24">
        <v>2625.0</v>
      </c>
      <c r="AB14" s="24">
        <f>AA16</f>
        <v>2756</v>
      </c>
    </row>
    <row r="15">
      <c r="A15" s="17">
        <v>43770.0</v>
      </c>
      <c r="B15" s="11">
        <v>2762.0</v>
      </c>
      <c r="C15" s="18">
        <v>5260.0</v>
      </c>
      <c r="D15" s="11">
        <f t="shared" si="1"/>
        <v>-2498</v>
      </c>
      <c r="E15" s="11">
        <f t="shared" si="8"/>
        <v>2764</v>
      </c>
      <c r="F15" s="14"/>
      <c r="G15" s="21"/>
      <c r="H15" s="14"/>
      <c r="I15" s="12">
        <v>43770.0</v>
      </c>
      <c r="J15" s="12">
        <v>43829.0</v>
      </c>
      <c r="K15" s="13">
        <f t="shared" si="2"/>
        <v>59</v>
      </c>
      <c r="L15" s="14">
        <v>276.0</v>
      </c>
      <c r="M15" s="15">
        <v>0.18</v>
      </c>
      <c r="N15" s="16">
        <f t="shared" si="3"/>
        <v>497</v>
      </c>
      <c r="O15" s="16">
        <v>946.0</v>
      </c>
      <c r="P15" s="11">
        <f t="shared" si="4"/>
        <v>-449</v>
      </c>
      <c r="Q15" s="11">
        <f t="shared" si="9"/>
        <v>495</v>
      </c>
      <c r="R15" s="12">
        <f t="shared" si="5"/>
        <v>43829</v>
      </c>
      <c r="S15" s="14"/>
      <c r="T15" s="14"/>
      <c r="U15" s="14"/>
      <c r="V15" s="14">
        <f t="shared" si="6"/>
        <v>59</v>
      </c>
      <c r="W15" s="14">
        <f t="shared" si="7"/>
        <v>14</v>
      </c>
      <c r="X15" s="24" t="s">
        <v>427</v>
      </c>
      <c r="AA15" s="24">
        <f>ROUND(SUM(AA14*5%),0)</f>
        <v>131</v>
      </c>
      <c r="AB15" s="24">
        <f>ROUND(SUM(AB14*10%),0)</f>
        <v>276</v>
      </c>
    </row>
    <row r="16">
      <c r="A16" s="17">
        <v>43800.0</v>
      </c>
      <c r="B16" s="11">
        <v>2762.0</v>
      </c>
      <c r="C16" s="18">
        <v>2630.0</v>
      </c>
      <c r="D16" s="11">
        <f t="shared" si="1"/>
        <v>132</v>
      </c>
      <c r="E16" s="11">
        <f t="shared" si="8"/>
        <v>2896</v>
      </c>
      <c r="F16" s="14"/>
      <c r="G16" s="12"/>
      <c r="H16" s="14"/>
      <c r="I16" s="12">
        <v>43800.0</v>
      </c>
      <c r="J16" s="12">
        <v>43866.0</v>
      </c>
      <c r="K16" s="13">
        <f t="shared" si="2"/>
        <v>66</v>
      </c>
      <c r="L16" s="14">
        <v>276.0</v>
      </c>
      <c r="M16" s="15">
        <v>0.18</v>
      </c>
      <c r="N16" s="16">
        <f t="shared" si="3"/>
        <v>497</v>
      </c>
      <c r="O16" s="16">
        <v>473.0</v>
      </c>
      <c r="P16" s="11">
        <f t="shared" si="4"/>
        <v>24</v>
      </c>
      <c r="Q16" s="11">
        <f t="shared" si="9"/>
        <v>519</v>
      </c>
      <c r="R16" s="12">
        <f t="shared" si="5"/>
        <v>43866</v>
      </c>
      <c r="S16" s="14"/>
      <c r="T16" s="14"/>
      <c r="U16" s="14"/>
      <c r="V16" s="14">
        <f t="shared" si="6"/>
        <v>66</v>
      </c>
      <c r="W16" s="14">
        <f t="shared" si="7"/>
        <v>16</v>
      </c>
      <c r="X16" s="24" t="s">
        <v>428</v>
      </c>
      <c r="AA16" s="24">
        <f t="shared" ref="AA16:AB16" si="10">SUM(AA14,AA15)</f>
        <v>2756</v>
      </c>
      <c r="AB16" s="24">
        <f t="shared" si="10"/>
        <v>3032</v>
      </c>
    </row>
    <row r="17">
      <c r="A17" s="17">
        <v>43831.0</v>
      </c>
      <c r="B17" s="11">
        <v>2762.0</v>
      </c>
      <c r="C17" s="18">
        <v>0.0</v>
      </c>
      <c r="D17" s="11">
        <f t="shared" si="1"/>
        <v>2762</v>
      </c>
      <c r="E17" s="11">
        <f t="shared" si="8"/>
        <v>5658</v>
      </c>
      <c r="F17" s="14"/>
      <c r="G17" s="14"/>
      <c r="H17" s="14"/>
      <c r="I17" s="12">
        <v>43831.0</v>
      </c>
      <c r="J17" s="12">
        <v>43893.0</v>
      </c>
      <c r="K17" s="13">
        <f t="shared" si="2"/>
        <v>62</v>
      </c>
      <c r="L17" s="14">
        <v>276.0</v>
      </c>
      <c r="M17" s="15">
        <v>0.18</v>
      </c>
      <c r="N17" s="16">
        <f t="shared" si="3"/>
        <v>497</v>
      </c>
      <c r="O17" s="16">
        <v>0.0</v>
      </c>
      <c r="P17" s="11">
        <f t="shared" si="4"/>
        <v>497</v>
      </c>
      <c r="Q17" s="11">
        <f t="shared" si="9"/>
        <v>1016</v>
      </c>
      <c r="R17" s="12">
        <f t="shared" si="5"/>
        <v>43893</v>
      </c>
      <c r="S17" s="11"/>
      <c r="T17" s="11"/>
      <c r="U17" s="11"/>
      <c r="V17" s="14">
        <f t="shared" si="6"/>
        <v>62</v>
      </c>
      <c r="W17" s="14">
        <f t="shared" si="7"/>
        <v>15</v>
      </c>
      <c r="X17" s="24">
        <v>0.0</v>
      </c>
    </row>
    <row r="18">
      <c r="A18" s="17">
        <v>43862.0</v>
      </c>
      <c r="B18" s="11">
        <v>2762.0</v>
      </c>
      <c r="C18" s="18">
        <v>2630.0</v>
      </c>
      <c r="D18" s="11">
        <f t="shared" si="1"/>
        <v>132</v>
      </c>
      <c r="E18" s="11">
        <f t="shared" si="8"/>
        <v>5790</v>
      </c>
      <c r="F18" s="14">
        <v>0.0</v>
      </c>
      <c r="G18" s="25"/>
      <c r="H18" s="14"/>
      <c r="I18" s="12">
        <v>43862.0</v>
      </c>
      <c r="J18" s="12">
        <v>44104.0</v>
      </c>
      <c r="K18" s="13">
        <f t="shared" si="2"/>
        <v>242</v>
      </c>
      <c r="L18" s="14">
        <v>276.0</v>
      </c>
      <c r="M18" s="15">
        <v>0.18</v>
      </c>
      <c r="N18" s="16">
        <f t="shared" si="3"/>
        <v>497</v>
      </c>
      <c r="O18" s="16">
        <v>473.0</v>
      </c>
      <c r="P18" s="11">
        <f t="shared" si="4"/>
        <v>24</v>
      </c>
      <c r="Q18" s="11">
        <f t="shared" si="9"/>
        <v>1040</v>
      </c>
      <c r="R18" s="12">
        <f t="shared" si="5"/>
        <v>44104</v>
      </c>
      <c r="S18" s="21"/>
      <c r="T18" s="12"/>
      <c r="U18" s="11"/>
      <c r="V18" s="14">
        <f t="shared" si="6"/>
        <v>242</v>
      </c>
      <c r="W18" s="14">
        <f t="shared" si="7"/>
        <v>59</v>
      </c>
      <c r="X18" s="24" t="s">
        <v>429</v>
      </c>
      <c r="Y18" s="24" t="str">
        <f>ROUND(X18*100/118,0)</f>
        <v>#VALUE!</v>
      </c>
      <c r="AA18" s="24" t="str">
        <f>SUM(X18-Y18)</f>
        <v>#VALUE!</v>
      </c>
      <c r="AB18" s="26" t="s">
        <v>27</v>
      </c>
    </row>
    <row r="19">
      <c r="A19" s="17">
        <v>43891.0</v>
      </c>
      <c r="B19" s="11">
        <v>2762.0</v>
      </c>
      <c r="C19" s="18">
        <v>2630.0</v>
      </c>
      <c r="D19" s="11">
        <f t="shared" si="1"/>
        <v>132</v>
      </c>
      <c r="E19" s="11">
        <f t="shared" si="8"/>
        <v>5922</v>
      </c>
      <c r="F19" s="14"/>
      <c r="G19" s="25"/>
      <c r="H19" s="14"/>
      <c r="I19" s="12">
        <v>43891.0</v>
      </c>
      <c r="J19" s="12">
        <v>44104.0</v>
      </c>
      <c r="K19" s="13">
        <f t="shared" si="2"/>
        <v>213</v>
      </c>
      <c r="L19" s="14">
        <v>276.0</v>
      </c>
      <c r="M19" s="15">
        <v>0.18</v>
      </c>
      <c r="N19" s="16">
        <f t="shared" si="3"/>
        <v>497</v>
      </c>
      <c r="O19" s="16">
        <v>473.0</v>
      </c>
      <c r="P19" s="11">
        <f t="shared" si="4"/>
        <v>24</v>
      </c>
      <c r="Q19" s="11">
        <f t="shared" si="9"/>
        <v>1064</v>
      </c>
      <c r="R19" s="12">
        <f t="shared" si="5"/>
        <v>44104</v>
      </c>
      <c r="S19" s="11"/>
      <c r="T19" s="11"/>
      <c r="U19" s="11"/>
      <c r="V19" s="14">
        <f t="shared" si="6"/>
        <v>213</v>
      </c>
      <c r="W19" s="14">
        <f t="shared" si="7"/>
        <v>52</v>
      </c>
      <c r="X19" s="24" t="s">
        <v>430</v>
      </c>
      <c r="AB19" s="14"/>
    </row>
    <row r="20">
      <c r="A20" s="22">
        <v>43922.0</v>
      </c>
      <c r="B20" s="23">
        <v>3038.0</v>
      </c>
      <c r="C20" s="27">
        <v>0.0</v>
      </c>
      <c r="D20" s="11">
        <f t="shared" si="1"/>
        <v>3038</v>
      </c>
      <c r="E20" s="11">
        <f t="shared" si="8"/>
        <v>8960</v>
      </c>
      <c r="F20" s="28"/>
      <c r="G20" s="25"/>
      <c r="H20" s="28"/>
      <c r="I20" s="12">
        <v>43922.0</v>
      </c>
      <c r="J20" s="12">
        <v>44104.0</v>
      </c>
      <c r="K20" s="13">
        <f t="shared" si="2"/>
        <v>182</v>
      </c>
      <c r="L20" s="14">
        <v>0.0</v>
      </c>
      <c r="M20" s="29">
        <v>0.18</v>
      </c>
      <c r="N20" s="30">
        <f t="shared" si="3"/>
        <v>547</v>
      </c>
      <c r="O20" s="30">
        <v>0.0</v>
      </c>
      <c r="P20" s="11">
        <f t="shared" si="4"/>
        <v>547</v>
      </c>
      <c r="Q20" s="11">
        <f t="shared" si="9"/>
        <v>1611</v>
      </c>
      <c r="R20" s="12">
        <f t="shared" si="5"/>
        <v>44104</v>
      </c>
      <c r="S20" s="23"/>
      <c r="T20" s="23"/>
      <c r="U20" s="23"/>
      <c r="V20" s="14">
        <f t="shared" si="6"/>
        <v>182</v>
      </c>
      <c r="W20" s="14">
        <f t="shared" si="7"/>
        <v>49</v>
      </c>
      <c r="AB20" s="28"/>
    </row>
    <row r="21" ht="15.75" customHeight="1">
      <c r="A21" s="22">
        <v>43952.0</v>
      </c>
      <c r="B21" s="23">
        <v>3038.0</v>
      </c>
      <c r="C21" s="27">
        <v>0.0</v>
      </c>
      <c r="D21" s="11">
        <f t="shared" si="1"/>
        <v>3038</v>
      </c>
      <c r="E21" s="11">
        <f t="shared" si="8"/>
        <v>11998</v>
      </c>
      <c r="F21" s="28"/>
      <c r="G21" s="25"/>
      <c r="H21" s="28"/>
      <c r="I21" s="12">
        <v>43952.0</v>
      </c>
      <c r="J21" s="12">
        <v>44104.0</v>
      </c>
      <c r="K21" s="13">
        <f t="shared" si="2"/>
        <v>152</v>
      </c>
      <c r="L21" s="14">
        <v>0.0</v>
      </c>
      <c r="M21" s="29">
        <v>0.18</v>
      </c>
      <c r="N21" s="30">
        <f t="shared" si="3"/>
        <v>547</v>
      </c>
      <c r="O21" s="30">
        <v>0.0</v>
      </c>
      <c r="P21" s="11">
        <f t="shared" si="4"/>
        <v>547</v>
      </c>
      <c r="Q21" s="11">
        <f t="shared" si="9"/>
        <v>2158</v>
      </c>
      <c r="R21" s="12">
        <f t="shared" si="5"/>
        <v>44104</v>
      </c>
      <c r="S21" s="23"/>
      <c r="T21" s="23"/>
      <c r="U21" s="23"/>
      <c r="V21" s="14">
        <f t="shared" si="6"/>
        <v>152</v>
      </c>
      <c r="W21" s="14">
        <f t="shared" si="7"/>
        <v>41</v>
      </c>
      <c r="AB21" s="28"/>
    </row>
    <row r="22" ht="15.75" customHeight="1">
      <c r="A22" s="22">
        <v>43983.0</v>
      </c>
      <c r="B22" s="23">
        <v>3038.0</v>
      </c>
      <c r="C22" s="27">
        <v>7890.0</v>
      </c>
      <c r="D22" s="11">
        <f t="shared" si="1"/>
        <v>-4852</v>
      </c>
      <c r="E22" s="11">
        <f t="shared" si="8"/>
        <v>7146</v>
      </c>
      <c r="F22" s="28"/>
      <c r="G22" s="25"/>
      <c r="H22" s="28"/>
      <c r="I22" s="12">
        <v>43983.0</v>
      </c>
      <c r="J22" s="12">
        <v>44104.0</v>
      </c>
      <c r="K22" s="13">
        <f t="shared" si="2"/>
        <v>121</v>
      </c>
      <c r="L22" s="14">
        <v>0.0</v>
      </c>
      <c r="M22" s="29">
        <v>0.18</v>
      </c>
      <c r="N22" s="30">
        <f t="shared" si="3"/>
        <v>547</v>
      </c>
      <c r="O22" s="30">
        <v>1419.0</v>
      </c>
      <c r="P22" s="11">
        <f t="shared" si="4"/>
        <v>-872</v>
      </c>
      <c r="Q22" s="11">
        <f t="shared" si="9"/>
        <v>1286</v>
      </c>
      <c r="R22" s="12">
        <f t="shared" si="5"/>
        <v>44104</v>
      </c>
      <c r="S22" s="23"/>
      <c r="T22" s="23"/>
      <c r="U22" s="23"/>
      <c r="V22" s="14">
        <f t="shared" si="6"/>
        <v>121</v>
      </c>
      <c r="W22" s="14">
        <f t="shared" si="7"/>
        <v>33</v>
      </c>
      <c r="X22" s="20" t="s">
        <v>431</v>
      </c>
      <c r="Y22" s="24" t="str">
        <f>ROUND(X22*100/118,0)</f>
        <v>#VALUE!</v>
      </c>
      <c r="AA22" s="24" t="str">
        <f>SUM(X22-Y22)</f>
        <v>#VALUE!</v>
      </c>
      <c r="AB22" s="31" t="s">
        <v>31</v>
      </c>
    </row>
    <row r="23" ht="15.75" customHeight="1">
      <c r="A23" s="17">
        <v>44013.0</v>
      </c>
      <c r="B23" s="23">
        <v>3038.0</v>
      </c>
      <c r="C23" s="18">
        <v>0.0</v>
      </c>
      <c r="D23" s="11">
        <f t="shared" si="1"/>
        <v>3038</v>
      </c>
      <c r="E23" s="11">
        <f t="shared" si="8"/>
        <v>10184</v>
      </c>
      <c r="F23" s="14"/>
      <c r="G23" s="25"/>
      <c r="H23" s="14"/>
      <c r="I23" s="12">
        <v>44013.0</v>
      </c>
      <c r="J23" s="12">
        <v>44104.0</v>
      </c>
      <c r="K23" s="13">
        <f t="shared" si="2"/>
        <v>91</v>
      </c>
      <c r="L23" s="14">
        <v>304.0</v>
      </c>
      <c r="M23" s="15">
        <v>0.18</v>
      </c>
      <c r="N23" s="16">
        <f t="shared" si="3"/>
        <v>547</v>
      </c>
      <c r="O23" s="16">
        <v>0.0</v>
      </c>
      <c r="P23" s="11">
        <f t="shared" si="4"/>
        <v>547</v>
      </c>
      <c r="Q23" s="11">
        <f t="shared" si="9"/>
        <v>1833</v>
      </c>
      <c r="R23" s="12">
        <f t="shared" si="5"/>
        <v>44104</v>
      </c>
      <c r="S23" s="11"/>
      <c r="T23" s="11"/>
      <c r="U23" s="11"/>
      <c r="V23" s="14">
        <f t="shared" si="6"/>
        <v>91</v>
      </c>
      <c r="W23" s="14">
        <f t="shared" si="7"/>
        <v>25</v>
      </c>
      <c r="AB23" s="14"/>
    </row>
    <row r="24" ht="15.75" customHeight="1">
      <c r="A24" s="17">
        <v>44044.0</v>
      </c>
      <c r="B24" s="23">
        <v>3038.0</v>
      </c>
      <c r="C24" s="18">
        <f>Y25</f>
        <v>4237</v>
      </c>
      <c r="D24" s="11">
        <f t="shared" si="1"/>
        <v>-1199</v>
      </c>
      <c r="E24" s="11">
        <f t="shared" si="8"/>
        <v>8985</v>
      </c>
      <c r="F24" s="14"/>
      <c r="G24" s="25"/>
      <c r="H24" s="14"/>
      <c r="I24" s="12">
        <v>44044.0</v>
      </c>
      <c r="J24" s="12">
        <v>44104.0</v>
      </c>
      <c r="K24" s="13">
        <f t="shared" si="2"/>
        <v>60</v>
      </c>
      <c r="L24" s="14">
        <v>304.0</v>
      </c>
      <c r="M24" s="15">
        <v>0.18</v>
      </c>
      <c r="N24" s="16">
        <f t="shared" si="3"/>
        <v>547</v>
      </c>
      <c r="O24" s="16">
        <v>763.0</v>
      </c>
      <c r="P24" s="11">
        <f t="shared" si="4"/>
        <v>-216</v>
      </c>
      <c r="Q24" s="11">
        <f t="shared" si="9"/>
        <v>1617</v>
      </c>
      <c r="R24" s="32">
        <f t="shared" si="5"/>
        <v>44104</v>
      </c>
      <c r="S24" s="11"/>
      <c r="T24" s="11"/>
      <c r="U24" s="11"/>
      <c r="V24" s="14">
        <f t="shared" si="6"/>
        <v>60</v>
      </c>
      <c r="W24" s="14">
        <f t="shared" si="7"/>
        <v>16</v>
      </c>
      <c r="AB24" s="14" t="s">
        <v>35</v>
      </c>
    </row>
    <row r="25" ht="15.75" customHeight="1">
      <c r="A25" s="17">
        <v>44075.0</v>
      </c>
      <c r="B25" s="23">
        <v>3038.0</v>
      </c>
      <c r="C25" s="18">
        <v>0.0</v>
      </c>
      <c r="D25" s="11">
        <f t="shared" si="1"/>
        <v>3038</v>
      </c>
      <c r="E25" s="11">
        <f t="shared" si="8"/>
        <v>12023</v>
      </c>
      <c r="F25" s="14"/>
      <c r="G25" s="14"/>
      <c r="H25" s="14"/>
      <c r="I25" s="12">
        <v>44075.0</v>
      </c>
      <c r="J25" s="12">
        <v>44104.0</v>
      </c>
      <c r="K25" s="13">
        <f t="shared" si="2"/>
        <v>29</v>
      </c>
      <c r="L25" s="14">
        <v>304.0</v>
      </c>
      <c r="M25" s="15">
        <v>0.18</v>
      </c>
      <c r="N25" s="16">
        <f t="shared" si="3"/>
        <v>547</v>
      </c>
      <c r="O25" s="16">
        <v>0.0</v>
      </c>
      <c r="P25" s="11">
        <f t="shared" si="4"/>
        <v>547</v>
      </c>
      <c r="Q25" s="11">
        <f t="shared" si="9"/>
        <v>2164</v>
      </c>
      <c r="R25" s="32">
        <f t="shared" si="5"/>
        <v>44104</v>
      </c>
      <c r="S25" s="11"/>
      <c r="T25" s="11"/>
      <c r="U25" s="11"/>
      <c r="V25" s="14">
        <f t="shared" si="6"/>
        <v>29</v>
      </c>
      <c r="W25" s="14">
        <f t="shared" si="7"/>
        <v>8</v>
      </c>
      <c r="X25" s="24">
        <v>5000.0</v>
      </c>
      <c r="Y25" s="24">
        <f>ROUND(X25*100/118,0)</f>
        <v>4237</v>
      </c>
      <c r="AA25" s="24">
        <f>SUM(X25-Y25)</f>
        <v>763</v>
      </c>
    </row>
    <row r="26" ht="15.75" customHeight="1">
      <c r="A26" s="23" t="s">
        <v>36</v>
      </c>
      <c r="B26" s="23">
        <f t="shared" ref="B26:D26" si="11">SUM(B5:B25)</f>
        <v>67757</v>
      </c>
      <c r="C26" s="23">
        <f t="shared" si="11"/>
        <v>55734</v>
      </c>
      <c r="D26" s="23">
        <f t="shared" si="11"/>
        <v>12023</v>
      </c>
      <c r="E26" s="23"/>
      <c r="F26" s="28"/>
      <c r="G26" s="28"/>
      <c r="H26" s="28"/>
      <c r="I26" s="33"/>
      <c r="J26" s="28"/>
      <c r="K26" s="28"/>
      <c r="L26" s="23">
        <f>SUM(L5:L25)</f>
        <v>4659</v>
      </c>
      <c r="M26" s="23"/>
      <c r="N26" s="23">
        <f t="shared" ref="N26:P26" si="12">SUM(N5:N25)</f>
        <v>12193</v>
      </c>
      <c r="O26" s="23">
        <f t="shared" si="12"/>
        <v>10029</v>
      </c>
      <c r="P26" s="23">
        <f t="shared" si="12"/>
        <v>2164</v>
      </c>
      <c r="Q26" s="23"/>
      <c r="R26" s="23"/>
      <c r="S26" s="23"/>
      <c r="T26" s="23"/>
      <c r="U26" s="23"/>
      <c r="V26" s="23"/>
      <c r="W26" s="23">
        <f>SUM(W5:W25)</f>
        <v>851</v>
      </c>
    </row>
    <row r="27" ht="15.75" customHeight="1"/>
    <row r="28" ht="15.75" customHeight="1">
      <c r="A28" s="3" t="s">
        <v>37</v>
      </c>
      <c r="B28" s="4"/>
      <c r="C28" s="4"/>
      <c r="D28" s="4"/>
      <c r="E28" s="4"/>
      <c r="F28" s="5"/>
    </row>
    <row r="29" ht="15.75" customHeight="1">
      <c r="A29" s="34" t="s">
        <v>38</v>
      </c>
      <c r="B29" s="5"/>
      <c r="C29" s="35"/>
      <c r="D29" s="35" t="s">
        <v>39</v>
      </c>
      <c r="E29" s="35" t="s">
        <v>17</v>
      </c>
      <c r="F29" s="35" t="s">
        <v>6</v>
      </c>
    </row>
    <row r="30" ht="15.75" customHeight="1">
      <c r="A30" s="34" t="s">
        <v>1</v>
      </c>
      <c r="B30" s="5"/>
      <c r="C30" s="35"/>
      <c r="D30" s="35">
        <f t="shared" ref="D30:E30" si="13">B26</f>
        <v>67757</v>
      </c>
      <c r="E30" s="35">
        <f t="shared" si="13"/>
        <v>55734</v>
      </c>
      <c r="F30" s="35">
        <f t="shared" ref="F30:F33" si="15">SUM(D30-E30)</f>
        <v>12023</v>
      </c>
    </row>
    <row r="31" ht="15.75" customHeight="1">
      <c r="A31" s="34" t="s">
        <v>40</v>
      </c>
      <c r="B31" s="5"/>
      <c r="C31" s="35"/>
      <c r="D31" s="35">
        <f t="shared" ref="D31:E31" si="14">N26</f>
        <v>12193</v>
      </c>
      <c r="E31" s="35">
        <f t="shared" si="14"/>
        <v>10029</v>
      </c>
      <c r="F31" s="35">
        <f t="shared" si="15"/>
        <v>2164</v>
      </c>
    </row>
    <row r="32" ht="15.75" customHeight="1">
      <c r="A32" s="34" t="s">
        <v>41</v>
      </c>
      <c r="B32" s="5"/>
      <c r="C32" s="35"/>
      <c r="D32" s="35">
        <f>L26</f>
        <v>4659</v>
      </c>
      <c r="E32" s="35">
        <v>0.0</v>
      </c>
      <c r="F32" s="35">
        <f t="shared" si="15"/>
        <v>4659</v>
      </c>
    </row>
    <row r="33" ht="15.75" customHeight="1">
      <c r="A33" s="34" t="s">
        <v>42</v>
      </c>
      <c r="B33" s="5"/>
      <c r="C33" s="35"/>
      <c r="D33" s="35">
        <f>W26</f>
        <v>851</v>
      </c>
      <c r="E33" s="35">
        <v>0.0</v>
      </c>
      <c r="F33" s="35">
        <f t="shared" si="15"/>
        <v>851</v>
      </c>
    </row>
    <row r="34" ht="15.75" customHeight="1">
      <c r="A34" s="3" t="s">
        <v>36</v>
      </c>
      <c r="B34" s="5"/>
      <c r="C34" s="35"/>
      <c r="D34" s="35">
        <f t="shared" ref="D34:F34" si="16">SUM(D30:D33)</f>
        <v>85460</v>
      </c>
      <c r="E34" s="35">
        <f t="shared" si="16"/>
        <v>65763</v>
      </c>
      <c r="F34" s="35">
        <f t="shared" si="16"/>
        <v>19697</v>
      </c>
    </row>
    <row r="35" ht="15.75" customHeight="1">
      <c r="A35" s="36" t="s">
        <v>43</v>
      </c>
    </row>
    <row r="36" ht="25.5" customHeight="1"/>
    <row r="37" ht="15.75" customHeight="1">
      <c r="D37" s="24" t="s">
        <v>44</v>
      </c>
      <c r="F37" s="24" t="s">
        <v>45</v>
      </c>
      <c r="I37" s="24" t="s">
        <v>46</v>
      </c>
      <c r="L37" s="24" t="s">
        <v>47</v>
      </c>
      <c r="Q37" s="24" t="s">
        <v>48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31:B31"/>
    <mergeCell ref="A32:B32"/>
    <mergeCell ref="A33:B33"/>
    <mergeCell ref="A34:B34"/>
    <mergeCell ref="A35:Q35"/>
    <mergeCell ref="A1:W1"/>
    <mergeCell ref="A2:L2"/>
    <mergeCell ref="M2:W2"/>
    <mergeCell ref="A4:W4"/>
    <mergeCell ref="A28:F28"/>
    <mergeCell ref="A29:B29"/>
    <mergeCell ref="A30:B30"/>
  </mergeCells>
  <printOptions/>
  <pageMargins bottom="0.7480314960629921" footer="0.0" header="0.0" left="0.7086614173228347" right="0.7086614173228347" top="0.7480314960629921"/>
  <pageSetup paperSize="5" scale="90"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5.75"/>
    <col customWidth="1" min="4" max="4" width="8.13"/>
    <col customWidth="1" min="5" max="5" width="7.5"/>
    <col customWidth="1" min="6" max="6" width="6.88"/>
    <col customWidth="1" min="7" max="7" width="7.88"/>
    <col customWidth="1" min="8" max="8" width="4.13"/>
    <col customWidth="1" min="9" max="9" width="8.25"/>
    <col customWidth="1" min="10" max="10" width="8.5"/>
    <col customWidth="1" min="11" max="11" width="5.0"/>
    <col customWidth="1" min="12" max="12" width="8.25"/>
    <col customWidth="1" min="13" max="13" width="3.75"/>
    <col customWidth="1" min="14" max="14" width="5.25"/>
    <col customWidth="1" min="15" max="15" width="5.13"/>
    <col customWidth="1" min="16" max="16" width="5.38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4.38"/>
    <col customWidth="1" min="23" max="23" width="5.88"/>
    <col customWidth="1" min="24" max="24" width="9.13"/>
    <col customWidth="1" min="25" max="25" width="7.88"/>
    <col customWidth="1" min="26" max="26" width="3.5"/>
    <col customWidth="1" min="27" max="28" width="7.63"/>
  </cols>
  <sheetData>
    <row r="1">
      <c r="A1" s="49" t="s">
        <v>432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 t="s">
        <v>407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13.5" customHeight="1">
      <c r="A5" s="9" t="s">
        <v>340</v>
      </c>
      <c r="B5" s="9">
        <v>27093.0</v>
      </c>
      <c r="C5" s="10">
        <v>0.0</v>
      </c>
      <c r="D5" s="11">
        <v>27093.0</v>
      </c>
      <c r="E5" s="10">
        <v>27093.0</v>
      </c>
      <c r="F5" s="9"/>
      <c r="G5" s="9"/>
      <c r="H5" s="9"/>
      <c r="I5" s="12">
        <v>43466.0</v>
      </c>
      <c r="J5" s="12">
        <v>44104.0</v>
      </c>
      <c r="K5" s="13">
        <f t="shared" ref="K5:K25" si="1">SUM(J5-I5)</f>
        <v>638</v>
      </c>
      <c r="L5" s="14"/>
      <c r="M5" s="15">
        <v>0.18</v>
      </c>
      <c r="N5" s="16">
        <f t="shared" ref="N5:N25" si="2">ROUND(SUM(B5*M5),0)</f>
        <v>4877</v>
      </c>
      <c r="O5" s="16">
        <v>0.0</v>
      </c>
      <c r="P5" s="11">
        <f t="shared" ref="P5:P25" si="3">SUM(N5-O5)</f>
        <v>4877</v>
      </c>
      <c r="Q5" s="11">
        <f t="shared" ref="Q5:Q6" si="4">P5</f>
        <v>4877</v>
      </c>
      <c r="R5" s="12">
        <f>J5</f>
        <v>44104</v>
      </c>
      <c r="S5" s="11"/>
      <c r="T5" s="11"/>
      <c r="U5" s="11"/>
      <c r="V5" s="14">
        <f>K5</f>
        <v>638</v>
      </c>
      <c r="W5" s="14">
        <f t="shared" ref="W5:W25" si="5">ROUND(SUM(N5*18%*V5/365),0)</f>
        <v>1534</v>
      </c>
    </row>
    <row r="6">
      <c r="A6" s="17">
        <v>43497.0</v>
      </c>
      <c r="B6" s="11">
        <v>2678.0</v>
      </c>
      <c r="C6" s="18">
        <v>0.0</v>
      </c>
      <c r="D6" s="11">
        <f t="shared" ref="D6:D25" si="6">SUM(B6-C6)</f>
        <v>2678</v>
      </c>
      <c r="E6" s="11">
        <f t="shared" ref="E6:E25" si="7">E5+D6</f>
        <v>29771</v>
      </c>
      <c r="F6" s="14"/>
      <c r="G6" s="14"/>
      <c r="H6" s="14"/>
      <c r="I6" s="12">
        <v>43497.0</v>
      </c>
      <c r="J6" s="12">
        <v>43550.0</v>
      </c>
      <c r="K6" s="13">
        <f t="shared" si="1"/>
        <v>53</v>
      </c>
      <c r="L6" s="14">
        <v>268.0</v>
      </c>
      <c r="M6" s="15">
        <v>0.18</v>
      </c>
      <c r="N6" s="16">
        <f t="shared" si="2"/>
        <v>482</v>
      </c>
      <c r="O6" s="16">
        <v>0.0</v>
      </c>
      <c r="P6" s="11">
        <f t="shared" si="3"/>
        <v>482</v>
      </c>
      <c r="Q6" s="11">
        <f t="shared" si="4"/>
        <v>482</v>
      </c>
      <c r="R6" s="12">
        <v>44104.0</v>
      </c>
      <c r="S6" s="11"/>
      <c r="T6" s="11"/>
      <c r="U6" s="11"/>
      <c r="V6" s="14">
        <f t="shared" ref="V6:V25" si="8">R6-I6</f>
        <v>607</v>
      </c>
      <c r="W6" s="14">
        <f t="shared" si="5"/>
        <v>144</v>
      </c>
      <c r="X6" s="19">
        <v>43497.0</v>
      </c>
      <c r="Y6" s="19">
        <v>43615.0</v>
      </c>
      <c r="Z6" s="20">
        <f>SUM(Y6-X6+1)</f>
        <v>119</v>
      </c>
    </row>
    <row r="7">
      <c r="A7" s="17">
        <v>43525.0</v>
      </c>
      <c r="B7" s="11">
        <v>2678.0</v>
      </c>
      <c r="C7" s="18">
        <v>0.0</v>
      </c>
      <c r="D7" s="11">
        <f t="shared" si="6"/>
        <v>2678</v>
      </c>
      <c r="E7" s="11">
        <f t="shared" si="7"/>
        <v>32449</v>
      </c>
      <c r="F7" s="14"/>
      <c r="G7" s="12"/>
      <c r="H7" s="14"/>
      <c r="I7" s="12">
        <v>43525.0</v>
      </c>
      <c r="J7" s="12">
        <v>43550.0</v>
      </c>
      <c r="K7" s="13">
        <f t="shared" si="1"/>
        <v>25</v>
      </c>
      <c r="L7" s="14">
        <v>268.0</v>
      </c>
      <c r="M7" s="15">
        <v>0.18</v>
      </c>
      <c r="N7" s="16">
        <f t="shared" si="2"/>
        <v>482</v>
      </c>
      <c r="O7" s="16">
        <v>0.0</v>
      </c>
      <c r="P7" s="11">
        <f t="shared" si="3"/>
        <v>482</v>
      </c>
      <c r="Q7" s="11">
        <f t="shared" ref="Q7:Q25" si="9">SUM(Q6,P7)</f>
        <v>964</v>
      </c>
      <c r="R7" s="12">
        <v>44104.0</v>
      </c>
      <c r="S7" s="14" t="s">
        <v>20</v>
      </c>
      <c r="T7" s="12" t="s">
        <v>21</v>
      </c>
      <c r="U7" s="14"/>
      <c r="V7" s="14">
        <f t="shared" si="8"/>
        <v>579</v>
      </c>
      <c r="W7" s="14">
        <f t="shared" si="5"/>
        <v>138</v>
      </c>
      <c r="X7" s="20" t="s">
        <v>22</v>
      </c>
      <c r="Y7" s="20">
        <v>6320.0</v>
      </c>
      <c r="Z7" s="20"/>
    </row>
    <row r="8">
      <c r="A8" s="17">
        <v>43556.0</v>
      </c>
      <c r="B8" s="11">
        <v>2678.0</v>
      </c>
      <c r="C8" s="18">
        <v>0.0</v>
      </c>
      <c r="D8" s="11">
        <f t="shared" si="6"/>
        <v>2678</v>
      </c>
      <c r="E8" s="11">
        <f t="shared" si="7"/>
        <v>35127</v>
      </c>
      <c r="F8" s="14"/>
      <c r="G8" s="12"/>
      <c r="H8" s="14"/>
      <c r="I8" s="12">
        <v>43556.0</v>
      </c>
      <c r="J8" s="12">
        <v>43684.0</v>
      </c>
      <c r="K8" s="13">
        <f t="shared" si="1"/>
        <v>128</v>
      </c>
      <c r="L8" s="14">
        <v>268.0</v>
      </c>
      <c r="M8" s="15">
        <v>0.18</v>
      </c>
      <c r="N8" s="16">
        <f t="shared" si="2"/>
        <v>482</v>
      </c>
      <c r="O8" s="16">
        <v>0.0</v>
      </c>
      <c r="P8" s="11">
        <f t="shared" si="3"/>
        <v>482</v>
      </c>
      <c r="Q8" s="11">
        <f t="shared" si="9"/>
        <v>1446</v>
      </c>
      <c r="R8" s="12">
        <v>44104.0</v>
      </c>
      <c r="S8" s="14"/>
      <c r="T8" s="12"/>
      <c r="U8" s="14"/>
      <c r="V8" s="14">
        <f t="shared" si="8"/>
        <v>548</v>
      </c>
      <c r="W8" s="14">
        <f t="shared" si="5"/>
        <v>130</v>
      </c>
    </row>
    <row r="9">
      <c r="A9" s="17">
        <v>43586.0</v>
      </c>
      <c r="B9" s="11">
        <v>2678.0</v>
      </c>
      <c r="C9" s="18">
        <v>0.0</v>
      </c>
      <c r="D9" s="11">
        <f t="shared" si="6"/>
        <v>2678</v>
      </c>
      <c r="E9" s="11">
        <f t="shared" si="7"/>
        <v>37805</v>
      </c>
      <c r="F9" s="14"/>
      <c r="G9" s="12"/>
      <c r="H9" s="14"/>
      <c r="I9" s="12">
        <v>43586.0</v>
      </c>
      <c r="J9" s="12">
        <v>43684.0</v>
      </c>
      <c r="K9" s="13">
        <f t="shared" si="1"/>
        <v>98</v>
      </c>
      <c r="L9" s="14">
        <v>268.0</v>
      </c>
      <c r="M9" s="15">
        <v>0.18</v>
      </c>
      <c r="N9" s="16">
        <f t="shared" si="2"/>
        <v>482</v>
      </c>
      <c r="O9" s="16">
        <v>0.0</v>
      </c>
      <c r="P9" s="11">
        <f t="shared" si="3"/>
        <v>482</v>
      </c>
      <c r="Q9" s="11">
        <f t="shared" si="9"/>
        <v>1928</v>
      </c>
      <c r="R9" s="12">
        <v>44104.0</v>
      </c>
      <c r="S9" s="14"/>
      <c r="T9" s="12"/>
      <c r="U9" s="14"/>
      <c r="V9" s="14">
        <f t="shared" si="8"/>
        <v>518</v>
      </c>
      <c r="W9" s="14">
        <f t="shared" si="5"/>
        <v>123</v>
      </c>
    </row>
    <row r="10">
      <c r="A10" s="17">
        <v>43617.0</v>
      </c>
      <c r="B10" s="11">
        <v>2678.0</v>
      </c>
      <c r="C10" s="18">
        <v>0.0</v>
      </c>
      <c r="D10" s="11">
        <f t="shared" si="6"/>
        <v>2678</v>
      </c>
      <c r="E10" s="11">
        <f t="shared" si="7"/>
        <v>40483</v>
      </c>
      <c r="F10" s="14"/>
      <c r="G10" s="12"/>
      <c r="H10" s="14"/>
      <c r="I10" s="12">
        <v>43617.0</v>
      </c>
      <c r="J10" s="12">
        <v>43684.0</v>
      </c>
      <c r="K10" s="13">
        <f t="shared" si="1"/>
        <v>67</v>
      </c>
      <c r="L10" s="14">
        <v>268.0</v>
      </c>
      <c r="M10" s="15">
        <v>0.18</v>
      </c>
      <c r="N10" s="16">
        <f t="shared" si="2"/>
        <v>482</v>
      </c>
      <c r="O10" s="16">
        <v>0.0</v>
      </c>
      <c r="P10" s="11">
        <f t="shared" si="3"/>
        <v>482</v>
      </c>
      <c r="Q10" s="11">
        <f t="shared" si="9"/>
        <v>2410</v>
      </c>
      <c r="R10" s="12">
        <v>44104.0</v>
      </c>
      <c r="S10" s="14"/>
      <c r="T10" s="12"/>
      <c r="U10" s="14"/>
      <c r="V10" s="14">
        <f t="shared" si="8"/>
        <v>487</v>
      </c>
      <c r="W10" s="14">
        <f t="shared" si="5"/>
        <v>116</v>
      </c>
      <c r="X10" s="19">
        <v>43617.0</v>
      </c>
      <c r="Y10" s="19">
        <v>43630.0</v>
      </c>
      <c r="Z10" s="20">
        <f>SUM(Y10-X10+1)</f>
        <v>14</v>
      </c>
    </row>
    <row r="11">
      <c r="A11" s="17">
        <v>43647.0</v>
      </c>
      <c r="B11" s="11">
        <v>2678.0</v>
      </c>
      <c r="C11" s="18">
        <v>0.0</v>
      </c>
      <c r="D11" s="11">
        <f t="shared" si="6"/>
        <v>2678</v>
      </c>
      <c r="E11" s="11">
        <f t="shared" si="7"/>
        <v>43161</v>
      </c>
      <c r="F11" s="14"/>
      <c r="G11" s="21"/>
      <c r="H11" s="14"/>
      <c r="I11" s="12">
        <v>43647.0</v>
      </c>
      <c r="J11" s="12">
        <v>43684.0</v>
      </c>
      <c r="K11" s="13">
        <f t="shared" si="1"/>
        <v>37</v>
      </c>
      <c r="L11" s="14">
        <v>268.0</v>
      </c>
      <c r="M11" s="15">
        <v>0.18</v>
      </c>
      <c r="N11" s="16">
        <f t="shared" si="2"/>
        <v>482</v>
      </c>
      <c r="O11" s="16">
        <v>0.0</v>
      </c>
      <c r="P11" s="11">
        <f t="shared" si="3"/>
        <v>482</v>
      </c>
      <c r="Q11" s="11">
        <f t="shared" si="9"/>
        <v>2892</v>
      </c>
      <c r="R11" s="12">
        <v>44104.0</v>
      </c>
      <c r="S11" s="14"/>
      <c r="T11" s="21"/>
      <c r="U11" s="14"/>
      <c r="V11" s="14">
        <f t="shared" si="8"/>
        <v>457</v>
      </c>
      <c r="W11" s="14">
        <f t="shared" si="5"/>
        <v>109</v>
      </c>
    </row>
    <row r="12">
      <c r="A12" s="17">
        <v>43678.0</v>
      </c>
      <c r="B12" s="11">
        <v>2678.0</v>
      </c>
      <c r="C12" s="18">
        <v>0.0</v>
      </c>
      <c r="D12" s="11">
        <f t="shared" si="6"/>
        <v>2678</v>
      </c>
      <c r="E12" s="11">
        <f t="shared" si="7"/>
        <v>45839</v>
      </c>
      <c r="F12" s="14"/>
      <c r="G12" s="21"/>
      <c r="H12" s="14"/>
      <c r="I12" s="12">
        <v>43678.0</v>
      </c>
      <c r="J12" s="12">
        <v>43878.0</v>
      </c>
      <c r="K12" s="13">
        <f t="shared" si="1"/>
        <v>200</v>
      </c>
      <c r="L12" s="14">
        <v>268.0</v>
      </c>
      <c r="M12" s="15">
        <v>0.18</v>
      </c>
      <c r="N12" s="16">
        <f t="shared" si="2"/>
        <v>482</v>
      </c>
      <c r="O12" s="16">
        <v>0.0</v>
      </c>
      <c r="P12" s="11">
        <f t="shared" si="3"/>
        <v>482</v>
      </c>
      <c r="Q12" s="11">
        <f t="shared" si="9"/>
        <v>3374</v>
      </c>
      <c r="R12" s="12">
        <v>44104.0</v>
      </c>
      <c r="S12" s="14" t="s">
        <v>23</v>
      </c>
      <c r="T12" s="21" t="s">
        <v>24</v>
      </c>
      <c r="U12" s="14"/>
      <c r="V12" s="14">
        <f t="shared" si="8"/>
        <v>426</v>
      </c>
      <c r="W12" s="14">
        <f t="shared" si="5"/>
        <v>101</v>
      </c>
      <c r="X12" s="19">
        <v>43684.0</v>
      </c>
      <c r="Y12" s="20">
        <v>12640.0</v>
      </c>
      <c r="Z12" s="19">
        <f>SUM(Y12-X12+1)</f>
        <v>-31043</v>
      </c>
    </row>
    <row r="13">
      <c r="A13" s="22">
        <v>43709.0</v>
      </c>
      <c r="B13" s="23">
        <v>2813.0</v>
      </c>
      <c r="C13" s="18">
        <v>0.0</v>
      </c>
      <c r="D13" s="11">
        <f t="shared" si="6"/>
        <v>2813</v>
      </c>
      <c r="E13" s="11">
        <f t="shared" si="7"/>
        <v>48652</v>
      </c>
      <c r="F13" s="14"/>
      <c r="G13" s="21"/>
      <c r="H13" s="14"/>
      <c r="I13" s="12">
        <v>43709.0</v>
      </c>
      <c r="J13" s="12">
        <v>43878.0</v>
      </c>
      <c r="K13" s="13">
        <f t="shared" si="1"/>
        <v>169</v>
      </c>
      <c r="L13" s="14">
        <v>281.0</v>
      </c>
      <c r="M13" s="15">
        <v>0.18</v>
      </c>
      <c r="N13" s="16">
        <f t="shared" si="2"/>
        <v>506</v>
      </c>
      <c r="O13" s="16">
        <v>0.0</v>
      </c>
      <c r="P13" s="11">
        <f t="shared" si="3"/>
        <v>506</v>
      </c>
      <c r="Q13" s="11">
        <f t="shared" si="9"/>
        <v>3880</v>
      </c>
      <c r="R13" s="12">
        <v>44104.0</v>
      </c>
      <c r="S13" s="14"/>
      <c r="T13" s="21"/>
      <c r="U13" s="14"/>
      <c r="V13" s="14">
        <f t="shared" si="8"/>
        <v>395</v>
      </c>
      <c r="W13" s="14">
        <f t="shared" si="5"/>
        <v>99</v>
      </c>
    </row>
    <row r="14">
      <c r="A14" s="17">
        <v>43739.0</v>
      </c>
      <c r="B14" s="11">
        <v>2813.0</v>
      </c>
      <c r="C14" s="18">
        <v>0.0</v>
      </c>
      <c r="D14" s="11">
        <f t="shared" si="6"/>
        <v>2813</v>
      </c>
      <c r="E14" s="11">
        <f t="shared" si="7"/>
        <v>51465</v>
      </c>
      <c r="F14" s="14"/>
      <c r="G14" s="21"/>
      <c r="H14" s="14"/>
      <c r="I14" s="12">
        <v>43739.0</v>
      </c>
      <c r="J14" s="12">
        <v>43878.0</v>
      </c>
      <c r="K14" s="13">
        <f t="shared" si="1"/>
        <v>139</v>
      </c>
      <c r="L14" s="14">
        <v>281.0</v>
      </c>
      <c r="M14" s="15">
        <v>0.18</v>
      </c>
      <c r="N14" s="16">
        <f t="shared" si="2"/>
        <v>506</v>
      </c>
      <c r="O14" s="16">
        <v>0.0</v>
      </c>
      <c r="P14" s="11">
        <f t="shared" si="3"/>
        <v>506</v>
      </c>
      <c r="Q14" s="11">
        <f t="shared" si="9"/>
        <v>4386</v>
      </c>
      <c r="R14" s="12">
        <v>44104.0</v>
      </c>
      <c r="S14" s="14"/>
      <c r="T14" s="21"/>
      <c r="U14" s="14"/>
      <c r="V14" s="14">
        <f t="shared" si="8"/>
        <v>365</v>
      </c>
      <c r="W14" s="14">
        <f t="shared" si="5"/>
        <v>91</v>
      </c>
      <c r="AA14" s="24">
        <v>2625.0</v>
      </c>
      <c r="AB14" s="24">
        <f>AA16</f>
        <v>2756</v>
      </c>
    </row>
    <row r="15">
      <c r="A15" s="17">
        <v>43770.0</v>
      </c>
      <c r="B15" s="11">
        <v>2813.0</v>
      </c>
      <c r="C15" s="18">
        <v>0.0</v>
      </c>
      <c r="D15" s="11">
        <f t="shared" si="6"/>
        <v>2813</v>
      </c>
      <c r="E15" s="11">
        <f t="shared" si="7"/>
        <v>54278</v>
      </c>
      <c r="F15" s="14"/>
      <c r="G15" s="21"/>
      <c r="H15" s="14"/>
      <c r="I15" s="12">
        <v>43770.0</v>
      </c>
      <c r="J15" s="12">
        <v>43878.0</v>
      </c>
      <c r="K15" s="13">
        <f t="shared" si="1"/>
        <v>108</v>
      </c>
      <c r="L15" s="14">
        <v>281.0</v>
      </c>
      <c r="M15" s="15">
        <v>0.18</v>
      </c>
      <c r="N15" s="16">
        <f t="shared" si="2"/>
        <v>506</v>
      </c>
      <c r="O15" s="16">
        <v>0.0</v>
      </c>
      <c r="P15" s="11">
        <f t="shared" si="3"/>
        <v>506</v>
      </c>
      <c r="Q15" s="11">
        <f t="shared" si="9"/>
        <v>4892</v>
      </c>
      <c r="R15" s="12">
        <v>44104.0</v>
      </c>
      <c r="S15" s="14"/>
      <c r="T15" s="21"/>
      <c r="U15" s="14"/>
      <c r="V15" s="14">
        <f t="shared" si="8"/>
        <v>334</v>
      </c>
      <c r="W15" s="14">
        <f t="shared" si="5"/>
        <v>83</v>
      </c>
      <c r="AA15" s="24">
        <f>ROUND(SUM(AA14*5%),0)</f>
        <v>131</v>
      </c>
      <c r="AB15" s="24">
        <f>ROUND(SUM(AB14*10%),0)</f>
        <v>276</v>
      </c>
    </row>
    <row r="16">
      <c r="A16" s="17">
        <v>43800.0</v>
      </c>
      <c r="B16" s="11">
        <v>2813.0</v>
      </c>
      <c r="C16" s="18">
        <v>0.0</v>
      </c>
      <c r="D16" s="11">
        <f t="shared" si="6"/>
        <v>2813</v>
      </c>
      <c r="E16" s="11">
        <f t="shared" si="7"/>
        <v>57091</v>
      </c>
      <c r="F16" s="14"/>
      <c r="G16" s="12"/>
      <c r="H16" s="14"/>
      <c r="I16" s="12">
        <v>43800.0</v>
      </c>
      <c r="J16" s="12">
        <v>43878.0</v>
      </c>
      <c r="K16" s="13">
        <f t="shared" si="1"/>
        <v>78</v>
      </c>
      <c r="L16" s="14">
        <v>281.0</v>
      </c>
      <c r="M16" s="15">
        <v>0.18</v>
      </c>
      <c r="N16" s="16">
        <f t="shared" si="2"/>
        <v>506</v>
      </c>
      <c r="O16" s="16">
        <v>0.0</v>
      </c>
      <c r="P16" s="11">
        <f t="shared" si="3"/>
        <v>506</v>
      </c>
      <c r="Q16" s="11">
        <f t="shared" si="9"/>
        <v>5398</v>
      </c>
      <c r="R16" s="12">
        <v>44104.0</v>
      </c>
      <c r="S16" s="14"/>
      <c r="T16" s="12"/>
      <c r="U16" s="14"/>
      <c r="V16" s="14">
        <f t="shared" si="8"/>
        <v>304</v>
      </c>
      <c r="W16" s="14">
        <f t="shared" si="5"/>
        <v>76</v>
      </c>
      <c r="AA16" s="24">
        <f t="shared" ref="AA16:AB16" si="10">SUM(AA14,AA15)</f>
        <v>2756</v>
      </c>
      <c r="AB16" s="24">
        <f t="shared" si="10"/>
        <v>3032</v>
      </c>
    </row>
    <row r="17">
      <c r="A17" s="17">
        <v>43831.0</v>
      </c>
      <c r="B17" s="11">
        <v>2813.0</v>
      </c>
      <c r="C17" s="18">
        <v>0.0</v>
      </c>
      <c r="D17" s="11">
        <f t="shared" si="6"/>
        <v>2813</v>
      </c>
      <c r="E17" s="11">
        <f t="shared" si="7"/>
        <v>59904</v>
      </c>
      <c r="F17" s="14"/>
      <c r="G17" s="14"/>
      <c r="H17" s="14"/>
      <c r="I17" s="12">
        <v>43831.0</v>
      </c>
      <c r="J17" s="12">
        <v>43985.0</v>
      </c>
      <c r="K17" s="13">
        <f t="shared" si="1"/>
        <v>154</v>
      </c>
      <c r="L17" s="14">
        <v>281.0</v>
      </c>
      <c r="M17" s="15">
        <v>0.18</v>
      </c>
      <c r="N17" s="16">
        <f t="shared" si="2"/>
        <v>506</v>
      </c>
      <c r="O17" s="16">
        <v>0.0</v>
      </c>
      <c r="P17" s="11">
        <f t="shared" si="3"/>
        <v>506</v>
      </c>
      <c r="Q17" s="11">
        <f t="shared" si="9"/>
        <v>5904</v>
      </c>
      <c r="R17" s="12">
        <v>44104.0</v>
      </c>
      <c r="S17" s="14"/>
      <c r="T17" s="14"/>
      <c r="U17" s="11"/>
      <c r="V17" s="14">
        <f t="shared" si="8"/>
        <v>273</v>
      </c>
      <c r="W17" s="14">
        <f t="shared" si="5"/>
        <v>68</v>
      </c>
    </row>
    <row r="18">
      <c r="A18" s="17">
        <v>43862.0</v>
      </c>
      <c r="B18" s="11">
        <v>2813.0</v>
      </c>
      <c r="C18" s="18">
        <v>4100.0</v>
      </c>
      <c r="D18" s="11">
        <f t="shared" si="6"/>
        <v>-1287</v>
      </c>
      <c r="E18" s="11">
        <f t="shared" si="7"/>
        <v>58617</v>
      </c>
      <c r="F18" s="14" t="s">
        <v>433</v>
      </c>
      <c r="G18" s="25" t="s">
        <v>26</v>
      </c>
      <c r="H18" s="14"/>
      <c r="I18" s="12">
        <v>43862.0</v>
      </c>
      <c r="J18" s="12">
        <v>43985.0</v>
      </c>
      <c r="K18" s="13">
        <f t="shared" si="1"/>
        <v>123</v>
      </c>
      <c r="L18" s="14">
        <v>281.0</v>
      </c>
      <c r="M18" s="15">
        <v>0.18</v>
      </c>
      <c r="N18" s="16">
        <f t="shared" si="2"/>
        <v>506</v>
      </c>
      <c r="O18" s="16">
        <v>900.0</v>
      </c>
      <c r="P18" s="11">
        <f t="shared" si="3"/>
        <v>-394</v>
      </c>
      <c r="Q18" s="11">
        <f t="shared" si="9"/>
        <v>5510</v>
      </c>
      <c r="R18" s="12">
        <v>44104.0</v>
      </c>
      <c r="S18" s="14" t="s">
        <v>25</v>
      </c>
      <c r="T18" s="25" t="s">
        <v>26</v>
      </c>
      <c r="U18" s="11"/>
      <c r="V18" s="14">
        <f t="shared" si="8"/>
        <v>242</v>
      </c>
      <c r="W18" s="14">
        <f t="shared" si="5"/>
        <v>60</v>
      </c>
      <c r="X18" s="24" t="s">
        <v>27</v>
      </c>
      <c r="AA18" s="24" t="str">
        <f>SUM(X18-Y18)</f>
        <v>#VALUE!</v>
      </c>
      <c r="AB18" s="26" t="s">
        <v>27</v>
      </c>
    </row>
    <row r="19">
      <c r="A19" s="17">
        <v>43891.0</v>
      </c>
      <c r="B19" s="11">
        <v>2813.0</v>
      </c>
      <c r="C19" s="18">
        <v>0.0</v>
      </c>
      <c r="D19" s="11">
        <f t="shared" si="6"/>
        <v>2813</v>
      </c>
      <c r="E19" s="11">
        <f t="shared" si="7"/>
        <v>61430</v>
      </c>
      <c r="F19" s="14"/>
      <c r="G19" s="25"/>
      <c r="H19" s="14"/>
      <c r="I19" s="12">
        <v>43891.0</v>
      </c>
      <c r="J19" s="12">
        <v>43985.0</v>
      </c>
      <c r="K19" s="13">
        <f t="shared" si="1"/>
        <v>94</v>
      </c>
      <c r="L19" s="14">
        <v>281.0</v>
      </c>
      <c r="M19" s="15">
        <v>0.18</v>
      </c>
      <c r="N19" s="16">
        <f t="shared" si="2"/>
        <v>506</v>
      </c>
      <c r="O19" s="16">
        <v>0.0</v>
      </c>
      <c r="P19" s="11">
        <f t="shared" si="3"/>
        <v>506</v>
      </c>
      <c r="Q19" s="11">
        <f t="shared" si="9"/>
        <v>6016</v>
      </c>
      <c r="R19" s="12">
        <v>44104.0</v>
      </c>
      <c r="S19" s="14"/>
      <c r="T19" s="25"/>
      <c r="U19" s="11"/>
      <c r="V19" s="14">
        <f t="shared" si="8"/>
        <v>213</v>
      </c>
      <c r="W19" s="14">
        <f t="shared" si="5"/>
        <v>53</v>
      </c>
      <c r="AB19" s="14"/>
    </row>
    <row r="20">
      <c r="A20" s="22">
        <v>43922.0</v>
      </c>
      <c r="B20" s="23">
        <v>3094.0</v>
      </c>
      <c r="C20" s="27">
        <v>0.0</v>
      </c>
      <c r="D20" s="11">
        <f t="shared" si="6"/>
        <v>3094</v>
      </c>
      <c r="E20" s="11">
        <f t="shared" si="7"/>
        <v>64524</v>
      </c>
      <c r="F20" s="28"/>
      <c r="G20" s="25"/>
      <c r="H20" s="28"/>
      <c r="I20" s="12">
        <v>43922.0</v>
      </c>
      <c r="J20" s="12">
        <v>44019.0</v>
      </c>
      <c r="K20" s="13">
        <f t="shared" si="1"/>
        <v>97</v>
      </c>
      <c r="L20" s="14">
        <v>309.0</v>
      </c>
      <c r="M20" s="29">
        <v>0.18</v>
      </c>
      <c r="N20" s="30">
        <f t="shared" si="2"/>
        <v>557</v>
      </c>
      <c r="O20" s="30">
        <v>0.0</v>
      </c>
      <c r="P20" s="11">
        <f t="shared" si="3"/>
        <v>557</v>
      </c>
      <c r="Q20" s="23">
        <f t="shared" si="9"/>
        <v>6573</v>
      </c>
      <c r="R20" s="12">
        <v>44104.0</v>
      </c>
      <c r="S20" s="28"/>
      <c r="T20" s="25"/>
      <c r="U20" s="23"/>
      <c r="V20" s="14">
        <f t="shared" si="8"/>
        <v>182</v>
      </c>
      <c r="W20" s="14">
        <f t="shared" si="5"/>
        <v>50</v>
      </c>
      <c r="AB20" s="28"/>
    </row>
    <row r="21" ht="15.75" customHeight="1">
      <c r="A21" s="22">
        <v>43952.0</v>
      </c>
      <c r="B21" s="23">
        <v>3094.0</v>
      </c>
      <c r="C21" s="27">
        <v>0.0</v>
      </c>
      <c r="D21" s="11">
        <f t="shared" si="6"/>
        <v>3094</v>
      </c>
      <c r="E21" s="11">
        <f t="shared" si="7"/>
        <v>67618</v>
      </c>
      <c r="F21" s="28"/>
      <c r="G21" s="25"/>
      <c r="H21" s="28"/>
      <c r="I21" s="12">
        <v>43952.0</v>
      </c>
      <c r="J21" s="12">
        <v>44019.0</v>
      </c>
      <c r="K21" s="13">
        <f t="shared" si="1"/>
        <v>67</v>
      </c>
      <c r="L21" s="14">
        <v>309.0</v>
      </c>
      <c r="M21" s="29">
        <v>0.18</v>
      </c>
      <c r="N21" s="30">
        <f t="shared" si="2"/>
        <v>557</v>
      </c>
      <c r="O21" s="30">
        <v>0.0</v>
      </c>
      <c r="P21" s="11">
        <f t="shared" si="3"/>
        <v>557</v>
      </c>
      <c r="Q21" s="23">
        <f t="shared" si="9"/>
        <v>7130</v>
      </c>
      <c r="R21" s="12">
        <v>44104.0</v>
      </c>
      <c r="S21" s="28"/>
      <c r="T21" s="25"/>
      <c r="U21" s="23"/>
      <c r="V21" s="14">
        <f t="shared" si="8"/>
        <v>152</v>
      </c>
      <c r="W21" s="14">
        <f t="shared" si="5"/>
        <v>42</v>
      </c>
      <c r="AB21" s="28"/>
    </row>
    <row r="22" ht="15.75" customHeight="1">
      <c r="A22" s="22">
        <v>43983.0</v>
      </c>
      <c r="B22" s="23">
        <v>3094.0</v>
      </c>
      <c r="C22" s="27">
        <v>8475.0</v>
      </c>
      <c r="D22" s="11">
        <f t="shared" si="6"/>
        <v>-5381</v>
      </c>
      <c r="E22" s="11">
        <f t="shared" si="7"/>
        <v>62237</v>
      </c>
      <c r="F22" s="28" t="s">
        <v>434</v>
      </c>
      <c r="G22" s="25" t="s">
        <v>34</v>
      </c>
      <c r="H22" s="28"/>
      <c r="I22" s="12">
        <v>43983.0</v>
      </c>
      <c r="J22" s="12">
        <v>44019.0</v>
      </c>
      <c r="K22" s="13">
        <f t="shared" si="1"/>
        <v>36</v>
      </c>
      <c r="L22" s="14">
        <v>309.0</v>
      </c>
      <c r="M22" s="29">
        <v>0.18</v>
      </c>
      <c r="N22" s="30">
        <f t="shared" si="2"/>
        <v>557</v>
      </c>
      <c r="O22" s="30">
        <v>1525.0</v>
      </c>
      <c r="P22" s="11">
        <f t="shared" si="3"/>
        <v>-968</v>
      </c>
      <c r="Q22" s="23">
        <f t="shared" si="9"/>
        <v>6162</v>
      </c>
      <c r="R22" s="12">
        <v>44104.0</v>
      </c>
      <c r="S22" s="28" t="s">
        <v>28</v>
      </c>
      <c r="T22" s="25" t="s">
        <v>29</v>
      </c>
      <c r="U22" s="23"/>
      <c r="V22" s="14">
        <f t="shared" si="8"/>
        <v>121</v>
      </c>
      <c r="W22" s="14">
        <f t="shared" si="5"/>
        <v>33</v>
      </c>
      <c r="X22" s="24" t="s">
        <v>30</v>
      </c>
      <c r="AA22" s="24" t="str">
        <f>SUM(X22-Y22)</f>
        <v>#VALUE!</v>
      </c>
      <c r="AB22" s="31" t="s">
        <v>31</v>
      </c>
    </row>
    <row r="23" ht="15.75" customHeight="1">
      <c r="A23" s="17">
        <v>44013.0</v>
      </c>
      <c r="B23" s="23">
        <v>3094.0</v>
      </c>
      <c r="C23" s="18">
        <v>0.0</v>
      </c>
      <c r="D23" s="11">
        <f t="shared" si="6"/>
        <v>3094</v>
      </c>
      <c r="E23" s="11">
        <f t="shared" si="7"/>
        <v>65331</v>
      </c>
      <c r="F23" s="14"/>
      <c r="G23" s="25"/>
      <c r="H23" s="14"/>
      <c r="I23" s="12">
        <v>44013.0</v>
      </c>
      <c r="J23" s="12">
        <v>44104.0</v>
      </c>
      <c r="K23" s="13">
        <f t="shared" si="1"/>
        <v>91</v>
      </c>
      <c r="L23" s="14">
        <v>309.0</v>
      </c>
      <c r="M23" s="15">
        <v>0.18</v>
      </c>
      <c r="N23" s="16">
        <f t="shared" si="2"/>
        <v>557</v>
      </c>
      <c r="O23" s="16">
        <v>0.0</v>
      </c>
      <c r="P23" s="11">
        <f t="shared" si="3"/>
        <v>557</v>
      </c>
      <c r="Q23" s="11">
        <f t="shared" si="9"/>
        <v>6719</v>
      </c>
      <c r="R23" s="12">
        <v>44104.0</v>
      </c>
      <c r="S23" s="14" t="s">
        <v>32</v>
      </c>
      <c r="T23" s="25" t="s">
        <v>33</v>
      </c>
      <c r="U23" s="11"/>
      <c r="V23" s="14">
        <f t="shared" si="8"/>
        <v>91</v>
      </c>
      <c r="W23" s="14">
        <f t="shared" si="5"/>
        <v>25</v>
      </c>
      <c r="X23" s="24" t="s">
        <v>34</v>
      </c>
      <c r="AB23" s="14"/>
    </row>
    <row r="24" ht="15.75" customHeight="1">
      <c r="A24" s="17">
        <v>44044.0</v>
      </c>
      <c r="B24" s="23">
        <v>3094.0</v>
      </c>
      <c r="C24" s="18">
        <v>4237.0</v>
      </c>
      <c r="D24" s="11">
        <f t="shared" si="6"/>
        <v>-1143</v>
      </c>
      <c r="E24" s="11">
        <f t="shared" si="7"/>
        <v>64188</v>
      </c>
      <c r="F24" s="14"/>
      <c r="G24" s="25"/>
      <c r="H24" s="14"/>
      <c r="I24" s="12">
        <v>44044.0</v>
      </c>
      <c r="J24" s="12">
        <v>44104.0</v>
      </c>
      <c r="K24" s="13">
        <f t="shared" si="1"/>
        <v>60</v>
      </c>
      <c r="L24" s="14">
        <v>309.0</v>
      </c>
      <c r="M24" s="15">
        <v>0.18</v>
      </c>
      <c r="N24" s="16">
        <f t="shared" si="2"/>
        <v>557</v>
      </c>
      <c r="O24" s="16">
        <v>763.0</v>
      </c>
      <c r="P24" s="11">
        <f t="shared" si="3"/>
        <v>-206</v>
      </c>
      <c r="Q24" s="11">
        <f t="shared" si="9"/>
        <v>6513</v>
      </c>
      <c r="R24" s="12">
        <v>44104.0</v>
      </c>
      <c r="S24" s="14"/>
      <c r="T24" s="25"/>
      <c r="U24" s="11"/>
      <c r="V24" s="14">
        <f t="shared" si="8"/>
        <v>60</v>
      </c>
      <c r="W24" s="14">
        <f t="shared" si="5"/>
        <v>16</v>
      </c>
      <c r="AB24" s="14" t="s">
        <v>35</v>
      </c>
    </row>
    <row r="25" ht="15.75" customHeight="1">
      <c r="A25" s="17">
        <v>44075.0</v>
      </c>
      <c r="B25" s="23">
        <v>3094.0</v>
      </c>
      <c r="C25" s="18">
        <v>0.0</v>
      </c>
      <c r="D25" s="11">
        <f t="shared" si="6"/>
        <v>3094</v>
      </c>
      <c r="E25" s="11">
        <f t="shared" si="7"/>
        <v>67282</v>
      </c>
      <c r="F25" s="14"/>
      <c r="G25" s="14"/>
      <c r="H25" s="14"/>
      <c r="I25" s="12">
        <v>44075.0</v>
      </c>
      <c r="J25" s="12">
        <v>44104.0</v>
      </c>
      <c r="K25" s="13">
        <f t="shared" si="1"/>
        <v>29</v>
      </c>
      <c r="L25" s="14">
        <v>309.0</v>
      </c>
      <c r="M25" s="15">
        <v>0.18</v>
      </c>
      <c r="N25" s="16">
        <f t="shared" si="2"/>
        <v>557</v>
      </c>
      <c r="O25" s="16">
        <v>0.0</v>
      </c>
      <c r="P25" s="11">
        <f t="shared" si="3"/>
        <v>557</v>
      </c>
      <c r="Q25" s="11">
        <f t="shared" si="9"/>
        <v>7070</v>
      </c>
      <c r="R25" s="12">
        <v>44104.0</v>
      </c>
      <c r="S25" s="11"/>
      <c r="T25" s="11"/>
      <c r="U25" s="11"/>
      <c r="V25" s="14">
        <f t="shared" si="8"/>
        <v>29</v>
      </c>
      <c r="W25" s="14">
        <f t="shared" si="5"/>
        <v>8</v>
      </c>
      <c r="X25" s="24">
        <v>5000.0</v>
      </c>
      <c r="Y25" s="24">
        <f>ROUND(X25*100/118,0)</f>
        <v>4237</v>
      </c>
      <c r="AA25" s="24">
        <f>SUM(X25-Y25)</f>
        <v>763</v>
      </c>
    </row>
    <row r="26" ht="15.75" customHeight="1">
      <c r="A26" s="23" t="s">
        <v>36</v>
      </c>
      <c r="B26" s="23">
        <f t="shared" ref="B26:D26" si="11">SUM(B5:B25)</f>
        <v>84094</v>
      </c>
      <c r="C26" s="23">
        <f t="shared" si="11"/>
        <v>16812</v>
      </c>
      <c r="D26" s="23">
        <f t="shared" si="11"/>
        <v>67282</v>
      </c>
      <c r="E26" s="23"/>
      <c r="F26" s="28"/>
      <c r="G26" s="28"/>
      <c r="H26" s="28"/>
      <c r="I26" s="33"/>
      <c r="J26" s="28"/>
      <c r="K26" s="28"/>
      <c r="L26" s="23">
        <f>SUM(L5:L25)</f>
        <v>5697</v>
      </c>
      <c r="M26" s="23"/>
      <c r="N26" s="23">
        <f t="shared" ref="N26:P26" si="12">SUM(N5:N25)</f>
        <v>15135</v>
      </c>
      <c r="O26" s="23">
        <f t="shared" si="12"/>
        <v>3188</v>
      </c>
      <c r="P26" s="23">
        <f t="shared" si="12"/>
        <v>11947</v>
      </c>
      <c r="Q26" s="23"/>
      <c r="R26" s="23"/>
      <c r="S26" s="23"/>
      <c r="T26" s="23"/>
      <c r="U26" s="23"/>
      <c r="V26" s="23"/>
      <c r="W26" s="23">
        <f>SUM(W5:W25)</f>
        <v>3099</v>
      </c>
    </row>
    <row r="27" ht="15.75" customHeight="1"/>
    <row r="28" ht="15.75" customHeight="1">
      <c r="A28" s="3" t="s">
        <v>37</v>
      </c>
      <c r="B28" s="4"/>
      <c r="C28" s="4"/>
      <c r="D28" s="4"/>
      <c r="E28" s="4"/>
      <c r="F28" s="5"/>
    </row>
    <row r="29" ht="15.75" customHeight="1">
      <c r="A29" s="34" t="s">
        <v>38</v>
      </c>
      <c r="B29" s="5"/>
      <c r="C29" s="35"/>
      <c r="D29" s="35" t="s">
        <v>39</v>
      </c>
      <c r="E29" s="35" t="s">
        <v>17</v>
      </c>
      <c r="F29" s="35" t="s">
        <v>6</v>
      </c>
    </row>
    <row r="30" ht="15.75" customHeight="1">
      <c r="A30" s="34" t="s">
        <v>1</v>
      </c>
      <c r="B30" s="5"/>
      <c r="C30" s="35"/>
      <c r="D30" s="35">
        <f t="shared" ref="D30:E30" si="13">B26</f>
        <v>84094</v>
      </c>
      <c r="E30" s="35">
        <f t="shared" si="13"/>
        <v>16812</v>
      </c>
      <c r="F30" s="35">
        <f t="shared" ref="F30:F33" si="15">SUM(D30-E30)</f>
        <v>67282</v>
      </c>
    </row>
    <row r="31" ht="15.75" customHeight="1">
      <c r="A31" s="34" t="s">
        <v>40</v>
      </c>
      <c r="B31" s="5"/>
      <c r="C31" s="35"/>
      <c r="D31" s="35">
        <f t="shared" ref="D31:E31" si="14">N26</f>
        <v>15135</v>
      </c>
      <c r="E31" s="35">
        <f t="shared" si="14"/>
        <v>3188</v>
      </c>
      <c r="F31" s="35">
        <f t="shared" si="15"/>
        <v>11947</v>
      </c>
    </row>
    <row r="32" ht="15.75" customHeight="1">
      <c r="A32" s="34" t="s">
        <v>41</v>
      </c>
      <c r="B32" s="5"/>
      <c r="C32" s="35"/>
      <c r="D32" s="35">
        <f>L26</f>
        <v>5697</v>
      </c>
      <c r="E32" s="35">
        <v>0.0</v>
      </c>
      <c r="F32" s="35">
        <f t="shared" si="15"/>
        <v>5697</v>
      </c>
    </row>
    <row r="33" ht="15.75" customHeight="1">
      <c r="A33" s="34" t="s">
        <v>42</v>
      </c>
      <c r="B33" s="5"/>
      <c r="C33" s="35"/>
      <c r="D33" s="35">
        <f>W26</f>
        <v>3099</v>
      </c>
      <c r="E33" s="35">
        <v>0.0</v>
      </c>
      <c r="F33" s="35">
        <f t="shared" si="15"/>
        <v>3099</v>
      </c>
    </row>
    <row r="34" ht="15.75" customHeight="1">
      <c r="A34" s="3" t="s">
        <v>36</v>
      </c>
      <c r="B34" s="5"/>
      <c r="C34" s="35"/>
      <c r="D34" s="35">
        <f t="shared" ref="D34:F34" si="16">SUM(D30:D33)</f>
        <v>108025</v>
      </c>
      <c r="E34" s="35">
        <f t="shared" si="16"/>
        <v>20000</v>
      </c>
      <c r="F34" s="35">
        <f t="shared" si="16"/>
        <v>88025</v>
      </c>
    </row>
    <row r="35" ht="15.75" customHeight="1">
      <c r="A35" s="36" t="s">
        <v>43</v>
      </c>
    </row>
    <row r="36" ht="25.5" customHeight="1"/>
    <row r="37" ht="15.75" customHeight="1">
      <c r="D37" s="24" t="s">
        <v>44</v>
      </c>
      <c r="F37" s="24" t="s">
        <v>45</v>
      </c>
      <c r="I37" s="24" t="s">
        <v>46</v>
      </c>
      <c r="L37" s="24" t="s">
        <v>47</v>
      </c>
      <c r="Q37" s="24" t="s">
        <v>48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31:B31"/>
    <mergeCell ref="A32:B32"/>
    <mergeCell ref="A33:B33"/>
    <mergeCell ref="A34:B34"/>
    <mergeCell ref="A35:Q35"/>
    <mergeCell ref="A1:W1"/>
    <mergeCell ref="A2:L2"/>
    <mergeCell ref="M2:W2"/>
    <mergeCell ref="A4:W4"/>
    <mergeCell ref="A28:F28"/>
    <mergeCell ref="A29:B29"/>
    <mergeCell ref="A30:B30"/>
  </mergeCells>
  <printOptions/>
  <pageMargins bottom="0.7480314960629921" footer="0.0" header="0.0" left="0.7086614173228347" right="0.7086614173228347" top="0.7480314960629921"/>
  <pageSetup paperSize="5" scale="9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5.75"/>
    <col customWidth="1" min="4" max="4" width="8.13"/>
    <col customWidth="1" min="5" max="5" width="7.5"/>
    <col customWidth="1" min="6" max="6" width="6.88"/>
    <col customWidth="1" min="7" max="7" width="7.88"/>
    <col customWidth="1" min="8" max="8" width="4.13"/>
    <col customWidth="1" min="9" max="9" width="8.25"/>
    <col customWidth="1" min="10" max="10" width="8.5"/>
    <col customWidth="1" min="11" max="11" width="5.0"/>
    <col customWidth="1" min="12" max="12" width="8.25"/>
    <col customWidth="1" min="13" max="13" width="3.75"/>
    <col customWidth="1" min="14" max="14" width="5.25"/>
    <col customWidth="1" min="15" max="15" width="5.13"/>
    <col customWidth="1" min="16" max="16" width="5.38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4.38"/>
    <col customWidth="1" min="23" max="23" width="5.88"/>
    <col customWidth="1" min="24" max="24" width="9.13"/>
    <col customWidth="1" min="25" max="25" width="7.88"/>
    <col customWidth="1" min="26" max="26" width="3.5"/>
    <col customWidth="1" min="27" max="28" width="7.63"/>
  </cols>
  <sheetData>
    <row r="1">
      <c r="A1" s="1" t="s">
        <v>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 t="s">
        <v>50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13.5" customHeight="1">
      <c r="A5" s="9" t="s">
        <v>51</v>
      </c>
      <c r="B5" s="10">
        <v>6612.0</v>
      </c>
      <c r="C5" s="10">
        <v>0.0</v>
      </c>
      <c r="D5" s="11">
        <v>6612.0</v>
      </c>
      <c r="E5" s="10">
        <v>6612.0</v>
      </c>
      <c r="F5" s="9"/>
      <c r="G5" s="9"/>
      <c r="H5" s="9"/>
      <c r="I5" s="12">
        <v>43466.0</v>
      </c>
      <c r="J5" s="12">
        <v>43878.0</v>
      </c>
      <c r="K5" s="13"/>
      <c r="L5" s="14"/>
      <c r="M5" s="15">
        <v>0.18</v>
      </c>
      <c r="N5" s="16">
        <f t="shared" ref="N5:N25" si="1">ROUND(SUM(B5*M5),0)</f>
        <v>1190</v>
      </c>
      <c r="O5" s="16">
        <v>0.0</v>
      </c>
      <c r="P5" s="11">
        <f t="shared" ref="P5:P25" si="2">SUM(N5-O5)</f>
        <v>1190</v>
      </c>
      <c r="Q5" s="11">
        <f>P5</f>
        <v>1190</v>
      </c>
      <c r="R5" s="12">
        <f t="shared" ref="R5:R7" si="3">J5</f>
        <v>43878</v>
      </c>
      <c r="S5" s="11"/>
      <c r="T5" s="11"/>
      <c r="U5" s="11"/>
      <c r="V5" s="14">
        <f>SUM(R5-I5)</f>
        <v>412</v>
      </c>
      <c r="W5" s="14">
        <f t="shared" ref="W5:W25" si="4">ROUND(SUM(N5*18%*V5/365),0)</f>
        <v>242</v>
      </c>
    </row>
    <row r="6">
      <c r="A6" s="17">
        <v>43497.0</v>
      </c>
      <c r="B6" s="11">
        <v>1858.0</v>
      </c>
      <c r="C6" s="18">
        <v>0.0</v>
      </c>
      <c r="D6" s="11">
        <f t="shared" ref="D6:D25" si="5">SUM(B6-C6)</f>
        <v>1858</v>
      </c>
      <c r="E6" s="11">
        <f t="shared" ref="E6:E25" si="6">E5+D6</f>
        <v>8470</v>
      </c>
      <c r="F6" s="14"/>
      <c r="G6" s="14"/>
      <c r="H6" s="14"/>
      <c r="I6" s="12">
        <v>43497.0</v>
      </c>
      <c r="J6" s="12">
        <v>44019.0</v>
      </c>
      <c r="K6" s="13">
        <f t="shared" ref="K6:K25" si="7">SUM(J6-I6)</f>
        <v>522</v>
      </c>
      <c r="L6" s="14">
        <v>186.0</v>
      </c>
      <c r="M6" s="15">
        <v>0.18</v>
      </c>
      <c r="N6" s="16">
        <f t="shared" si="1"/>
        <v>334</v>
      </c>
      <c r="O6" s="16">
        <v>0.0</v>
      </c>
      <c r="P6" s="11">
        <f t="shared" si="2"/>
        <v>334</v>
      </c>
      <c r="Q6" s="11">
        <f>Q5+P6</f>
        <v>1524</v>
      </c>
      <c r="R6" s="12">
        <f t="shared" si="3"/>
        <v>44019</v>
      </c>
      <c r="S6" s="11"/>
      <c r="T6" s="11"/>
      <c r="U6" s="11"/>
      <c r="V6" s="14">
        <f t="shared" ref="V6:V25" si="8">K6</f>
        <v>522</v>
      </c>
      <c r="W6" s="14">
        <f t="shared" si="4"/>
        <v>86</v>
      </c>
      <c r="X6" s="19"/>
      <c r="Y6" s="19"/>
      <c r="Z6" s="20">
        <f>SUM(Y6-X6+1)</f>
        <v>1</v>
      </c>
    </row>
    <row r="7">
      <c r="A7" s="17">
        <v>43525.0</v>
      </c>
      <c r="B7" s="11">
        <v>1858.0</v>
      </c>
      <c r="C7" s="18">
        <v>0.0</v>
      </c>
      <c r="D7" s="11">
        <f t="shared" si="5"/>
        <v>1858</v>
      </c>
      <c r="E7" s="11">
        <f t="shared" si="6"/>
        <v>10328</v>
      </c>
      <c r="F7" s="14"/>
      <c r="G7" s="12"/>
      <c r="H7" s="14"/>
      <c r="I7" s="12">
        <v>43525.0</v>
      </c>
      <c r="J7" s="12">
        <v>44019.0</v>
      </c>
      <c r="K7" s="13">
        <f t="shared" si="7"/>
        <v>494</v>
      </c>
      <c r="L7" s="14">
        <v>186.0</v>
      </c>
      <c r="M7" s="15">
        <v>0.18</v>
      </c>
      <c r="N7" s="16">
        <f t="shared" si="1"/>
        <v>334</v>
      </c>
      <c r="O7" s="16">
        <v>0.0</v>
      </c>
      <c r="P7" s="11">
        <f t="shared" si="2"/>
        <v>334</v>
      </c>
      <c r="Q7" s="11">
        <f t="shared" ref="Q7:Q25" si="9">SUM(Q6,P7)</f>
        <v>1858</v>
      </c>
      <c r="R7" s="12">
        <f t="shared" si="3"/>
        <v>44019</v>
      </c>
      <c r="S7" s="14"/>
      <c r="T7" s="12"/>
      <c r="U7" s="14"/>
      <c r="V7" s="14">
        <f t="shared" si="8"/>
        <v>494</v>
      </c>
      <c r="W7" s="14">
        <f t="shared" si="4"/>
        <v>81</v>
      </c>
      <c r="X7" s="20"/>
      <c r="Y7" s="20">
        <v>6320.0</v>
      </c>
      <c r="Z7" s="20"/>
    </row>
    <row r="8">
      <c r="A8" s="17">
        <v>43556.0</v>
      </c>
      <c r="B8" s="11">
        <v>1858.0</v>
      </c>
      <c r="C8" s="18">
        <v>0.0</v>
      </c>
      <c r="D8" s="11">
        <f t="shared" si="5"/>
        <v>1858</v>
      </c>
      <c r="E8" s="11">
        <f t="shared" si="6"/>
        <v>12186</v>
      </c>
      <c r="F8" s="14"/>
      <c r="G8" s="12"/>
      <c r="H8" s="14"/>
      <c r="I8" s="12">
        <v>43556.0</v>
      </c>
      <c r="J8" s="12">
        <v>44019.0</v>
      </c>
      <c r="K8" s="13">
        <f t="shared" si="7"/>
        <v>463</v>
      </c>
      <c r="L8" s="14">
        <v>186.0</v>
      </c>
      <c r="M8" s="15">
        <v>0.18</v>
      </c>
      <c r="N8" s="16">
        <f t="shared" si="1"/>
        <v>334</v>
      </c>
      <c r="O8" s="16">
        <v>0.0</v>
      </c>
      <c r="P8" s="11">
        <f t="shared" si="2"/>
        <v>334</v>
      </c>
      <c r="Q8" s="11">
        <f t="shared" si="9"/>
        <v>2192</v>
      </c>
      <c r="R8" s="12">
        <v>44104.0</v>
      </c>
      <c r="S8" s="14"/>
      <c r="T8" s="12"/>
      <c r="U8" s="14"/>
      <c r="V8" s="14">
        <f t="shared" si="8"/>
        <v>463</v>
      </c>
      <c r="W8" s="14">
        <f t="shared" si="4"/>
        <v>76</v>
      </c>
    </row>
    <row r="9">
      <c r="A9" s="17">
        <v>43586.0</v>
      </c>
      <c r="B9" s="11">
        <v>1858.0</v>
      </c>
      <c r="C9" s="18">
        <v>0.0</v>
      </c>
      <c r="D9" s="11">
        <f t="shared" si="5"/>
        <v>1858</v>
      </c>
      <c r="E9" s="11">
        <f t="shared" si="6"/>
        <v>14044</v>
      </c>
      <c r="F9" s="14"/>
      <c r="G9" s="12"/>
      <c r="H9" s="14"/>
      <c r="I9" s="12">
        <v>43586.0</v>
      </c>
      <c r="J9" s="12">
        <v>44104.0</v>
      </c>
      <c r="K9" s="13">
        <f t="shared" si="7"/>
        <v>518</v>
      </c>
      <c r="L9" s="14">
        <v>186.0</v>
      </c>
      <c r="M9" s="15">
        <v>0.18</v>
      </c>
      <c r="N9" s="16">
        <f t="shared" si="1"/>
        <v>334</v>
      </c>
      <c r="O9" s="16">
        <v>0.0</v>
      </c>
      <c r="P9" s="11">
        <f t="shared" si="2"/>
        <v>334</v>
      </c>
      <c r="Q9" s="11">
        <f t="shared" si="9"/>
        <v>2526</v>
      </c>
      <c r="R9" s="12">
        <f t="shared" ref="R9:R25" si="10">J9</f>
        <v>44104</v>
      </c>
      <c r="S9" s="14"/>
      <c r="T9" s="12"/>
      <c r="U9" s="14"/>
      <c r="V9" s="14">
        <f t="shared" si="8"/>
        <v>518</v>
      </c>
      <c r="W9" s="14">
        <f t="shared" si="4"/>
        <v>85</v>
      </c>
    </row>
    <row r="10">
      <c r="A10" s="17">
        <v>43617.0</v>
      </c>
      <c r="B10" s="11">
        <v>1858.0</v>
      </c>
      <c r="C10" s="18">
        <v>0.0</v>
      </c>
      <c r="D10" s="11">
        <f t="shared" si="5"/>
        <v>1858</v>
      </c>
      <c r="E10" s="11">
        <f t="shared" si="6"/>
        <v>15902</v>
      </c>
      <c r="F10" s="14"/>
      <c r="G10" s="12"/>
      <c r="H10" s="14"/>
      <c r="I10" s="12">
        <v>43617.0</v>
      </c>
      <c r="J10" s="12">
        <v>44104.0</v>
      </c>
      <c r="K10" s="13">
        <f t="shared" si="7"/>
        <v>487</v>
      </c>
      <c r="L10" s="14">
        <v>186.0</v>
      </c>
      <c r="M10" s="15">
        <v>0.18</v>
      </c>
      <c r="N10" s="16">
        <f t="shared" si="1"/>
        <v>334</v>
      </c>
      <c r="O10" s="16">
        <v>0.0</v>
      </c>
      <c r="P10" s="11">
        <f t="shared" si="2"/>
        <v>334</v>
      </c>
      <c r="Q10" s="11">
        <f t="shared" si="9"/>
        <v>2860</v>
      </c>
      <c r="R10" s="12">
        <f t="shared" si="10"/>
        <v>44104</v>
      </c>
      <c r="S10" s="14"/>
      <c r="T10" s="12"/>
      <c r="U10" s="14"/>
      <c r="V10" s="14">
        <f t="shared" si="8"/>
        <v>487</v>
      </c>
      <c r="W10" s="14">
        <f t="shared" si="4"/>
        <v>80</v>
      </c>
      <c r="X10" s="19"/>
      <c r="Y10" s="19"/>
      <c r="Z10" s="20">
        <f>SUM(Y10-X10+1)</f>
        <v>1</v>
      </c>
    </row>
    <row r="11">
      <c r="A11" s="17">
        <v>43647.0</v>
      </c>
      <c r="B11" s="11">
        <v>1858.0</v>
      </c>
      <c r="C11" s="18">
        <v>0.0</v>
      </c>
      <c r="D11" s="11">
        <f t="shared" si="5"/>
        <v>1858</v>
      </c>
      <c r="E11" s="11">
        <f t="shared" si="6"/>
        <v>17760</v>
      </c>
      <c r="F11" s="14"/>
      <c r="G11" s="21"/>
      <c r="H11" s="14"/>
      <c r="I11" s="12">
        <v>43647.0</v>
      </c>
      <c r="J11" s="12">
        <v>44104.0</v>
      </c>
      <c r="K11" s="13">
        <f t="shared" si="7"/>
        <v>457</v>
      </c>
      <c r="L11" s="14">
        <v>186.0</v>
      </c>
      <c r="M11" s="15">
        <v>0.18</v>
      </c>
      <c r="N11" s="16">
        <f t="shared" si="1"/>
        <v>334</v>
      </c>
      <c r="O11" s="16">
        <v>0.0</v>
      </c>
      <c r="P11" s="11">
        <f t="shared" si="2"/>
        <v>334</v>
      </c>
      <c r="Q11" s="11">
        <f t="shared" si="9"/>
        <v>3194</v>
      </c>
      <c r="R11" s="12">
        <f t="shared" si="10"/>
        <v>44104</v>
      </c>
      <c r="S11" s="14"/>
      <c r="T11" s="21"/>
      <c r="U11" s="14"/>
      <c r="V11" s="14">
        <f t="shared" si="8"/>
        <v>457</v>
      </c>
      <c r="W11" s="14">
        <f t="shared" si="4"/>
        <v>75</v>
      </c>
    </row>
    <row r="12">
      <c r="A12" s="17">
        <v>43678.0</v>
      </c>
      <c r="B12" s="11">
        <v>1951.0</v>
      </c>
      <c r="C12" s="18">
        <v>0.0</v>
      </c>
      <c r="D12" s="11">
        <f t="shared" si="5"/>
        <v>1951</v>
      </c>
      <c r="E12" s="11">
        <f t="shared" si="6"/>
        <v>19711</v>
      </c>
      <c r="F12" s="14"/>
      <c r="G12" s="21"/>
      <c r="H12" s="14"/>
      <c r="I12" s="12">
        <v>43678.0</v>
      </c>
      <c r="J12" s="12">
        <v>44104.0</v>
      </c>
      <c r="K12" s="13">
        <f t="shared" si="7"/>
        <v>426</v>
      </c>
      <c r="L12" s="14">
        <v>195.0</v>
      </c>
      <c r="M12" s="15">
        <v>0.18</v>
      </c>
      <c r="N12" s="16">
        <f t="shared" si="1"/>
        <v>351</v>
      </c>
      <c r="O12" s="16">
        <v>0.0</v>
      </c>
      <c r="P12" s="11">
        <f t="shared" si="2"/>
        <v>351</v>
      </c>
      <c r="Q12" s="11">
        <f t="shared" si="9"/>
        <v>3545</v>
      </c>
      <c r="R12" s="12">
        <f t="shared" si="10"/>
        <v>44104</v>
      </c>
      <c r="S12" s="14"/>
      <c r="T12" s="21"/>
      <c r="U12" s="14"/>
      <c r="V12" s="14">
        <f t="shared" si="8"/>
        <v>426</v>
      </c>
      <c r="W12" s="14">
        <f t="shared" si="4"/>
        <v>74</v>
      </c>
      <c r="X12" s="19"/>
      <c r="Y12" s="20">
        <v>12640.0</v>
      </c>
      <c r="Z12" s="19">
        <f>SUM(Y12-X12+1)</f>
        <v>12641</v>
      </c>
    </row>
    <row r="13">
      <c r="A13" s="22">
        <v>43709.0</v>
      </c>
      <c r="B13" s="11">
        <v>1951.0</v>
      </c>
      <c r="C13" s="18">
        <v>0.0</v>
      </c>
      <c r="D13" s="11">
        <f t="shared" si="5"/>
        <v>1951</v>
      </c>
      <c r="E13" s="11">
        <f t="shared" si="6"/>
        <v>21662</v>
      </c>
      <c r="F13" s="14"/>
      <c r="G13" s="21"/>
      <c r="H13" s="14"/>
      <c r="I13" s="12">
        <v>43709.0</v>
      </c>
      <c r="J13" s="12">
        <v>44104.0</v>
      </c>
      <c r="K13" s="13">
        <f t="shared" si="7"/>
        <v>395</v>
      </c>
      <c r="L13" s="14">
        <v>195.0</v>
      </c>
      <c r="M13" s="15">
        <v>0.18</v>
      </c>
      <c r="N13" s="16">
        <f t="shared" si="1"/>
        <v>351</v>
      </c>
      <c r="O13" s="16">
        <v>0.0</v>
      </c>
      <c r="P13" s="11">
        <f t="shared" si="2"/>
        <v>351</v>
      </c>
      <c r="Q13" s="11">
        <f t="shared" si="9"/>
        <v>3896</v>
      </c>
      <c r="R13" s="12">
        <f t="shared" si="10"/>
        <v>44104</v>
      </c>
      <c r="S13" s="14"/>
      <c r="T13" s="21"/>
      <c r="U13" s="14"/>
      <c r="V13" s="14">
        <f t="shared" si="8"/>
        <v>395</v>
      </c>
      <c r="W13" s="14">
        <f t="shared" si="4"/>
        <v>68</v>
      </c>
    </row>
    <row r="14">
      <c r="A14" s="17">
        <v>43739.0</v>
      </c>
      <c r="B14" s="11">
        <v>1951.0</v>
      </c>
      <c r="C14" s="18">
        <v>0.0</v>
      </c>
      <c r="D14" s="11">
        <f t="shared" si="5"/>
        <v>1951</v>
      </c>
      <c r="E14" s="11">
        <f t="shared" si="6"/>
        <v>23613</v>
      </c>
      <c r="F14" s="14"/>
      <c r="G14" s="21"/>
      <c r="H14" s="14"/>
      <c r="I14" s="12">
        <v>43739.0</v>
      </c>
      <c r="J14" s="12">
        <v>44104.0</v>
      </c>
      <c r="K14" s="13">
        <f t="shared" si="7"/>
        <v>365</v>
      </c>
      <c r="L14" s="14">
        <v>195.0</v>
      </c>
      <c r="M14" s="15">
        <v>0.18</v>
      </c>
      <c r="N14" s="16">
        <f t="shared" si="1"/>
        <v>351</v>
      </c>
      <c r="O14" s="16">
        <v>0.0</v>
      </c>
      <c r="P14" s="11">
        <f t="shared" si="2"/>
        <v>351</v>
      </c>
      <c r="Q14" s="11">
        <f t="shared" si="9"/>
        <v>4247</v>
      </c>
      <c r="R14" s="12">
        <f t="shared" si="10"/>
        <v>44104</v>
      </c>
      <c r="S14" s="14"/>
      <c r="T14" s="21"/>
      <c r="U14" s="14"/>
      <c r="V14" s="14">
        <f t="shared" si="8"/>
        <v>365</v>
      </c>
      <c r="W14" s="14">
        <f t="shared" si="4"/>
        <v>63</v>
      </c>
      <c r="AA14" s="24">
        <v>2625.0</v>
      </c>
      <c r="AB14" s="24">
        <f>AA16</f>
        <v>2756</v>
      </c>
    </row>
    <row r="15">
      <c r="A15" s="17">
        <v>43770.0</v>
      </c>
      <c r="B15" s="11">
        <v>1951.0</v>
      </c>
      <c r="C15" s="18">
        <v>0.0</v>
      </c>
      <c r="D15" s="11">
        <f t="shared" si="5"/>
        <v>1951</v>
      </c>
      <c r="E15" s="11">
        <f t="shared" si="6"/>
        <v>25564</v>
      </c>
      <c r="F15" s="14"/>
      <c r="G15" s="21"/>
      <c r="H15" s="14"/>
      <c r="I15" s="12">
        <v>43770.0</v>
      </c>
      <c r="J15" s="12">
        <v>44104.0</v>
      </c>
      <c r="K15" s="13">
        <f t="shared" si="7"/>
        <v>334</v>
      </c>
      <c r="L15" s="14">
        <v>195.0</v>
      </c>
      <c r="M15" s="15">
        <v>0.18</v>
      </c>
      <c r="N15" s="16">
        <f t="shared" si="1"/>
        <v>351</v>
      </c>
      <c r="O15" s="16">
        <v>0.0</v>
      </c>
      <c r="P15" s="11">
        <f t="shared" si="2"/>
        <v>351</v>
      </c>
      <c r="Q15" s="11">
        <f t="shared" si="9"/>
        <v>4598</v>
      </c>
      <c r="R15" s="12">
        <f t="shared" si="10"/>
        <v>44104</v>
      </c>
      <c r="S15" s="14"/>
      <c r="T15" s="21"/>
      <c r="U15" s="14"/>
      <c r="V15" s="14">
        <f t="shared" si="8"/>
        <v>334</v>
      </c>
      <c r="W15" s="14">
        <f t="shared" si="4"/>
        <v>58</v>
      </c>
      <c r="AA15" s="24">
        <f>ROUND(SUM(AA14*5%),0)</f>
        <v>131</v>
      </c>
      <c r="AB15" s="24">
        <f>ROUND(SUM(AB14*10%),0)</f>
        <v>276</v>
      </c>
    </row>
    <row r="16">
      <c r="A16" s="17">
        <v>43800.0</v>
      </c>
      <c r="B16" s="11">
        <v>1951.0</v>
      </c>
      <c r="C16" s="18">
        <v>0.0</v>
      </c>
      <c r="D16" s="11">
        <f t="shared" si="5"/>
        <v>1951</v>
      </c>
      <c r="E16" s="11">
        <f t="shared" si="6"/>
        <v>27515</v>
      </c>
      <c r="F16" s="14"/>
      <c r="G16" s="12"/>
      <c r="H16" s="14"/>
      <c r="I16" s="12">
        <v>43800.0</v>
      </c>
      <c r="J16" s="12">
        <v>44104.0</v>
      </c>
      <c r="K16" s="13">
        <f t="shared" si="7"/>
        <v>304</v>
      </c>
      <c r="L16" s="14">
        <v>195.0</v>
      </c>
      <c r="M16" s="15">
        <v>0.18</v>
      </c>
      <c r="N16" s="16">
        <f t="shared" si="1"/>
        <v>351</v>
      </c>
      <c r="O16" s="16">
        <v>0.0</v>
      </c>
      <c r="P16" s="11">
        <f t="shared" si="2"/>
        <v>351</v>
      </c>
      <c r="Q16" s="11">
        <f t="shared" si="9"/>
        <v>4949</v>
      </c>
      <c r="R16" s="12">
        <f t="shared" si="10"/>
        <v>44104</v>
      </c>
      <c r="S16" s="14"/>
      <c r="T16" s="12"/>
      <c r="U16" s="14"/>
      <c r="V16" s="14">
        <f t="shared" si="8"/>
        <v>304</v>
      </c>
      <c r="W16" s="14">
        <f t="shared" si="4"/>
        <v>53</v>
      </c>
      <c r="AA16" s="24">
        <f t="shared" ref="AA16:AB16" si="11">SUM(AA14,AA15)</f>
        <v>2756</v>
      </c>
      <c r="AB16" s="24">
        <f t="shared" si="11"/>
        <v>3032</v>
      </c>
    </row>
    <row r="17">
      <c r="A17" s="17">
        <v>43831.0</v>
      </c>
      <c r="B17" s="11">
        <v>1951.0</v>
      </c>
      <c r="C17" s="18">
        <v>0.0</v>
      </c>
      <c r="D17" s="11">
        <f t="shared" si="5"/>
        <v>1951</v>
      </c>
      <c r="E17" s="11">
        <f t="shared" si="6"/>
        <v>29466</v>
      </c>
      <c r="F17" s="14"/>
      <c r="G17" s="14"/>
      <c r="H17" s="14"/>
      <c r="I17" s="12">
        <v>43831.0</v>
      </c>
      <c r="J17" s="12">
        <v>44104.0</v>
      </c>
      <c r="K17" s="13">
        <f t="shared" si="7"/>
        <v>273</v>
      </c>
      <c r="L17" s="14">
        <v>195.0</v>
      </c>
      <c r="M17" s="15">
        <v>0.18</v>
      </c>
      <c r="N17" s="16">
        <f t="shared" si="1"/>
        <v>351</v>
      </c>
      <c r="O17" s="16">
        <v>0.0</v>
      </c>
      <c r="P17" s="11">
        <f t="shared" si="2"/>
        <v>351</v>
      </c>
      <c r="Q17" s="11">
        <f t="shared" si="9"/>
        <v>5300</v>
      </c>
      <c r="R17" s="12">
        <f t="shared" si="10"/>
        <v>44104</v>
      </c>
      <c r="S17" s="14"/>
      <c r="T17" s="14"/>
      <c r="U17" s="11"/>
      <c r="V17" s="14">
        <f t="shared" si="8"/>
        <v>273</v>
      </c>
      <c r="W17" s="14">
        <f t="shared" si="4"/>
        <v>47</v>
      </c>
    </row>
    <row r="18">
      <c r="A18" s="17">
        <v>43862.0</v>
      </c>
      <c r="B18" s="11">
        <v>1951.0</v>
      </c>
      <c r="C18" s="18">
        <v>8200.0</v>
      </c>
      <c r="D18" s="11">
        <f t="shared" si="5"/>
        <v>-6249</v>
      </c>
      <c r="E18" s="11">
        <f t="shared" si="6"/>
        <v>23217</v>
      </c>
      <c r="F18" s="14" t="s">
        <v>52</v>
      </c>
      <c r="G18" s="25" t="s">
        <v>26</v>
      </c>
      <c r="H18" s="14"/>
      <c r="I18" s="12">
        <v>43862.0</v>
      </c>
      <c r="J18" s="12">
        <v>44104.0</v>
      </c>
      <c r="K18" s="13">
        <f t="shared" si="7"/>
        <v>242</v>
      </c>
      <c r="L18" s="14">
        <v>195.0</v>
      </c>
      <c r="M18" s="15">
        <v>0.18</v>
      </c>
      <c r="N18" s="16">
        <f t="shared" si="1"/>
        <v>351</v>
      </c>
      <c r="O18" s="16">
        <v>1800.0</v>
      </c>
      <c r="P18" s="11">
        <f t="shared" si="2"/>
        <v>-1449</v>
      </c>
      <c r="Q18" s="11">
        <f t="shared" si="9"/>
        <v>3851</v>
      </c>
      <c r="R18" s="12">
        <f t="shared" si="10"/>
        <v>44104</v>
      </c>
      <c r="S18" s="14" t="s">
        <v>25</v>
      </c>
      <c r="T18" s="25" t="s">
        <v>26</v>
      </c>
      <c r="U18" s="11"/>
      <c r="V18" s="14">
        <f t="shared" si="8"/>
        <v>242</v>
      </c>
      <c r="W18" s="14">
        <f t="shared" si="4"/>
        <v>42</v>
      </c>
      <c r="X18" s="24" t="s">
        <v>27</v>
      </c>
      <c r="Y18" s="24">
        <v>15800.0</v>
      </c>
      <c r="AA18" s="24" t="str">
        <f>SUM(X18-Y18)</f>
        <v>#VALUE!</v>
      </c>
      <c r="AB18" s="26" t="s">
        <v>27</v>
      </c>
    </row>
    <row r="19">
      <c r="A19" s="17">
        <v>43891.0</v>
      </c>
      <c r="B19" s="11">
        <v>1951.0</v>
      </c>
      <c r="C19" s="18">
        <v>0.0</v>
      </c>
      <c r="D19" s="11">
        <f t="shared" si="5"/>
        <v>1951</v>
      </c>
      <c r="E19" s="11">
        <f t="shared" si="6"/>
        <v>25168</v>
      </c>
      <c r="F19" s="14"/>
      <c r="G19" s="25"/>
      <c r="H19" s="14"/>
      <c r="I19" s="12">
        <v>43891.0</v>
      </c>
      <c r="J19" s="12">
        <v>44104.0</v>
      </c>
      <c r="K19" s="13">
        <f t="shared" si="7"/>
        <v>213</v>
      </c>
      <c r="L19" s="14">
        <v>195.0</v>
      </c>
      <c r="M19" s="15">
        <v>0.18</v>
      </c>
      <c r="N19" s="16">
        <f t="shared" si="1"/>
        <v>351</v>
      </c>
      <c r="O19" s="16">
        <v>0.0</v>
      </c>
      <c r="P19" s="11">
        <f t="shared" si="2"/>
        <v>351</v>
      </c>
      <c r="Q19" s="11">
        <f t="shared" si="9"/>
        <v>4202</v>
      </c>
      <c r="R19" s="12">
        <f t="shared" si="10"/>
        <v>44104</v>
      </c>
      <c r="S19" s="14"/>
      <c r="T19" s="25"/>
      <c r="U19" s="11"/>
      <c r="V19" s="14">
        <f t="shared" si="8"/>
        <v>213</v>
      </c>
      <c r="W19" s="14">
        <f t="shared" si="4"/>
        <v>37</v>
      </c>
      <c r="AB19" s="14"/>
    </row>
    <row r="20">
      <c r="A20" s="22">
        <v>43922.0</v>
      </c>
      <c r="B20" s="23">
        <v>2147.0</v>
      </c>
      <c r="C20" s="27">
        <v>0.0</v>
      </c>
      <c r="D20" s="11">
        <f t="shared" si="5"/>
        <v>2147</v>
      </c>
      <c r="E20" s="11">
        <f t="shared" si="6"/>
        <v>27315</v>
      </c>
      <c r="F20" s="28"/>
      <c r="G20" s="25"/>
      <c r="H20" s="28"/>
      <c r="I20" s="12">
        <v>43922.0</v>
      </c>
      <c r="J20" s="12">
        <v>44104.0</v>
      </c>
      <c r="K20" s="13">
        <f t="shared" si="7"/>
        <v>182</v>
      </c>
      <c r="L20" s="14">
        <v>215.0</v>
      </c>
      <c r="M20" s="29">
        <v>0.18</v>
      </c>
      <c r="N20" s="30">
        <f t="shared" si="1"/>
        <v>386</v>
      </c>
      <c r="O20" s="30">
        <v>0.0</v>
      </c>
      <c r="P20" s="11">
        <f t="shared" si="2"/>
        <v>386</v>
      </c>
      <c r="Q20" s="23">
        <f t="shared" si="9"/>
        <v>4588</v>
      </c>
      <c r="R20" s="12">
        <f t="shared" si="10"/>
        <v>44104</v>
      </c>
      <c r="S20" s="28"/>
      <c r="T20" s="25"/>
      <c r="U20" s="23"/>
      <c r="V20" s="14">
        <f t="shared" si="8"/>
        <v>182</v>
      </c>
      <c r="W20" s="14">
        <f t="shared" si="4"/>
        <v>35</v>
      </c>
      <c r="AB20" s="28"/>
    </row>
    <row r="21" ht="15.75" customHeight="1">
      <c r="A21" s="22">
        <v>43952.0</v>
      </c>
      <c r="B21" s="23">
        <v>2147.0</v>
      </c>
      <c r="C21" s="27">
        <v>0.0</v>
      </c>
      <c r="D21" s="11">
        <f t="shared" si="5"/>
        <v>2147</v>
      </c>
      <c r="E21" s="11">
        <f t="shared" si="6"/>
        <v>29462</v>
      </c>
      <c r="F21" s="28"/>
      <c r="G21" s="25"/>
      <c r="H21" s="28"/>
      <c r="I21" s="12">
        <v>43952.0</v>
      </c>
      <c r="J21" s="12">
        <v>44104.0</v>
      </c>
      <c r="K21" s="13">
        <f t="shared" si="7"/>
        <v>152</v>
      </c>
      <c r="L21" s="14">
        <v>215.0</v>
      </c>
      <c r="M21" s="29">
        <v>0.18</v>
      </c>
      <c r="N21" s="30">
        <f t="shared" si="1"/>
        <v>386</v>
      </c>
      <c r="O21" s="30">
        <v>0.0</v>
      </c>
      <c r="P21" s="11">
        <f t="shared" si="2"/>
        <v>386</v>
      </c>
      <c r="Q21" s="23">
        <f t="shared" si="9"/>
        <v>4974</v>
      </c>
      <c r="R21" s="12">
        <f t="shared" si="10"/>
        <v>44104</v>
      </c>
      <c r="S21" s="28"/>
      <c r="T21" s="25"/>
      <c r="U21" s="23"/>
      <c r="V21" s="14">
        <f t="shared" si="8"/>
        <v>152</v>
      </c>
      <c r="W21" s="14">
        <f t="shared" si="4"/>
        <v>29</v>
      </c>
      <c r="AB21" s="28"/>
    </row>
    <row r="22" ht="15.75" customHeight="1">
      <c r="A22" s="22">
        <v>43983.0</v>
      </c>
      <c r="B22" s="23">
        <v>2147.0</v>
      </c>
      <c r="C22" s="27">
        <v>0.0</v>
      </c>
      <c r="D22" s="11">
        <f t="shared" si="5"/>
        <v>2147</v>
      </c>
      <c r="E22" s="11">
        <f t="shared" si="6"/>
        <v>31609</v>
      </c>
      <c r="F22" s="28"/>
      <c r="G22" s="25"/>
      <c r="H22" s="28"/>
      <c r="I22" s="12">
        <v>43983.0</v>
      </c>
      <c r="J22" s="12">
        <v>44104.0</v>
      </c>
      <c r="K22" s="13">
        <f t="shared" si="7"/>
        <v>121</v>
      </c>
      <c r="L22" s="14">
        <v>215.0</v>
      </c>
      <c r="M22" s="29">
        <v>0.18</v>
      </c>
      <c r="N22" s="30">
        <f t="shared" si="1"/>
        <v>386</v>
      </c>
      <c r="O22" s="30">
        <v>0.0</v>
      </c>
      <c r="P22" s="11">
        <f t="shared" si="2"/>
        <v>386</v>
      </c>
      <c r="Q22" s="23">
        <f t="shared" si="9"/>
        <v>5360</v>
      </c>
      <c r="R22" s="12">
        <f t="shared" si="10"/>
        <v>44104</v>
      </c>
      <c r="S22" s="28"/>
      <c r="T22" s="25"/>
      <c r="U22" s="23"/>
      <c r="V22" s="14">
        <f t="shared" si="8"/>
        <v>121</v>
      </c>
      <c r="W22" s="14">
        <f t="shared" si="4"/>
        <v>23</v>
      </c>
      <c r="Y22" s="24">
        <v>12640.0</v>
      </c>
      <c r="AA22" s="24">
        <f>SUM(X22-Y22)</f>
        <v>-12640</v>
      </c>
      <c r="AB22" s="31" t="s">
        <v>31</v>
      </c>
    </row>
    <row r="23" ht="15.75" customHeight="1">
      <c r="A23" s="17">
        <v>44013.0</v>
      </c>
      <c r="B23" s="23">
        <v>2147.0</v>
      </c>
      <c r="C23" s="18">
        <v>5000.0</v>
      </c>
      <c r="D23" s="11">
        <f t="shared" si="5"/>
        <v>-2853</v>
      </c>
      <c r="E23" s="11">
        <f t="shared" si="6"/>
        <v>28756</v>
      </c>
      <c r="F23" s="14" t="s">
        <v>53</v>
      </c>
      <c r="G23" s="25" t="s">
        <v>54</v>
      </c>
      <c r="H23" s="14"/>
      <c r="I23" s="12">
        <v>44013.0</v>
      </c>
      <c r="J23" s="12">
        <v>44104.0</v>
      </c>
      <c r="K23" s="13">
        <f t="shared" si="7"/>
        <v>91</v>
      </c>
      <c r="L23" s="14">
        <v>215.0</v>
      </c>
      <c r="M23" s="15">
        <v>0.18</v>
      </c>
      <c r="N23" s="16">
        <f t="shared" si="1"/>
        <v>386</v>
      </c>
      <c r="O23" s="16">
        <v>0.0</v>
      </c>
      <c r="P23" s="11">
        <f t="shared" si="2"/>
        <v>386</v>
      </c>
      <c r="Q23" s="11">
        <f t="shared" si="9"/>
        <v>5746</v>
      </c>
      <c r="R23" s="12">
        <f t="shared" si="10"/>
        <v>44104</v>
      </c>
      <c r="S23" s="14"/>
      <c r="T23" s="25"/>
      <c r="U23" s="11"/>
      <c r="V23" s="14">
        <f t="shared" si="8"/>
        <v>91</v>
      </c>
      <c r="W23" s="14">
        <f t="shared" si="4"/>
        <v>17</v>
      </c>
      <c r="X23" s="24" t="s">
        <v>34</v>
      </c>
      <c r="Y23" s="24">
        <v>9480.0</v>
      </c>
      <c r="AB23" s="14"/>
    </row>
    <row r="24" ht="15.75" customHeight="1">
      <c r="A24" s="17">
        <v>44044.0</v>
      </c>
      <c r="B24" s="23">
        <v>2147.0</v>
      </c>
      <c r="C24" s="18">
        <v>0.0</v>
      </c>
      <c r="D24" s="11">
        <f t="shared" si="5"/>
        <v>2147</v>
      </c>
      <c r="E24" s="11">
        <f t="shared" si="6"/>
        <v>30903</v>
      </c>
      <c r="F24" s="14"/>
      <c r="G24" s="25"/>
      <c r="H24" s="14"/>
      <c r="I24" s="12">
        <v>44044.0</v>
      </c>
      <c r="J24" s="12">
        <v>44104.0</v>
      </c>
      <c r="K24" s="13">
        <f t="shared" si="7"/>
        <v>60</v>
      </c>
      <c r="L24" s="14">
        <v>215.0</v>
      </c>
      <c r="M24" s="15">
        <v>0.18</v>
      </c>
      <c r="N24" s="16">
        <f t="shared" si="1"/>
        <v>386</v>
      </c>
      <c r="O24" s="16">
        <v>0.0</v>
      </c>
      <c r="P24" s="11">
        <f t="shared" si="2"/>
        <v>386</v>
      </c>
      <c r="Q24" s="11">
        <f t="shared" si="9"/>
        <v>6132</v>
      </c>
      <c r="R24" s="32">
        <f t="shared" si="10"/>
        <v>44104</v>
      </c>
      <c r="S24" s="14"/>
      <c r="T24" s="25"/>
      <c r="U24" s="11"/>
      <c r="V24" s="14">
        <f t="shared" si="8"/>
        <v>60</v>
      </c>
      <c r="W24" s="14">
        <f t="shared" si="4"/>
        <v>11</v>
      </c>
      <c r="AB24" s="14" t="s">
        <v>35</v>
      </c>
    </row>
    <row r="25" ht="15.75" customHeight="1">
      <c r="A25" s="17">
        <v>44075.0</v>
      </c>
      <c r="B25" s="23">
        <v>2147.0</v>
      </c>
      <c r="C25" s="18">
        <v>0.0</v>
      </c>
      <c r="D25" s="11">
        <f t="shared" si="5"/>
        <v>2147</v>
      </c>
      <c r="E25" s="11">
        <f t="shared" si="6"/>
        <v>33050</v>
      </c>
      <c r="F25" s="14"/>
      <c r="G25" s="14"/>
      <c r="H25" s="14"/>
      <c r="I25" s="12">
        <v>44075.0</v>
      </c>
      <c r="J25" s="12">
        <v>44104.0</v>
      </c>
      <c r="K25" s="13">
        <f t="shared" si="7"/>
        <v>29</v>
      </c>
      <c r="L25" s="14">
        <v>215.0</v>
      </c>
      <c r="M25" s="15">
        <v>0.18</v>
      </c>
      <c r="N25" s="16">
        <f t="shared" si="1"/>
        <v>386</v>
      </c>
      <c r="O25" s="16">
        <v>0.0</v>
      </c>
      <c r="P25" s="11">
        <f t="shared" si="2"/>
        <v>386</v>
      </c>
      <c r="Q25" s="11">
        <f t="shared" si="9"/>
        <v>6518</v>
      </c>
      <c r="R25" s="32">
        <f t="shared" si="10"/>
        <v>44104</v>
      </c>
      <c r="S25" s="11"/>
      <c r="T25" s="11"/>
      <c r="U25" s="11"/>
      <c r="V25" s="14">
        <f t="shared" si="8"/>
        <v>29</v>
      </c>
      <c r="W25" s="14">
        <f t="shared" si="4"/>
        <v>6</v>
      </c>
      <c r="AA25" s="24">
        <f>SUM(X25-Y25)</f>
        <v>0</v>
      </c>
    </row>
    <row r="26" ht="15.75" customHeight="1">
      <c r="A26" s="23" t="s">
        <v>36</v>
      </c>
      <c r="B26" s="23">
        <f t="shared" ref="B26:D26" si="12">SUM(B5:B25)</f>
        <v>46250</v>
      </c>
      <c r="C26" s="23">
        <f t="shared" si="12"/>
        <v>13200</v>
      </c>
      <c r="D26" s="23">
        <f t="shared" si="12"/>
        <v>33050</v>
      </c>
      <c r="E26" s="23"/>
      <c r="F26" s="28"/>
      <c r="G26" s="28"/>
      <c r="H26" s="28"/>
      <c r="I26" s="33"/>
      <c r="J26" s="28"/>
      <c r="K26" s="28"/>
      <c r="L26" s="23">
        <f>SUM(L5:L25)</f>
        <v>3966</v>
      </c>
      <c r="M26" s="23"/>
      <c r="N26" s="23">
        <f t="shared" ref="N26:P26" si="13">SUM(N5:N25)</f>
        <v>8318</v>
      </c>
      <c r="O26" s="23">
        <f t="shared" si="13"/>
        <v>1800</v>
      </c>
      <c r="P26" s="23">
        <f t="shared" si="13"/>
        <v>6518</v>
      </c>
      <c r="Q26" s="23"/>
      <c r="R26" s="23"/>
      <c r="S26" s="23"/>
      <c r="T26" s="23"/>
      <c r="U26" s="23"/>
      <c r="V26" s="23"/>
      <c r="W26" s="23">
        <f>SUM(W5:W25)</f>
        <v>1288</v>
      </c>
    </row>
    <row r="27" ht="15.75" customHeight="1"/>
    <row r="28" ht="15.75" customHeight="1">
      <c r="A28" s="3" t="s">
        <v>37</v>
      </c>
      <c r="B28" s="4"/>
      <c r="C28" s="4"/>
      <c r="D28" s="4"/>
      <c r="E28" s="4"/>
      <c r="F28" s="5"/>
    </row>
    <row r="29" ht="15.75" customHeight="1">
      <c r="A29" s="34" t="s">
        <v>38</v>
      </c>
      <c r="B29" s="5"/>
      <c r="C29" s="35"/>
      <c r="D29" s="35" t="s">
        <v>39</v>
      </c>
      <c r="E29" s="35" t="s">
        <v>17</v>
      </c>
      <c r="F29" s="35" t="s">
        <v>6</v>
      </c>
    </row>
    <row r="30" ht="15.75" customHeight="1">
      <c r="A30" s="34" t="s">
        <v>1</v>
      </c>
      <c r="B30" s="5"/>
      <c r="C30" s="35"/>
      <c r="D30" s="35">
        <f t="shared" ref="D30:E30" si="14">B26</f>
        <v>46250</v>
      </c>
      <c r="E30" s="35">
        <f t="shared" si="14"/>
        <v>13200</v>
      </c>
      <c r="F30" s="35">
        <f t="shared" ref="F30:F33" si="16">SUM(D30-E30)</f>
        <v>33050</v>
      </c>
    </row>
    <row r="31" ht="15.75" customHeight="1">
      <c r="A31" s="34" t="s">
        <v>40</v>
      </c>
      <c r="B31" s="5"/>
      <c r="C31" s="35"/>
      <c r="D31" s="35">
        <f t="shared" ref="D31:E31" si="15">N26</f>
        <v>8318</v>
      </c>
      <c r="E31" s="35">
        <f t="shared" si="15"/>
        <v>1800</v>
      </c>
      <c r="F31" s="35">
        <f t="shared" si="16"/>
        <v>6518</v>
      </c>
    </row>
    <row r="32" ht="15.75" customHeight="1">
      <c r="A32" s="34" t="s">
        <v>41</v>
      </c>
      <c r="B32" s="5"/>
      <c r="C32" s="35"/>
      <c r="D32" s="35">
        <f>L26</f>
        <v>3966</v>
      </c>
      <c r="E32" s="35">
        <v>0.0</v>
      </c>
      <c r="F32" s="35">
        <f t="shared" si="16"/>
        <v>3966</v>
      </c>
    </row>
    <row r="33" ht="15.75" customHeight="1">
      <c r="A33" s="34" t="s">
        <v>42</v>
      </c>
      <c r="B33" s="5"/>
      <c r="C33" s="35"/>
      <c r="D33" s="35">
        <f>W26</f>
        <v>1288</v>
      </c>
      <c r="E33" s="35">
        <v>0.0</v>
      </c>
      <c r="F33" s="35">
        <f t="shared" si="16"/>
        <v>1288</v>
      </c>
    </row>
    <row r="34" ht="15.75" customHeight="1">
      <c r="A34" s="3" t="s">
        <v>36</v>
      </c>
      <c r="B34" s="5"/>
      <c r="C34" s="35"/>
      <c r="D34" s="35">
        <f t="shared" ref="D34:F34" si="17">SUM(D30:D33)</f>
        <v>59822</v>
      </c>
      <c r="E34" s="35">
        <f t="shared" si="17"/>
        <v>15000</v>
      </c>
      <c r="F34" s="35">
        <f t="shared" si="17"/>
        <v>44822</v>
      </c>
    </row>
    <row r="35" ht="15.75" customHeight="1">
      <c r="A35" s="36" t="s">
        <v>43</v>
      </c>
    </row>
    <row r="36" ht="25.5" customHeight="1"/>
    <row r="37" ht="15.75" customHeight="1">
      <c r="D37" s="24" t="s">
        <v>44</v>
      </c>
      <c r="F37" s="24" t="s">
        <v>45</v>
      </c>
      <c r="I37" s="24" t="s">
        <v>46</v>
      </c>
      <c r="L37" s="24" t="s">
        <v>47</v>
      </c>
      <c r="Q37" s="24" t="s">
        <v>48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31:B31"/>
    <mergeCell ref="A32:B32"/>
    <mergeCell ref="A33:B33"/>
    <mergeCell ref="A34:B34"/>
    <mergeCell ref="A35:Q35"/>
    <mergeCell ref="A1:W1"/>
    <mergeCell ref="A2:L2"/>
    <mergeCell ref="M2:W2"/>
    <mergeCell ref="A4:W4"/>
    <mergeCell ref="A28:F28"/>
    <mergeCell ref="A29:B29"/>
    <mergeCell ref="A30:B30"/>
  </mergeCells>
  <printOptions/>
  <pageMargins bottom="0.7480314960629921" footer="0.0" header="0.0" left="0.7086614173228347" right="0.7086614173228347" top="0.7480314960629921"/>
  <pageSetup paperSize="9" scale="70"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5.75"/>
    <col customWidth="1" min="4" max="4" width="8.13"/>
    <col customWidth="1" min="5" max="5" width="7.5"/>
    <col customWidth="1" min="6" max="6" width="6.88"/>
    <col customWidth="1" min="7" max="7" width="7.88"/>
    <col customWidth="1" min="8" max="8" width="4.13"/>
    <col customWidth="1" min="9" max="9" width="8.25"/>
    <col customWidth="1" min="10" max="10" width="8.5"/>
    <col customWidth="1" min="11" max="11" width="5.0"/>
    <col customWidth="1" min="12" max="12" width="8.25"/>
    <col customWidth="1" min="13" max="13" width="3.75"/>
    <col customWidth="1" min="14" max="14" width="5.25"/>
    <col customWidth="1" min="15" max="15" width="5.13"/>
    <col customWidth="1" min="16" max="16" width="5.38"/>
    <col customWidth="1" min="17" max="17" width="7.25"/>
    <col customWidth="1" min="18" max="18" width="9.38"/>
    <col customWidth="1" min="19" max="19" width="6.88"/>
    <col customWidth="1" min="20" max="20" width="6.63"/>
    <col customWidth="1" min="21" max="21" width="4.5"/>
    <col customWidth="1" min="22" max="22" width="4.38"/>
    <col customWidth="1" min="23" max="23" width="5.88"/>
    <col customWidth="1" min="24" max="24" width="7.63"/>
    <col customWidth="1" min="25" max="25" width="7.88"/>
    <col customWidth="1" min="26" max="26" width="3.5"/>
    <col customWidth="1" min="27" max="28" width="7.63"/>
  </cols>
  <sheetData>
    <row r="1">
      <c r="A1" s="49" t="s">
        <v>435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  <c r="X2" s="2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  <c r="X3" s="7" t="s">
        <v>436</v>
      </c>
    </row>
    <row r="4" ht="13.5" customHeight="1">
      <c r="A4" s="8" t="s">
        <v>437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25"/>
    </row>
    <row r="5" ht="13.5" customHeight="1">
      <c r="A5" s="9" t="s">
        <v>340</v>
      </c>
      <c r="B5" s="9">
        <v>-13926.0</v>
      </c>
      <c r="C5" s="10">
        <v>0.0</v>
      </c>
      <c r="D5" s="11">
        <f t="shared" ref="D5:D25" si="1">SUM(B5-C5)</f>
        <v>-13926</v>
      </c>
      <c r="E5" s="10">
        <f>D5</f>
        <v>-13926</v>
      </c>
      <c r="F5" s="9"/>
      <c r="G5" s="9"/>
      <c r="H5" s="9"/>
      <c r="I5" s="12"/>
      <c r="J5" s="12"/>
      <c r="K5" s="13"/>
      <c r="L5" s="14"/>
      <c r="M5" s="15"/>
      <c r="N5" s="16"/>
      <c r="O5" s="16"/>
      <c r="P5" s="11"/>
      <c r="Q5" s="11"/>
      <c r="R5" s="12"/>
      <c r="S5" s="11"/>
      <c r="T5" s="11"/>
      <c r="U5" s="11"/>
      <c r="V5" s="14"/>
      <c r="W5" s="14"/>
      <c r="X5" s="13"/>
    </row>
    <row r="6">
      <c r="A6" s="17">
        <v>43497.0</v>
      </c>
      <c r="B6" s="11">
        <v>2678.0</v>
      </c>
      <c r="C6" s="18">
        <v>0.0</v>
      </c>
      <c r="D6" s="11">
        <f t="shared" si="1"/>
        <v>2678</v>
      </c>
      <c r="E6" s="11">
        <f t="shared" ref="E6:E25" si="2">E5+D6</f>
        <v>-11248</v>
      </c>
      <c r="F6" s="14"/>
      <c r="G6" s="14"/>
      <c r="H6" s="14"/>
      <c r="I6" s="12">
        <v>43497.0</v>
      </c>
      <c r="J6" s="12">
        <v>43551.0</v>
      </c>
      <c r="K6" s="13">
        <f t="shared" ref="K6:K25" si="3">SUM(J6-I6)</f>
        <v>54</v>
      </c>
      <c r="L6" s="14">
        <v>0.0</v>
      </c>
      <c r="M6" s="15">
        <v>0.18</v>
      </c>
      <c r="N6" s="16">
        <f t="shared" ref="N6:N25" si="4">ROUND(SUM(B6*M6),0)</f>
        <v>482</v>
      </c>
      <c r="O6" s="16">
        <v>0.0</v>
      </c>
      <c r="P6" s="11">
        <f t="shared" ref="P6:P25" si="5">SUM(N6-O6)</f>
        <v>482</v>
      </c>
      <c r="Q6" s="11">
        <f>P6</f>
        <v>482</v>
      </c>
      <c r="R6" s="12">
        <f t="shared" ref="R6:R25" si="6">J6</f>
        <v>43551</v>
      </c>
      <c r="S6" s="11"/>
      <c r="T6" s="11"/>
      <c r="U6" s="11"/>
      <c r="V6" s="14">
        <f t="shared" ref="V6:V25" si="7">K6</f>
        <v>54</v>
      </c>
      <c r="W6" s="14">
        <f t="shared" ref="W6:W25" si="8">ROUND(SUM(N6*18%*V6/365),0)</f>
        <v>13</v>
      </c>
      <c r="X6" s="95"/>
      <c r="Y6" s="19"/>
      <c r="Z6" s="20"/>
    </row>
    <row r="7">
      <c r="A7" s="17">
        <v>43525.0</v>
      </c>
      <c r="B7" s="11">
        <v>2678.0</v>
      </c>
      <c r="C7" s="18">
        <v>5356.0</v>
      </c>
      <c r="D7" s="11">
        <f t="shared" si="1"/>
        <v>-2678</v>
      </c>
      <c r="E7" s="11">
        <f t="shared" si="2"/>
        <v>-13926</v>
      </c>
      <c r="F7" s="14"/>
      <c r="G7" s="12"/>
      <c r="H7" s="14"/>
      <c r="I7" s="12">
        <v>43525.0</v>
      </c>
      <c r="J7" s="12">
        <v>43551.0</v>
      </c>
      <c r="K7" s="13">
        <f t="shared" si="3"/>
        <v>26</v>
      </c>
      <c r="L7" s="14">
        <v>0.0</v>
      </c>
      <c r="M7" s="15">
        <v>0.18</v>
      </c>
      <c r="N7" s="16">
        <f t="shared" si="4"/>
        <v>482</v>
      </c>
      <c r="O7" s="16">
        <v>964.0</v>
      </c>
      <c r="P7" s="11">
        <f t="shared" si="5"/>
        <v>-482</v>
      </c>
      <c r="Q7" s="11">
        <f t="shared" ref="Q7:Q25" si="9">SUM(Q6,P7)</f>
        <v>0</v>
      </c>
      <c r="R7" s="12">
        <f t="shared" si="6"/>
        <v>43551</v>
      </c>
      <c r="S7" s="14"/>
      <c r="T7" s="14"/>
      <c r="U7" s="14"/>
      <c r="V7" s="14">
        <f t="shared" si="7"/>
        <v>26</v>
      </c>
      <c r="W7" s="14">
        <f t="shared" si="8"/>
        <v>6</v>
      </c>
      <c r="X7" s="13"/>
      <c r="Y7" s="20"/>
      <c r="Z7" s="20"/>
    </row>
    <row r="8">
      <c r="A8" s="17">
        <v>43556.0</v>
      </c>
      <c r="B8" s="11">
        <v>2678.0</v>
      </c>
      <c r="C8" s="18">
        <v>0.0</v>
      </c>
      <c r="D8" s="11">
        <f t="shared" si="1"/>
        <v>2678</v>
      </c>
      <c r="E8" s="11">
        <f t="shared" si="2"/>
        <v>-11248</v>
      </c>
      <c r="F8" s="14"/>
      <c r="G8" s="12"/>
      <c r="H8" s="14"/>
      <c r="I8" s="12">
        <v>43556.0</v>
      </c>
      <c r="J8" s="12">
        <v>43663.0</v>
      </c>
      <c r="K8" s="13">
        <f t="shared" si="3"/>
        <v>107</v>
      </c>
      <c r="L8" s="14">
        <v>0.0</v>
      </c>
      <c r="M8" s="15">
        <v>0.18</v>
      </c>
      <c r="N8" s="16">
        <f t="shared" si="4"/>
        <v>482</v>
      </c>
      <c r="O8" s="16">
        <v>0.0</v>
      </c>
      <c r="P8" s="11">
        <f t="shared" si="5"/>
        <v>482</v>
      </c>
      <c r="Q8" s="11">
        <f t="shared" si="9"/>
        <v>482</v>
      </c>
      <c r="R8" s="12">
        <f t="shared" si="6"/>
        <v>43663</v>
      </c>
      <c r="S8" s="14"/>
      <c r="T8" s="14"/>
      <c r="U8" s="14"/>
      <c r="V8" s="14">
        <f t="shared" si="7"/>
        <v>107</v>
      </c>
      <c r="W8" s="14">
        <f t="shared" si="8"/>
        <v>25</v>
      </c>
      <c r="X8" s="13" t="s">
        <v>358</v>
      </c>
    </row>
    <row r="9">
      <c r="A9" s="17">
        <v>43586.0</v>
      </c>
      <c r="B9" s="11">
        <v>2678.0</v>
      </c>
      <c r="C9" s="18">
        <v>0.0</v>
      </c>
      <c r="D9" s="11">
        <f t="shared" si="1"/>
        <v>2678</v>
      </c>
      <c r="E9" s="11">
        <f t="shared" si="2"/>
        <v>-8570</v>
      </c>
      <c r="F9" s="14"/>
      <c r="G9" s="12"/>
      <c r="H9" s="14"/>
      <c r="I9" s="12">
        <v>43586.0</v>
      </c>
      <c r="J9" s="12">
        <v>43663.0</v>
      </c>
      <c r="K9" s="13">
        <f t="shared" si="3"/>
        <v>77</v>
      </c>
      <c r="L9" s="14">
        <v>0.0</v>
      </c>
      <c r="M9" s="15">
        <v>0.18</v>
      </c>
      <c r="N9" s="16">
        <f t="shared" si="4"/>
        <v>482</v>
      </c>
      <c r="O9" s="16">
        <v>0.0</v>
      </c>
      <c r="P9" s="11">
        <f t="shared" si="5"/>
        <v>482</v>
      </c>
      <c r="Q9" s="11">
        <f t="shared" si="9"/>
        <v>964</v>
      </c>
      <c r="R9" s="12">
        <f t="shared" si="6"/>
        <v>43663</v>
      </c>
      <c r="S9" s="14"/>
      <c r="T9" s="14"/>
      <c r="U9" s="14"/>
      <c r="V9" s="14">
        <f t="shared" si="7"/>
        <v>77</v>
      </c>
      <c r="W9" s="14">
        <f t="shared" si="8"/>
        <v>18</v>
      </c>
      <c r="X9" s="13"/>
    </row>
    <row r="10">
      <c r="A10" s="17">
        <v>43617.0</v>
      </c>
      <c r="B10" s="11">
        <v>2678.0</v>
      </c>
      <c r="C10" s="18">
        <v>0.0</v>
      </c>
      <c r="D10" s="11">
        <f t="shared" si="1"/>
        <v>2678</v>
      </c>
      <c r="E10" s="11">
        <f t="shared" si="2"/>
        <v>-5892</v>
      </c>
      <c r="F10" s="14"/>
      <c r="G10" s="12"/>
      <c r="H10" s="14"/>
      <c r="I10" s="12">
        <v>43617.0</v>
      </c>
      <c r="J10" s="12">
        <v>43733.0</v>
      </c>
      <c r="K10" s="13">
        <f t="shared" si="3"/>
        <v>116</v>
      </c>
      <c r="L10" s="14">
        <v>0.0</v>
      </c>
      <c r="M10" s="15">
        <v>0.18</v>
      </c>
      <c r="N10" s="16">
        <f t="shared" si="4"/>
        <v>482</v>
      </c>
      <c r="O10" s="16">
        <v>0.0</v>
      </c>
      <c r="P10" s="11">
        <f t="shared" si="5"/>
        <v>482</v>
      </c>
      <c r="Q10" s="11">
        <f t="shared" si="9"/>
        <v>1446</v>
      </c>
      <c r="R10" s="12">
        <f t="shared" si="6"/>
        <v>43733</v>
      </c>
      <c r="S10" s="14"/>
      <c r="T10" s="21"/>
      <c r="U10" s="14"/>
      <c r="V10" s="14">
        <f t="shared" si="7"/>
        <v>116</v>
      </c>
      <c r="W10" s="14">
        <f t="shared" si="8"/>
        <v>28</v>
      </c>
      <c r="X10" s="95"/>
      <c r="Y10" s="19"/>
      <c r="Z10" s="20"/>
    </row>
    <row r="11">
      <c r="A11" s="17">
        <v>43647.0</v>
      </c>
      <c r="B11" s="11">
        <v>2678.0</v>
      </c>
      <c r="C11" s="18">
        <v>5356.0</v>
      </c>
      <c r="D11" s="11">
        <f t="shared" si="1"/>
        <v>-2678</v>
      </c>
      <c r="E11" s="11">
        <f t="shared" si="2"/>
        <v>-8570</v>
      </c>
      <c r="F11" s="14"/>
      <c r="G11" s="21"/>
      <c r="H11" s="14"/>
      <c r="I11" s="12">
        <v>43647.0</v>
      </c>
      <c r="J11" s="12">
        <v>43733.0</v>
      </c>
      <c r="K11" s="13">
        <f t="shared" si="3"/>
        <v>86</v>
      </c>
      <c r="L11" s="14">
        <v>0.0</v>
      </c>
      <c r="M11" s="15">
        <v>0.18</v>
      </c>
      <c r="N11" s="16">
        <f t="shared" si="4"/>
        <v>482</v>
      </c>
      <c r="O11" s="16">
        <v>964.0</v>
      </c>
      <c r="P11" s="11">
        <f t="shared" si="5"/>
        <v>-482</v>
      </c>
      <c r="Q11" s="11">
        <f t="shared" si="9"/>
        <v>964</v>
      </c>
      <c r="R11" s="12">
        <f t="shared" si="6"/>
        <v>43733</v>
      </c>
      <c r="S11" s="14"/>
      <c r="T11" s="14"/>
      <c r="U11" s="14"/>
      <c r="V11" s="14">
        <f t="shared" si="7"/>
        <v>86</v>
      </c>
      <c r="W11" s="14">
        <f t="shared" si="8"/>
        <v>20</v>
      </c>
      <c r="X11" s="13" t="s">
        <v>307</v>
      </c>
    </row>
    <row r="12">
      <c r="A12" s="17">
        <v>43678.0</v>
      </c>
      <c r="B12" s="11">
        <v>2678.0</v>
      </c>
      <c r="C12" s="18">
        <v>0.0</v>
      </c>
      <c r="D12" s="11">
        <f t="shared" si="1"/>
        <v>2678</v>
      </c>
      <c r="E12" s="11">
        <f t="shared" si="2"/>
        <v>-5892</v>
      </c>
      <c r="F12" s="14"/>
      <c r="G12" s="21"/>
      <c r="H12" s="14"/>
      <c r="I12" s="12">
        <v>43678.0</v>
      </c>
      <c r="J12" s="12">
        <v>43733.0</v>
      </c>
      <c r="K12" s="13">
        <f t="shared" si="3"/>
        <v>55</v>
      </c>
      <c r="L12" s="14">
        <v>0.0</v>
      </c>
      <c r="M12" s="15">
        <v>0.18</v>
      </c>
      <c r="N12" s="16">
        <f t="shared" si="4"/>
        <v>482</v>
      </c>
      <c r="O12" s="16">
        <v>0.0</v>
      </c>
      <c r="P12" s="11">
        <f t="shared" si="5"/>
        <v>482</v>
      </c>
      <c r="Q12" s="11">
        <f t="shared" si="9"/>
        <v>1446</v>
      </c>
      <c r="R12" s="12">
        <f t="shared" si="6"/>
        <v>43733</v>
      </c>
      <c r="S12" s="14"/>
      <c r="T12" s="14"/>
      <c r="U12" s="14"/>
      <c r="V12" s="14">
        <f t="shared" si="7"/>
        <v>55</v>
      </c>
      <c r="W12" s="14">
        <f t="shared" si="8"/>
        <v>13</v>
      </c>
      <c r="X12" s="95"/>
      <c r="Y12" s="19"/>
      <c r="Z12" s="20"/>
    </row>
    <row r="13">
      <c r="A13" s="22">
        <v>43709.0</v>
      </c>
      <c r="B13" s="23">
        <v>2813.0</v>
      </c>
      <c r="C13" s="18">
        <v>10712.0</v>
      </c>
      <c r="D13" s="11">
        <f t="shared" si="1"/>
        <v>-7899</v>
      </c>
      <c r="E13" s="11">
        <f t="shared" si="2"/>
        <v>-13791</v>
      </c>
      <c r="F13" s="14"/>
      <c r="G13" s="21"/>
      <c r="H13" s="14"/>
      <c r="I13" s="12">
        <v>43709.0</v>
      </c>
      <c r="J13" s="12">
        <v>43733.0</v>
      </c>
      <c r="K13" s="13">
        <f t="shared" si="3"/>
        <v>24</v>
      </c>
      <c r="L13" s="14">
        <v>0.0</v>
      </c>
      <c r="M13" s="15">
        <v>0.18</v>
      </c>
      <c r="N13" s="16">
        <f t="shared" si="4"/>
        <v>506</v>
      </c>
      <c r="O13" s="16">
        <v>1928.0</v>
      </c>
      <c r="P13" s="11">
        <f t="shared" si="5"/>
        <v>-1422</v>
      </c>
      <c r="Q13" s="11">
        <f t="shared" si="9"/>
        <v>24</v>
      </c>
      <c r="R13" s="12">
        <f t="shared" si="6"/>
        <v>43733</v>
      </c>
      <c r="S13" s="14"/>
      <c r="T13" s="14"/>
      <c r="U13" s="14"/>
      <c r="V13" s="14">
        <f t="shared" si="7"/>
        <v>24</v>
      </c>
      <c r="W13" s="14">
        <f t="shared" si="8"/>
        <v>6</v>
      </c>
      <c r="X13" s="13" t="s">
        <v>438</v>
      </c>
    </row>
    <row r="14">
      <c r="A14" s="17">
        <v>43739.0</v>
      </c>
      <c r="B14" s="11">
        <v>2813.0</v>
      </c>
      <c r="C14" s="18">
        <v>0.0</v>
      </c>
      <c r="D14" s="11">
        <f t="shared" si="1"/>
        <v>2813</v>
      </c>
      <c r="E14" s="11">
        <f t="shared" si="2"/>
        <v>-10978</v>
      </c>
      <c r="F14" s="14"/>
      <c r="G14" s="21"/>
      <c r="H14" s="14"/>
      <c r="I14" s="12">
        <v>43739.0</v>
      </c>
      <c r="J14" s="12">
        <v>43823.0</v>
      </c>
      <c r="K14" s="13">
        <f t="shared" si="3"/>
        <v>84</v>
      </c>
      <c r="L14" s="14">
        <v>0.0</v>
      </c>
      <c r="M14" s="15">
        <v>0.18</v>
      </c>
      <c r="N14" s="16">
        <f t="shared" si="4"/>
        <v>506</v>
      </c>
      <c r="O14" s="16">
        <v>0.0</v>
      </c>
      <c r="P14" s="11">
        <f t="shared" si="5"/>
        <v>506</v>
      </c>
      <c r="Q14" s="11">
        <f t="shared" si="9"/>
        <v>530</v>
      </c>
      <c r="R14" s="12">
        <f t="shared" si="6"/>
        <v>43823</v>
      </c>
      <c r="S14" s="14"/>
      <c r="T14" s="14"/>
      <c r="U14" s="14"/>
      <c r="V14" s="14">
        <f t="shared" si="7"/>
        <v>84</v>
      </c>
      <c r="W14" s="14">
        <f t="shared" si="8"/>
        <v>21</v>
      </c>
      <c r="X14" s="13"/>
      <c r="AA14" s="24">
        <v>2625.0</v>
      </c>
      <c r="AB14" s="24">
        <f>AA16</f>
        <v>2756</v>
      </c>
    </row>
    <row r="15">
      <c r="A15" s="17">
        <v>43770.0</v>
      </c>
      <c r="B15" s="11">
        <v>2813.0</v>
      </c>
      <c r="C15" s="18">
        <v>0.0</v>
      </c>
      <c r="D15" s="11">
        <f t="shared" si="1"/>
        <v>2813</v>
      </c>
      <c r="E15" s="11">
        <f t="shared" si="2"/>
        <v>-8165</v>
      </c>
      <c r="F15" s="14"/>
      <c r="G15" s="21"/>
      <c r="H15" s="14"/>
      <c r="I15" s="12">
        <v>43770.0</v>
      </c>
      <c r="J15" s="12">
        <v>43823.0</v>
      </c>
      <c r="K15" s="13">
        <f t="shared" si="3"/>
        <v>53</v>
      </c>
      <c r="L15" s="14">
        <v>0.0</v>
      </c>
      <c r="M15" s="15">
        <v>0.18</v>
      </c>
      <c r="N15" s="16">
        <f t="shared" si="4"/>
        <v>506</v>
      </c>
      <c r="O15" s="16">
        <v>0.0</v>
      </c>
      <c r="P15" s="11">
        <f t="shared" si="5"/>
        <v>506</v>
      </c>
      <c r="Q15" s="11">
        <f t="shared" si="9"/>
        <v>1036</v>
      </c>
      <c r="R15" s="12">
        <f t="shared" si="6"/>
        <v>43823</v>
      </c>
      <c r="S15" s="14"/>
      <c r="T15" s="14"/>
      <c r="U15" s="14"/>
      <c r="V15" s="14">
        <f t="shared" si="7"/>
        <v>53</v>
      </c>
      <c r="W15" s="14">
        <f t="shared" si="8"/>
        <v>13</v>
      </c>
      <c r="X15" s="13"/>
      <c r="AA15" s="24">
        <f>ROUND(SUM(AA14*5%),0)</f>
        <v>131</v>
      </c>
      <c r="AB15" s="24">
        <f>ROUND(SUM(AB14*10%),0)</f>
        <v>276</v>
      </c>
    </row>
    <row r="16">
      <c r="A16" s="17">
        <v>43800.0</v>
      </c>
      <c r="B16" s="11">
        <v>2813.0</v>
      </c>
      <c r="C16" s="18">
        <v>5356.0</v>
      </c>
      <c r="D16" s="11">
        <f t="shared" si="1"/>
        <v>-2543</v>
      </c>
      <c r="E16" s="11">
        <f t="shared" si="2"/>
        <v>-10708</v>
      </c>
      <c r="F16" s="14"/>
      <c r="G16" s="12"/>
      <c r="H16" s="14"/>
      <c r="I16" s="12">
        <v>43800.0</v>
      </c>
      <c r="J16" s="12">
        <v>43987.0</v>
      </c>
      <c r="K16" s="13">
        <f t="shared" si="3"/>
        <v>187</v>
      </c>
      <c r="L16" s="14">
        <v>0.0</v>
      </c>
      <c r="M16" s="15">
        <v>0.18</v>
      </c>
      <c r="N16" s="16">
        <f t="shared" si="4"/>
        <v>506</v>
      </c>
      <c r="O16" s="16">
        <v>964.0</v>
      </c>
      <c r="P16" s="11">
        <f t="shared" si="5"/>
        <v>-458</v>
      </c>
      <c r="Q16" s="11">
        <f t="shared" si="9"/>
        <v>578</v>
      </c>
      <c r="R16" s="12">
        <f t="shared" si="6"/>
        <v>43987</v>
      </c>
      <c r="S16" s="14"/>
      <c r="T16" s="14"/>
      <c r="U16" s="14"/>
      <c r="V16" s="14">
        <f t="shared" si="7"/>
        <v>187</v>
      </c>
      <c r="W16" s="14">
        <f t="shared" si="8"/>
        <v>47</v>
      </c>
      <c r="X16" s="95" t="s">
        <v>439</v>
      </c>
      <c r="AA16" s="24">
        <f t="shared" ref="AA16:AB16" si="10">SUM(AA14,AA15)</f>
        <v>2756</v>
      </c>
      <c r="AB16" s="24">
        <f t="shared" si="10"/>
        <v>3032</v>
      </c>
    </row>
    <row r="17">
      <c r="A17" s="17">
        <v>43831.0</v>
      </c>
      <c r="B17" s="11">
        <v>2813.0</v>
      </c>
      <c r="C17" s="18">
        <v>0.0</v>
      </c>
      <c r="D17" s="11">
        <f t="shared" si="1"/>
        <v>2813</v>
      </c>
      <c r="E17" s="11">
        <f t="shared" si="2"/>
        <v>-7895</v>
      </c>
      <c r="F17" s="14"/>
      <c r="G17" s="14"/>
      <c r="H17" s="14"/>
      <c r="I17" s="12">
        <v>43831.0</v>
      </c>
      <c r="J17" s="12">
        <v>43987.0</v>
      </c>
      <c r="K17" s="13">
        <f t="shared" si="3"/>
        <v>156</v>
      </c>
      <c r="L17" s="14">
        <v>0.0</v>
      </c>
      <c r="M17" s="15">
        <v>0.18</v>
      </c>
      <c r="N17" s="16">
        <f t="shared" si="4"/>
        <v>506</v>
      </c>
      <c r="O17" s="16">
        <v>0.0</v>
      </c>
      <c r="P17" s="11">
        <f t="shared" si="5"/>
        <v>506</v>
      </c>
      <c r="Q17" s="11">
        <f t="shared" si="9"/>
        <v>1084</v>
      </c>
      <c r="R17" s="12">
        <f t="shared" si="6"/>
        <v>43987</v>
      </c>
      <c r="S17" s="11"/>
      <c r="T17" s="11"/>
      <c r="U17" s="11"/>
      <c r="V17" s="14">
        <f t="shared" si="7"/>
        <v>156</v>
      </c>
      <c r="W17" s="14">
        <f t="shared" si="8"/>
        <v>39</v>
      </c>
      <c r="X17" s="13"/>
    </row>
    <row r="18">
      <c r="A18" s="17">
        <v>43862.0</v>
      </c>
      <c r="B18" s="11">
        <v>2813.0</v>
      </c>
      <c r="C18" s="18">
        <v>0.0</v>
      </c>
      <c r="D18" s="11">
        <f t="shared" si="1"/>
        <v>2813</v>
      </c>
      <c r="E18" s="11">
        <f t="shared" si="2"/>
        <v>-5082</v>
      </c>
      <c r="F18" s="14"/>
      <c r="G18" s="25"/>
      <c r="H18" s="14"/>
      <c r="I18" s="12">
        <v>43862.0</v>
      </c>
      <c r="J18" s="12">
        <v>44068.0</v>
      </c>
      <c r="K18" s="13">
        <f t="shared" si="3"/>
        <v>206</v>
      </c>
      <c r="L18" s="14">
        <v>0.0</v>
      </c>
      <c r="M18" s="15">
        <v>0.18</v>
      </c>
      <c r="N18" s="16">
        <f t="shared" si="4"/>
        <v>506</v>
      </c>
      <c r="O18" s="16">
        <v>0.0</v>
      </c>
      <c r="P18" s="11">
        <f t="shared" si="5"/>
        <v>506</v>
      </c>
      <c r="Q18" s="11">
        <f t="shared" si="9"/>
        <v>1590</v>
      </c>
      <c r="R18" s="12">
        <f t="shared" si="6"/>
        <v>44068</v>
      </c>
      <c r="S18" s="21"/>
      <c r="T18" s="12"/>
      <c r="U18" s="11"/>
      <c r="V18" s="14">
        <f t="shared" si="7"/>
        <v>206</v>
      </c>
      <c r="W18" s="14">
        <f t="shared" si="8"/>
        <v>51</v>
      </c>
      <c r="X18" s="13"/>
      <c r="AA18" s="24">
        <f>SUM(X18-Y18)</f>
        <v>0</v>
      </c>
      <c r="AB18" s="26" t="s">
        <v>27</v>
      </c>
    </row>
    <row r="19">
      <c r="A19" s="17">
        <v>43891.0</v>
      </c>
      <c r="B19" s="11">
        <v>2813.0</v>
      </c>
      <c r="C19" s="18">
        <v>0.0</v>
      </c>
      <c r="D19" s="11">
        <f t="shared" si="1"/>
        <v>2813</v>
      </c>
      <c r="E19" s="11">
        <f t="shared" si="2"/>
        <v>-2269</v>
      </c>
      <c r="F19" s="14"/>
      <c r="G19" s="25"/>
      <c r="H19" s="14"/>
      <c r="I19" s="12">
        <v>43891.0</v>
      </c>
      <c r="J19" s="12">
        <v>44068.0</v>
      </c>
      <c r="K19" s="13">
        <f t="shared" si="3"/>
        <v>177</v>
      </c>
      <c r="L19" s="14">
        <v>0.0</v>
      </c>
      <c r="M19" s="15">
        <v>0.18</v>
      </c>
      <c r="N19" s="16">
        <f t="shared" si="4"/>
        <v>506</v>
      </c>
      <c r="O19" s="16">
        <v>0.0</v>
      </c>
      <c r="P19" s="11">
        <f t="shared" si="5"/>
        <v>506</v>
      </c>
      <c r="Q19" s="11">
        <f t="shared" si="9"/>
        <v>2096</v>
      </c>
      <c r="R19" s="12">
        <f t="shared" si="6"/>
        <v>44068</v>
      </c>
      <c r="S19" s="11"/>
      <c r="T19" s="11"/>
      <c r="U19" s="11"/>
      <c r="V19" s="14">
        <f t="shared" si="7"/>
        <v>177</v>
      </c>
      <c r="W19" s="14">
        <f t="shared" si="8"/>
        <v>44</v>
      </c>
      <c r="X19" s="13"/>
      <c r="AB19" s="14"/>
    </row>
    <row r="20">
      <c r="A20" s="22">
        <v>43922.0</v>
      </c>
      <c r="B20" s="23">
        <v>3094.0</v>
      </c>
      <c r="C20" s="27">
        <v>0.0</v>
      </c>
      <c r="D20" s="11">
        <f t="shared" si="1"/>
        <v>3094</v>
      </c>
      <c r="E20" s="11">
        <f t="shared" si="2"/>
        <v>825</v>
      </c>
      <c r="F20" s="28"/>
      <c r="G20" s="25"/>
      <c r="H20" s="28"/>
      <c r="I20" s="12">
        <v>43922.0</v>
      </c>
      <c r="J20" s="12">
        <v>44104.0</v>
      </c>
      <c r="K20" s="13">
        <f t="shared" si="3"/>
        <v>182</v>
      </c>
      <c r="L20" s="14">
        <v>83.0</v>
      </c>
      <c r="M20" s="29">
        <v>0.18</v>
      </c>
      <c r="N20" s="30">
        <f t="shared" si="4"/>
        <v>557</v>
      </c>
      <c r="O20" s="30">
        <v>0.0</v>
      </c>
      <c r="P20" s="11">
        <f t="shared" si="5"/>
        <v>557</v>
      </c>
      <c r="Q20" s="23">
        <f t="shared" si="9"/>
        <v>2653</v>
      </c>
      <c r="R20" s="12">
        <f t="shared" si="6"/>
        <v>44104</v>
      </c>
      <c r="S20" s="23"/>
      <c r="T20" s="23"/>
      <c r="U20" s="23"/>
      <c r="V20" s="14">
        <f t="shared" si="7"/>
        <v>182</v>
      </c>
      <c r="W20" s="14">
        <f t="shared" si="8"/>
        <v>50</v>
      </c>
      <c r="X20" s="13"/>
      <c r="AB20" s="28"/>
    </row>
    <row r="21" ht="15.75" customHeight="1">
      <c r="A21" s="22">
        <v>43952.0</v>
      </c>
      <c r="B21" s="23">
        <v>3094.0</v>
      </c>
      <c r="C21" s="27">
        <v>0.0</v>
      </c>
      <c r="D21" s="11">
        <f t="shared" si="1"/>
        <v>3094</v>
      </c>
      <c r="E21" s="11">
        <f t="shared" si="2"/>
        <v>3919</v>
      </c>
      <c r="F21" s="28"/>
      <c r="G21" s="25"/>
      <c r="H21" s="28"/>
      <c r="I21" s="12">
        <v>43952.0</v>
      </c>
      <c r="J21" s="12">
        <v>44104.0</v>
      </c>
      <c r="K21" s="13">
        <f t="shared" si="3"/>
        <v>152</v>
      </c>
      <c r="L21" s="14">
        <v>309.0</v>
      </c>
      <c r="M21" s="29">
        <v>0.18</v>
      </c>
      <c r="N21" s="30">
        <f t="shared" si="4"/>
        <v>557</v>
      </c>
      <c r="O21" s="30">
        <v>0.0</v>
      </c>
      <c r="P21" s="11">
        <f t="shared" si="5"/>
        <v>557</v>
      </c>
      <c r="Q21" s="23">
        <f t="shared" si="9"/>
        <v>3210</v>
      </c>
      <c r="R21" s="12">
        <f t="shared" si="6"/>
        <v>44104</v>
      </c>
      <c r="S21" s="23"/>
      <c r="T21" s="23"/>
      <c r="U21" s="23"/>
      <c r="V21" s="14">
        <f t="shared" si="7"/>
        <v>152</v>
      </c>
      <c r="W21" s="14">
        <f t="shared" si="8"/>
        <v>42</v>
      </c>
      <c r="X21" s="13"/>
      <c r="AB21" s="28"/>
    </row>
    <row r="22" ht="15.75" customHeight="1">
      <c r="A22" s="22">
        <v>43983.0</v>
      </c>
      <c r="B22" s="23">
        <v>3094.0</v>
      </c>
      <c r="C22" s="27">
        <v>5356.0</v>
      </c>
      <c r="D22" s="11">
        <f t="shared" si="1"/>
        <v>-2262</v>
      </c>
      <c r="E22" s="11">
        <f t="shared" si="2"/>
        <v>1657</v>
      </c>
      <c r="F22" s="28"/>
      <c r="G22" s="25"/>
      <c r="H22" s="28"/>
      <c r="I22" s="12">
        <v>43983.0</v>
      </c>
      <c r="J22" s="12">
        <v>44104.0</v>
      </c>
      <c r="K22" s="13">
        <f t="shared" si="3"/>
        <v>121</v>
      </c>
      <c r="L22" s="14">
        <v>166.0</v>
      </c>
      <c r="M22" s="29">
        <v>0.18</v>
      </c>
      <c r="N22" s="30">
        <f t="shared" si="4"/>
        <v>557</v>
      </c>
      <c r="O22" s="30">
        <v>964.0</v>
      </c>
      <c r="P22" s="11">
        <f t="shared" si="5"/>
        <v>-407</v>
      </c>
      <c r="Q22" s="23">
        <f t="shared" si="9"/>
        <v>2803</v>
      </c>
      <c r="R22" s="12">
        <f t="shared" si="6"/>
        <v>44104</v>
      </c>
      <c r="S22" s="23"/>
      <c r="T22" s="23"/>
      <c r="U22" s="23"/>
      <c r="V22" s="14">
        <f t="shared" si="7"/>
        <v>121</v>
      </c>
      <c r="W22" s="14">
        <f t="shared" si="8"/>
        <v>33</v>
      </c>
      <c r="X22" s="13" t="s">
        <v>440</v>
      </c>
      <c r="AB22" s="31" t="s">
        <v>31</v>
      </c>
    </row>
    <row r="23" ht="15.75" customHeight="1">
      <c r="A23" s="17">
        <v>44013.0</v>
      </c>
      <c r="B23" s="23">
        <v>3094.0</v>
      </c>
      <c r="C23" s="18">
        <v>0.0</v>
      </c>
      <c r="D23" s="11">
        <f t="shared" si="1"/>
        <v>3094</v>
      </c>
      <c r="E23" s="11">
        <f t="shared" si="2"/>
        <v>4751</v>
      </c>
      <c r="F23" s="14"/>
      <c r="G23" s="25"/>
      <c r="H23" s="14"/>
      <c r="I23" s="12">
        <v>44013.0</v>
      </c>
      <c r="J23" s="12">
        <v>44104.0</v>
      </c>
      <c r="K23" s="13">
        <f t="shared" si="3"/>
        <v>91</v>
      </c>
      <c r="L23" s="14">
        <v>309.0</v>
      </c>
      <c r="M23" s="15">
        <v>0.18</v>
      </c>
      <c r="N23" s="16">
        <f t="shared" si="4"/>
        <v>557</v>
      </c>
      <c r="O23" s="16">
        <v>0.0</v>
      </c>
      <c r="P23" s="11">
        <f t="shared" si="5"/>
        <v>557</v>
      </c>
      <c r="Q23" s="11">
        <f t="shared" si="9"/>
        <v>3360</v>
      </c>
      <c r="R23" s="12">
        <f t="shared" si="6"/>
        <v>44104</v>
      </c>
      <c r="S23" s="11"/>
      <c r="T23" s="11"/>
      <c r="U23" s="11"/>
      <c r="V23" s="14">
        <f t="shared" si="7"/>
        <v>91</v>
      </c>
      <c r="W23" s="14">
        <f t="shared" si="8"/>
        <v>25</v>
      </c>
      <c r="X23" s="13"/>
      <c r="AB23" s="14"/>
    </row>
    <row r="24" ht="15.75" customHeight="1">
      <c r="A24" s="17">
        <v>44044.0</v>
      </c>
      <c r="B24" s="23">
        <v>3094.0</v>
      </c>
      <c r="C24" s="18">
        <v>5356.0</v>
      </c>
      <c r="D24" s="11">
        <f t="shared" si="1"/>
        <v>-2262</v>
      </c>
      <c r="E24" s="11">
        <f t="shared" si="2"/>
        <v>2489</v>
      </c>
      <c r="F24" s="14"/>
      <c r="G24" s="25"/>
      <c r="H24" s="14"/>
      <c r="I24" s="12">
        <v>44044.0</v>
      </c>
      <c r="J24" s="12">
        <v>44104.0</v>
      </c>
      <c r="K24" s="13">
        <f t="shared" si="3"/>
        <v>60</v>
      </c>
      <c r="L24" s="14">
        <v>309.0</v>
      </c>
      <c r="M24" s="15">
        <v>0.18</v>
      </c>
      <c r="N24" s="16">
        <f t="shared" si="4"/>
        <v>557</v>
      </c>
      <c r="O24" s="16">
        <v>964.0</v>
      </c>
      <c r="P24" s="11">
        <f t="shared" si="5"/>
        <v>-407</v>
      </c>
      <c r="Q24" s="11">
        <f t="shared" si="9"/>
        <v>2953</v>
      </c>
      <c r="R24" s="32">
        <f t="shared" si="6"/>
        <v>44104</v>
      </c>
      <c r="S24" s="11"/>
      <c r="T24" s="11"/>
      <c r="U24" s="11"/>
      <c r="V24" s="14">
        <f t="shared" si="7"/>
        <v>60</v>
      </c>
      <c r="W24" s="14">
        <f t="shared" si="8"/>
        <v>16</v>
      </c>
      <c r="X24" s="13" t="s">
        <v>441</v>
      </c>
      <c r="AB24" s="14" t="s">
        <v>35</v>
      </c>
    </row>
    <row r="25" ht="15.75" customHeight="1">
      <c r="A25" s="17">
        <v>44075.0</v>
      </c>
      <c r="B25" s="23">
        <v>3094.0</v>
      </c>
      <c r="C25" s="18">
        <v>0.0</v>
      </c>
      <c r="D25" s="11">
        <f t="shared" si="1"/>
        <v>3094</v>
      </c>
      <c r="E25" s="11">
        <f t="shared" si="2"/>
        <v>5583</v>
      </c>
      <c r="F25" s="14"/>
      <c r="G25" s="14"/>
      <c r="H25" s="14"/>
      <c r="I25" s="12">
        <v>44075.0</v>
      </c>
      <c r="J25" s="12">
        <v>44104.0</v>
      </c>
      <c r="K25" s="13">
        <f t="shared" si="3"/>
        <v>29</v>
      </c>
      <c r="L25" s="14">
        <v>309.0</v>
      </c>
      <c r="M25" s="15">
        <v>0.18</v>
      </c>
      <c r="N25" s="16">
        <f t="shared" si="4"/>
        <v>557</v>
      </c>
      <c r="O25" s="16">
        <v>0.0</v>
      </c>
      <c r="P25" s="11">
        <f t="shared" si="5"/>
        <v>557</v>
      </c>
      <c r="Q25" s="11">
        <f t="shared" si="9"/>
        <v>3510</v>
      </c>
      <c r="R25" s="32">
        <f t="shared" si="6"/>
        <v>44104</v>
      </c>
      <c r="S25" s="11"/>
      <c r="T25" s="11"/>
      <c r="U25" s="11"/>
      <c r="V25" s="14">
        <f t="shared" si="7"/>
        <v>29</v>
      </c>
      <c r="W25" s="14">
        <f t="shared" si="8"/>
        <v>8</v>
      </c>
      <c r="X25" s="13"/>
    </row>
    <row r="26" ht="15.75" customHeight="1">
      <c r="A26" s="23" t="s">
        <v>36</v>
      </c>
      <c r="B26" s="23">
        <f t="shared" ref="B26:D26" si="11">SUM(B5:B25)</f>
        <v>43075</v>
      </c>
      <c r="C26" s="23">
        <f t="shared" si="11"/>
        <v>37492</v>
      </c>
      <c r="D26" s="23">
        <f t="shared" si="11"/>
        <v>5583</v>
      </c>
      <c r="E26" s="23"/>
      <c r="F26" s="28"/>
      <c r="G26" s="28"/>
      <c r="H26" s="28"/>
      <c r="I26" s="33"/>
      <c r="J26" s="28"/>
      <c r="K26" s="28"/>
      <c r="L26" s="28">
        <f>SUM(L5:L25)</f>
        <v>1485</v>
      </c>
      <c r="M26" s="23"/>
      <c r="N26" s="23">
        <f t="shared" ref="N26:P26" si="12">SUM(N5:N25)</f>
        <v>10258</v>
      </c>
      <c r="O26" s="23">
        <f t="shared" si="12"/>
        <v>6748</v>
      </c>
      <c r="P26" s="23">
        <f t="shared" si="12"/>
        <v>3510</v>
      </c>
      <c r="Q26" s="23"/>
      <c r="R26" s="23"/>
      <c r="S26" s="23"/>
      <c r="T26" s="23"/>
      <c r="U26" s="23"/>
      <c r="V26" s="23"/>
      <c r="W26" s="23">
        <f>SUM(W5:W25)</f>
        <v>518</v>
      </c>
      <c r="X26" s="25"/>
    </row>
    <row r="27" ht="15.75" customHeight="1"/>
    <row r="28" ht="15.75" customHeight="1">
      <c r="A28" s="3" t="s">
        <v>37</v>
      </c>
      <c r="B28" s="4"/>
      <c r="C28" s="4"/>
      <c r="D28" s="4"/>
      <c r="E28" s="4"/>
      <c r="F28" s="5"/>
    </row>
    <row r="29" ht="15.75" customHeight="1">
      <c r="A29" s="34" t="s">
        <v>38</v>
      </c>
      <c r="B29" s="5"/>
      <c r="C29" s="35"/>
      <c r="D29" s="35" t="s">
        <v>39</v>
      </c>
      <c r="E29" s="35" t="s">
        <v>17</v>
      </c>
      <c r="F29" s="35" t="s">
        <v>6</v>
      </c>
    </row>
    <row r="30" ht="15.75" customHeight="1">
      <c r="A30" s="34" t="s">
        <v>1</v>
      </c>
      <c r="B30" s="5"/>
      <c r="C30" s="35"/>
      <c r="D30" s="35">
        <f t="shared" ref="D30:E30" si="13">B26</f>
        <v>43075</v>
      </c>
      <c r="E30" s="35">
        <f t="shared" si="13"/>
        <v>37492</v>
      </c>
      <c r="F30" s="35">
        <f t="shared" ref="F30:F33" si="15">SUM(D30-E30)</f>
        <v>5583</v>
      </c>
    </row>
    <row r="31" ht="15.75" customHeight="1">
      <c r="A31" s="34" t="s">
        <v>40</v>
      </c>
      <c r="B31" s="5"/>
      <c r="C31" s="35"/>
      <c r="D31" s="35">
        <f t="shared" ref="D31:E31" si="14">N26</f>
        <v>10258</v>
      </c>
      <c r="E31" s="35">
        <f t="shared" si="14"/>
        <v>6748</v>
      </c>
      <c r="F31" s="35">
        <f t="shared" si="15"/>
        <v>3510</v>
      </c>
    </row>
    <row r="32" ht="15.75" customHeight="1">
      <c r="A32" s="34" t="s">
        <v>41</v>
      </c>
      <c r="B32" s="5"/>
      <c r="C32" s="35"/>
      <c r="D32" s="35">
        <f>L26</f>
        <v>1485</v>
      </c>
      <c r="E32" s="35">
        <v>0.0</v>
      </c>
      <c r="F32" s="35">
        <f t="shared" si="15"/>
        <v>1485</v>
      </c>
    </row>
    <row r="33" ht="15.75" customHeight="1">
      <c r="A33" s="34" t="s">
        <v>42</v>
      </c>
      <c r="B33" s="5"/>
      <c r="C33" s="35"/>
      <c r="D33" s="35">
        <f>W26</f>
        <v>518</v>
      </c>
      <c r="E33" s="35">
        <v>0.0</v>
      </c>
      <c r="F33" s="35">
        <f t="shared" si="15"/>
        <v>518</v>
      </c>
    </row>
    <row r="34" ht="15.75" customHeight="1">
      <c r="A34" s="3" t="s">
        <v>36</v>
      </c>
      <c r="B34" s="5"/>
      <c r="C34" s="35"/>
      <c r="D34" s="35">
        <f t="shared" ref="D34:F34" si="16">SUM(D30:D33)</f>
        <v>55336</v>
      </c>
      <c r="E34" s="35">
        <f t="shared" si="16"/>
        <v>44240</v>
      </c>
      <c r="F34" s="35">
        <f t="shared" si="16"/>
        <v>11096</v>
      </c>
    </row>
    <row r="35" ht="15.75" customHeight="1">
      <c r="A35" s="36" t="s">
        <v>43</v>
      </c>
    </row>
    <row r="36" ht="25.5" customHeight="1"/>
    <row r="37" ht="15.75" customHeight="1">
      <c r="D37" s="24" t="s">
        <v>44</v>
      </c>
      <c r="F37" s="24" t="s">
        <v>45</v>
      </c>
      <c r="I37" s="24" t="s">
        <v>46</v>
      </c>
      <c r="L37" s="24" t="s">
        <v>47</v>
      </c>
      <c r="Q37" s="24" t="s">
        <v>48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31:B31"/>
    <mergeCell ref="A32:B32"/>
    <mergeCell ref="A33:B33"/>
    <mergeCell ref="A34:B34"/>
    <mergeCell ref="A35:Q35"/>
    <mergeCell ref="A1:W1"/>
    <mergeCell ref="A2:L2"/>
    <mergeCell ref="M2:W2"/>
    <mergeCell ref="A4:W4"/>
    <mergeCell ref="A28:F28"/>
    <mergeCell ref="A29:B29"/>
    <mergeCell ref="A30:B30"/>
  </mergeCells>
  <printOptions/>
  <pageMargins bottom="0.7480314960629921" footer="0.0" header="0.0" left="0.7086614173228347" right="0.7086614173228347" top="0.7480314960629921"/>
  <pageSetup paperSize="5" scale="90"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6.25"/>
    <col customWidth="1" min="4" max="4" width="8.13"/>
    <col customWidth="1" min="5" max="5" width="7.5"/>
    <col customWidth="1" min="6" max="6" width="6.88"/>
    <col customWidth="1" min="7" max="7" width="7.88"/>
    <col customWidth="1" min="8" max="8" width="5.75"/>
    <col customWidth="1" min="9" max="9" width="8.25"/>
    <col customWidth="1" min="10" max="10" width="8.5"/>
    <col customWidth="1" min="11" max="11" width="7.88"/>
    <col customWidth="1" min="12" max="12" width="8.25"/>
    <col customWidth="1" min="13" max="13" width="5.88"/>
    <col customWidth="1" min="14" max="14" width="5.25"/>
    <col customWidth="1" min="15" max="15" width="5.13"/>
    <col customWidth="1" min="16" max="16" width="6.5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5.75"/>
    <col customWidth="1" min="23" max="23" width="8.38"/>
    <col customWidth="1" min="24" max="24" width="9.13"/>
    <col customWidth="1" min="25" max="26" width="7.88"/>
    <col customWidth="1" min="27" max="38" width="7.63"/>
  </cols>
  <sheetData>
    <row r="1">
      <c r="A1" s="49" t="s">
        <v>442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  <c r="AK2" s="24">
        <v>8500.0</v>
      </c>
      <c r="AL2" s="24">
        <f>ROUND((AK2*18%),0)</f>
        <v>1530</v>
      </c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  <c r="X3" s="87">
        <v>41640.0</v>
      </c>
      <c r="Y3" s="87">
        <v>41334.0</v>
      </c>
      <c r="Z3" s="87">
        <v>41699.0</v>
      </c>
      <c r="AA3" s="87">
        <v>42064.0</v>
      </c>
      <c r="AB3" s="87">
        <v>42430.0</v>
      </c>
      <c r="AC3" s="87">
        <v>42795.0</v>
      </c>
      <c r="AD3" s="87">
        <v>43160.0</v>
      </c>
      <c r="AE3" s="87">
        <v>43525.0</v>
      </c>
      <c r="AF3" s="87">
        <v>43891.0</v>
      </c>
    </row>
    <row r="4" ht="13.5" customHeight="1">
      <c r="A4" s="8" t="s">
        <v>443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24">
        <v>2344.0</v>
      </c>
      <c r="Y4" s="24">
        <f>ROUND((X4+X4*15%),0)</f>
        <v>2696</v>
      </c>
      <c r="Z4" s="24">
        <v>2696.0</v>
      </c>
      <c r="AA4" s="24">
        <v>2696.0</v>
      </c>
      <c r="AB4" s="24">
        <f t="shared" ref="AB4:AF4" si="1">ROUND((AA4+AA4*8%),0)</f>
        <v>2912</v>
      </c>
      <c r="AC4" s="24">
        <f t="shared" si="1"/>
        <v>3145</v>
      </c>
      <c r="AD4" s="24">
        <f t="shared" si="1"/>
        <v>3397</v>
      </c>
      <c r="AE4" s="24">
        <f t="shared" si="1"/>
        <v>3669</v>
      </c>
      <c r="AF4" s="24">
        <f t="shared" si="1"/>
        <v>3963</v>
      </c>
    </row>
    <row r="5" ht="20.25" customHeight="1">
      <c r="A5" s="66" t="s">
        <v>205</v>
      </c>
      <c r="B5" s="10">
        <v>44926.0</v>
      </c>
      <c r="C5" s="10">
        <v>0.0</v>
      </c>
      <c r="D5" s="96">
        <f t="shared" ref="D5:D25" si="2">SUM(B5-C5)</f>
        <v>44926</v>
      </c>
      <c r="E5" s="10">
        <f>D5</f>
        <v>44926</v>
      </c>
      <c r="F5" s="10"/>
      <c r="G5" s="10"/>
      <c r="H5" s="10"/>
      <c r="I5" s="80">
        <v>43466.0</v>
      </c>
      <c r="J5" s="80">
        <v>44104.0</v>
      </c>
      <c r="K5" s="97">
        <f t="shared" ref="K5:K25" si="3">SUM(J5-I5)</f>
        <v>638</v>
      </c>
      <c r="L5" s="10"/>
      <c r="M5" s="98">
        <v>0.18</v>
      </c>
      <c r="N5" s="16">
        <f t="shared" ref="N5:N25" si="4">ROUND(SUM(B5*M5),0)</f>
        <v>8087</v>
      </c>
      <c r="O5" s="16">
        <v>0.0</v>
      </c>
      <c r="P5" s="96">
        <f t="shared" ref="P5:P25" si="5">SUM(N5-O5)</f>
        <v>8087</v>
      </c>
      <c r="Q5" s="96">
        <f>P5</f>
        <v>8087</v>
      </c>
      <c r="R5" s="99">
        <v>44104.0</v>
      </c>
      <c r="S5" s="96"/>
      <c r="T5" s="96"/>
      <c r="U5" s="96"/>
      <c r="V5" s="88">
        <f t="shared" ref="V5:V25" si="6">SUM(R5-I5)</f>
        <v>638</v>
      </c>
      <c r="W5" s="88">
        <f t="shared" ref="W5:W25" si="7">ROUND(SUM(N5*18%*V5/365),0)</f>
        <v>2544</v>
      </c>
    </row>
    <row r="6" ht="15.0" customHeight="1">
      <c r="A6" s="17">
        <v>43497.0</v>
      </c>
      <c r="B6" s="10">
        <v>3397.0</v>
      </c>
      <c r="C6" s="96">
        <v>0.0</v>
      </c>
      <c r="D6" s="96">
        <f t="shared" si="2"/>
        <v>3397</v>
      </c>
      <c r="E6" s="96">
        <f t="shared" ref="E6:E25" si="8">SUM(E5+D6)</f>
        <v>48323</v>
      </c>
      <c r="F6" s="88"/>
      <c r="G6" s="88"/>
      <c r="H6" s="88"/>
      <c r="I6" s="99">
        <v>43497.0</v>
      </c>
      <c r="J6" s="80">
        <v>44104.0</v>
      </c>
      <c r="K6" s="97">
        <f t="shared" si="3"/>
        <v>607</v>
      </c>
      <c r="L6" s="88">
        <v>1000.0</v>
      </c>
      <c r="M6" s="98">
        <v>0.18</v>
      </c>
      <c r="N6" s="16">
        <f t="shared" si="4"/>
        <v>611</v>
      </c>
      <c r="O6" s="16">
        <v>0.0</v>
      </c>
      <c r="P6" s="96">
        <f t="shared" si="5"/>
        <v>611</v>
      </c>
      <c r="Q6" s="96">
        <f t="shared" ref="Q6:Q25" si="9">Q5+P6</f>
        <v>8698</v>
      </c>
      <c r="R6" s="99">
        <v>44104.0</v>
      </c>
      <c r="S6" s="96"/>
      <c r="T6" s="96"/>
      <c r="U6" s="96"/>
      <c r="V6" s="88">
        <f t="shared" si="6"/>
        <v>607</v>
      </c>
      <c r="W6" s="88">
        <f t="shared" si="7"/>
        <v>183</v>
      </c>
      <c r="X6" s="19">
        <v>43497.0</v>
      </c>
      <c r="Y6" s="19">
        <v>43615.0</v>
      </c>
      <c r="Z6" s="20">
        <f>SUM(Y6-X6+1)</f>
        <v>119</v>
      </c>
    </row>
    <row r="7" ht="15.0" customHeight="1">
      <c r="A7" s="17">
        <v>43525.0</v>
      </c>
      <c r="B7" s="10">
        <v>3907.0</v>
      </c>
      <c r="C7" s="96">
        <v>0.0</v>
      </c>
      <c r="D7" s="96">
        <f t="shared" si="2"/>
        <v>3907</v>
      </c>
      <c r="E7" s="96">
        <f t="shared" si="8"/>
        <v>52230</v>
      </c>
      <c r="F7" s="88"/>
      <c r="G7" s="99"/>
      <c r="H7" s="88"/>
      <c r="I7" s="99">
        <v>43525.0</v>
      </c>
      <c r="J7" s="80">
        <v>44104.0</v>
      </c>
      <c r="K7" s="97">
        <f t="shared" si="3"/>
        <v>579</v>
      </c>
      <c r="L7" s="88">
        <v>1000.0</v>
      </c>
      <c r="M7" s="98">
        <v>0.18</v>
      </c>
      <c r="N7" s="16">
        <f t="shared" si="4"/>
        <v>703</v>
      </c>
      <c r="O7" s="16">
        <v>0.0</v>
      </c>
      <c r="P7" s="96">
        <f t="shared" si="5"/>
        <v>703</v>
      </c>
      <c r="Q7" s="96">
        <f t="shared" si="9"/>
        <v>9401</v>
      </c>
      <c r="R7" s="99">
        <v>44104.0</v>
      </c>
      <c r="S7" s="96"/>
      <c r="T7" s="96"/>
      <c r="U7" s="96"/>
      <c r="V7" s="88">
        <f t="shared" si="6"/>
        <v>579</v>
      </c>
      <c r="W7" s="88">
        <f t="shared" si="7"/>
        <v>201</v>
      </c>
      <c r="X7" s="20"/>
      <c r="Y7" s="20"/>
      <c r="Z7" s="20"/>
      <c r="AH7" s="24">
        <v>2941.0</v>
      </c>
    </row>
    <row r="8" ht="15.0" customHeight="1">
      <c r="A8" s="17">
        <v>43556.0</v>
      </c>
      <c r="B8" s="10">
        <v>3907.0</v>
      </c>
      <c r="C8" s="96">
        <v>0.0</v>
      </c>
      <c r="D8" s="96">
        <f t="shared" si="2"/>
        <v>3907</v>
      </c>
      <c r="E8" s="96">
        <f t="shared" si="8"/>
        <v>56137</v>
      </c>
      <c r="F8" s="88"/>
      <c r="G8" s="99"/>
      <c r="H8" s="88"/>
      <c r="I8" s="99">
        <v>43556.0</v>
      </c>
      <c r="J8" s="80">
        <v>44104.0</v>
      </c>
      <c r="K8" s="97">
        <f t="shared" si="3"/>
        <v>548</v>
      </c>
      <c r="L8" s="88">
        <v>1000.0</v>
      </c>
      <c r="M8" s="98">
        <v>0.18</v>
      </c>
      <c r="N8" s="16">
        <f t="shared" si="4"/>
        <v>703</v>
      </c>
      <c r="O8" s="16">
        <v>0.0</v>
      </c>
      <c r="P8" s="96">
        <f t="shared" si="5"/>
        <v>703</v>
      </c>
      <c r="Q8" s="96">
        <f t="shared" si="9"/>
        <v>10104</v>
      </c>
      <c r="R8" s="99">
        <v>44104.0</v>
      </c>
      <c r="S8" s="88"/>
      <c r="T8" s="88"/>
      <c r="U8" s="88"/>
      <c r="V8" s="88">
        <f t="shared" si="6"/>
        <v>548</v>
      </c>
      <c r="W8" s="88">
        <f t="shared" si="7"/>
        <v>190</v>
      </c>
      <c r="AH8" s="24">
        <v>2941.0</v>
      </c>
    </row>
    <row r="9" ht="15.0" customHeight="1">
      <c r="A9" s="17">
        <v>43586.0</v>
      </c>
      <c r="B9" s="10">
        <v>3907.0</v>
      </c>
      <c r="C9" s="96">
        <v>0.0</v>
      </c>
      <c r="D9" s="96">
        <f t="shared" si="2"/>
        <v>3907</v>
      </c>
      <c r="E9" s="96">
        <f t="shared" si="8"/>
        <v>60044</v>
      </c>
      <c r="F9" s="88"/>
      <c r="G9" s="99"/>
      <c r="H9" s="88"/>
      <c r="I9" s="99">
        <v>43586.0</v>
      </c>
      <c r="J9" s="80">
        <v>44104.0</v>
      </c>
      <c r="K9" s="97">
        <f t="shared" si="3"/>
        <v>518</v>
      </c>
      <c r="L9" s="88">
        <v>1000.0</v>
      </c>
      <c r="M9" s="98">
        <v>0.18</v>
      </c>
      <c r="N9" s="16">
        <f t="shared" si="4"/>
        <v>703</v>
      </c>
      <c r="O9" s="16">
        <v>0.0</v>
      </c>
      <c r="P9" s="96">
        <f t="shared" si="5"/>
        <v>703</v>
      </c>
      <c r="Q9" s="96">
        <f t="shared" si="9"/>
        <v>10807</v>
      </c>
      <c r="R9" s="99">
        <v>44104.0</v>
      </c>
      <c r="S9" s="88"/>
      <c r="T9" s="88"/>
      <c r="U9" s="88"/>
      <c r="V9" s="88">
        <f t="shared" si="6"/>
        <v>518</v>
      </c>
      <c r="W9" s="88">
        <f t="shared" si="7"/>
        <v>180</v>
      </c>
      <c r="AH9" s="24">
        <v>2941.0</v>
      </c>
    </row>
    <row r="10" ht="15.0" customHeight="1">
      <c r="A10" s="17">
        <v>43617.0</v>
      </c>
      <c r="B10" s="10">
        <v>3907.0</v>
      </c>
      <c r="C10" s="96">
        <v>0.0</v>
      </c>
      <c r="D10" s="96">
        <f t="shared" si="2"/>
        <v>3907</v>
      </c>
      <c r="E10" s="96">
        <f t="shared" si="8"/>
        <v>63951</v>
      </c>
      <c r="F10" s="88"/>
      <c r="G10" s="99"/>
      <c r="H10" s="88"/>
      <c r="I10" s="99">
        <v>43617.0</v>
      </c>
      <c r="J10" s="80">
        <v>44104.0</v>
      </c>
      <c r="K10" s="97">
        <f t="shared" si="3"/>
        <v>487</v>
      </c>
      <c r="L10" s="88">
        <v>1000.0</v>
      </c>
      <c r="M10" s="98">
        <v>0.18</v>
      </c>
      <c r="N10" s="16">
        <f t="shared" si="4"/>
        <v>703</v>
      </c>
      <c r="O10" s="16">
        <v>0.0</v>
      </c>
      <c r="P10" s="96">
        <f t="shared" si="5"/>
        <v>703</v>
      </c>
      <c r="Q10" s="96">
        <f t="shared" si="9"/>
        <v>11510</v>
      </c>
      <c r="R10" s="99">
        <v>44104.0</v>
      </c>
      <c r="S10" s="88"/>
      <c r="T10" s="88"/>
      <c r="U10" s="88"/>
      <c r="V10" s="88">
        <f t="shared" si="6"/>
        <v>487</v>
      </c>
      <c r="W10" s="88">
        <f t="shared" si="7"/>
        <v>169</v>
      </c>
      <c r="X10" s="19">
        <v>43617.0</v>
      </c>
      <c r="Y10" s="19">
        <v>43630.0</v>
      </c>
      <c r="Z10" s="20">
        <f>SUM(Y10-X10+1)</f>
        <v>14</v>
      </c>
      <c r="AH10" s="24">
        <v>2941.0</v>
      </c>
    </row>
    <row r="11" ht="15.0" customHeight="1">
      <c r="A11" s="17">
        <v>43647.0</v>
      </c>
      <c r="B11" s="10">
        <v>3907.0</v>
      </c>
      <c r="C11" s="96">
        <v>0.0</v>
      </c>
      <c r="D11" s="96">
        <f t="shared" si="2"/>
        <v>3907</v>
      </c>
      <c r="E11" s="96">
        <f t="shared" si="8"/>
        <v>67858</v>
      </c>
      <c r="F11" s="88"/>
      <c r="G11" s="100"/>
      <c r="H11" s="88"/>
      <c r="I11" s="99">
        <v>43647.0</v>
      </c>
      <c r="J11" s="80">
        <v>44104.0</v>
      </c>
      <c r="K11" s="97">
        <f t="shared" si="3"/>
        <v>457</v>
      </c>
      <c r="L11" s="88">
        <v>1000.0</v>
      </c>
      <c r="M11" s="98">
        <v>0.18</v>
      </c>
      <c r="N11" s="16">
        <f t="shared" si="4"/>
        <v>703</v>
      </c>
      <c r="O11" s="16">
        <v>0.0</v>
      </c>
      <c r="P11" s="96">
        <f t="shared" si="5"/>
        <v>703</v>
      </c>
      <c r="Q11" s="96">
        <f t="shared" si="9"/>
        <v>12213</v>
      </c>
      <c r="R11" s="99">
        <v>44104.0</v>
      </c>
      <c r="S11" s="88"/>
      <c r="T11" s="100"/>
      <c r="U11" s="88"/>
      <c r="V11" s="88">
        <f t="shared" si="6"/>
        <v>457</v>
      </c>
      <c r="W11" s="88">
        <f t="shared" si="7"/>
        <v>158</v>
      </c>
      <c r="AH11" s="24">
        <v>2941.0</v>
      </c>
    </row>
    <row r="12" ht="15.0" customHeight="1">
      <c r="A12" s="17">
        <v>43678.0</v>
      </c>
      <c r="B12" s="10">
        <v>3907.0</v>
      </c>
      <c r="C12" s="96">
        <v>0.0</v>
      </c>
      <c r="D12" s="96">
        <f t="shared" si="2"/>
        <v>3907</v>
      </c>
      <c r="E12" s="96">
        <f t="shared" si="8"/>
        <v>71765</v>
      </c>
      <c r="F12" s="88"/>
      <c r="G12" s="100"/>
      <c r="H12" s="88"/>
      <c r="I12" s="99">
        <v>43678.0</v>
      </c>
      <c r="J12" s="80">
        <v>44104.0</v>
      </c>
      <c r="K12" s="97">
        <f t="shared" si="3"/>
        <v>426</v>
      </c>
      <c r="L12" s="88">
        <v>1000.0</v>
      </c>
      <c r="M12" s="98">
        <v>0.18</v>
      </c>
      <c r="N12" s="16">
        <f t="shared" si="4"/>
        <v>703</v>
      </c>
      <c r="O12" s="16">
        <v>0.0</v>
      </c>
      <c r="P12" s="96">
        <f t="shared" si="5"/>
        <v>703</v>
      </c>
      <c r="Q12" s="96">
        <f t="shared" si="9"/>
        <v>12916</v>
      </c>
      <c r="R12" s="99">
        <v>44104.0</v>
      </c>
      <c r="S12" s="88"/>
      <c r="T12" s="88"/>
      <c r="U12" s="88"/>
      <c r="V12" s="88">
        <f t="shared" si="6"/>
        <v>426</v>
      </c>
      <c r="W12" s="88">
        <f t="shared" si="7"/>
        <v>148</v>
      </c>
      <c r="X12" s="19">
        <v>43617.0</v>
      </c>
      <c r="Y12" s="19">
        <v>43629.0</v>
      </c>
      <c r="Z12" s="20">
        <f>SUM(Y12-X12+1)</f>
        <v>13</v>
      </c>
      <c r="AH12" s="24">
        <v>2941.0</v>
      </c>
    </row>
    <row r="13" ht="15.0" customHeight="1">
      <c r="A13" s="17">
        <v>43709.0</v>
      </c>
      <c r="B13" s="10">
        <v>3907.0</v>
      </c>
      <c r="C13" s="96">
        <v>0.0</v>
      </c>
      <c r="D13" s="96">
        <f t="shared" si="2"/>
        <v>3907</v>
      </c>
      <c r="E13" s="96">
        <f t="shared" si="8"/>
        <v>75672</v>
      </c>
      <c r="F13" s="88"/>
      <c r="G13" s="100"/>
      <c r="H13" s="88"/>
      <c r="I13" s="99">
        <v>43709.0</v>
      </c>
      <c r="J13" s="80">
        <v>44104.0</v>
      </c>
      <c r="K13" s="97">
        <f t="shared" si="3"/>
        <v>395</v>
      </c>
      <c r="L13" s="88">
        <v>1000.0</v>
      </c>
      <c r="M13" s="98">
        <v>0.18</v>
      </c>
      <c r="N13" s="16">
        <f t="shared" si="4"/>
        <v>703</v>
      </c>
      <c r="O13" s="16">
        <v>0.0</v>
      </c>
      <c r="P13" s="96">
        <f t="shared" si="5"/>
        <v>703</v>
      </c>
      <c r="Q13" s="96">
        <f t="shared" si="9"/>
        <v>13619</v>
      </c>
      <c r="R13" s="99">
        <v>44104.0</v>
      </c>
      <c r="S13" s="88"/>
      <c r="T13" s="88"/>
      <c r="U13" s="88"/>
      <c r="V13" s="88">
        <f t="shared" si="6"/>
        <v>395</v>
      </c>
      <c r="W13" s="88">
        <f t="shared" si="7"/>
        <v>137</v>
      </c>
      <c r="AH13" s="24">
        <v>2941.0</v>
      </c>
    </row>
    <row r="14" ht="15.0" customHeight="1">
      <c r="A14" s="17">
        <v>43739.0</v>
      </c>
      <c r="B14" s="10">
        <v>3907.0</v>
      </c>
      <c r="C14" s="96">
        <v>0.0</v>
      </c>
      <c r="D14" s="96">
        <f t="shared" si="2"/>
        <v>3907</v>
      </c>
      <c r="E14" s="96">
        <f t="shared" si="8"/>
        <v>79579</v>
      </c>
      <c r="F14" s="88"/>
      <c r="G14" s="100"/>
      <c r="H14" s="88"/>
      <c r="I14" s="99">
        <v>43739.0</v>
      </c>
      <c r="J14" s="80">
        <v>44104.0</v>
      </c>
      <c r="K14" s="97">
        <f t="shared" si="3"/>
        <v>365</v>
      </c>
      <c r="L14" s="88">
        <v>1000.0</v>
      </c>
      <c r="M14" s="98">
        <v>0.18</v>
      </c>
      <c r="N14" s="16">
        <f t="shared" si="4"/>
        <v>703</v>
      </c>
      <c r="O14" s="16">
        <v>0.0</v>
      </c>
      <c r="P14" s="96">
        <f t="shared" si="5"/>
        <v>703</v>
      </c>
      <c r="Q14" s="96">
        <f t="shared" si="9"/>
        <v>14322</v>
      </c>
      <c r="R14" s="99">
        <v>44104.0</v>
      </c>
      <c r="S14" s="88"/>
      <c r="T14" s="88"/>
      <c r="U14" s="88"/>
      <c r="V14" s="88">
        <f t="shared" si="6"/>
        <v>365</v>
      </c>
      <c r="W14" s="88">
        <f t="shared" si="7"/>
        <v>127</v>
      </c>
      <c r="AA14" s="24">
        <v>2625.0</v>
      </c>
      <c r="AB14" s="24">
        <f>AA16</f>
        <v>2756</v>
      </c>
      <c r="AH14" s="24">
        <v>3556.0</v>
      </c>
    </row>
    <row r="15" ht="15.0" customHeight="1">
      <c r="A15" s="71">
        <v>43770.0</v>
      </c>
      <c r="B15" s="10">
        <v>3907.0</v>
      </c>
      <c r="C15" s="101">
        <v>0.0</v>
      </c>
      <c r="D15" s="101">
        <f t="shared" si="2"/>
        <v>3907</v>
      </c>
      <c r="E15" s="101">
        <f t="shared" si="8"/>
        <v>83486</v>
      </c>
      <c r="F15" s="102"/>
      <c r="G15" s="103"/>
      <c r="H15" s="102"/>
      <c r="I15" s="104">
        <v>43770.0</v>
      </c>
      <c r="J15" s="80">
        <v>44104.0</v>
      </c>
      <c r="K15" s="97">
        <f t="shared" si="3"/>
        <v>334</v>
      </c>
      <c r="L15" s="88">
        <v>1000.0</v>
      </c>
      <c r="M15" s="98">
        <v>0.18</v>
      </c>
      <c r="N15" s="16">
        <f t="shared" si="4"/>
        <v>703</v>
      </c>
      <c r="O15" s="16">
        <v>0.0</v>
      </c>
      <c r="P15" s="96">
        <f t="shared" si="5"/>
        <v>703</v>
      </c>
      <c r="Q15" s="96">
        <f t="shared" si="9"/>
        <v>15025</v>
      </c>
      <c r="R15" s="99">
        <v>44104.0</v>
      </c>
      <c r="S15" s="88"/>
      <c r="T15" s="88"/>
      <c r="U15" s="88"/>
      <c r="V15" s="88">
        <f t="shared" si="6"/>
        <v>334</v>
      </c>
      <c r="W15" s="88">
        <f t="shared" si="7"/>
        <v>116</v>
      </c>
      <c r="X15" s="24">
        <v>44801.0</v>
      </c>
      <c r="AA15" s="24">
        <f>ROUND(SUM(AA14*5%),0)</f>
        <v>131</v>
      </c>
      <c r="AB15" s="24">
        <f>ROUND(SUM(AB14*10%),0)</f>
        <v>276</v>
      </c>
      <c r="AH15" s="24">
        <v>3556.0</v>
      </c>
    </row>
    <row r="16" ht="15.0" customHeight="1">
      <c r="A16" s="17">
        <v>43800.0</v>
      </c>
      <c r="B16" s="10">
        <v>3907.0</v>
      </c>
      <c r="C16" s="96">
        <v>0.0</v>
      </c>
      <c r="D16" s="96">
        <f t="shared" si="2"/>
        <v>3907</v>
      </c>
      <c r="E16" s="96">
        <f t="shared" si="8"/>
        <v>87393</v>
      </c>
      <c r="F16" s="88"/>
      <c r="G16" s="99"/>
      <c r="H16" s="88"/>
      <c r="I16" s="99">
        <v>43800.0</v>
      </c>
      <c r="J16" s="80">
        <v>44104.0</v>
      </c>
      <c r="K16" s="97">
        <f t="shared" si="3"/>
        <v>304</v>
      </c>
      <c r="L16" s="88">
        <v>1000.0</v>
      </c>
      <c r="M16" s="98">
        <v>0.18</v>
      </c>
      <c r="N16" s="16">
        <f t="shared" si="4"/>
        <v>703</v>
      </c>
      <c r="O16" s="16">
        <v>0.0</v>
      </c>
      <c r="P16" s="96">
        <f t="shared" si="5"/>
        <v>703</v>
      </c>
      <c r="Q16" s="96">
        <f t="shared" si="9"/>
        <v>15728</v>
      </c>
      <c r="R16" s="99">
        <v>44104.0</v>
      </c>
      <c r="S16" s="88"/>
      <c r="T16" s="88"/>
      <c r="U16" s="88"/>
      <c r="V16" s="88">
        <f t="shared" si="6"/>
        <v>304</v>
      </c>
      <c r="W16" s="88">
        <f t="shared" si="7"/>
        <v>105</v>
      </c>
      <c r="AA16" s="24">
        <f t="shared" ref="AA16:AB16" si="10">SUM(AA14,AA15)</f>
        <v>2756</v>
      </c>
      <c r="AB16" s="24">
        <f t="shared" si="10"/>
        <v>3032</v>
      </c>
      <c r="AH16" s="24">
        <f>SUM(AH7:AH15)</f>
        <v>27699</v>
      </c>
    </row>
    <row r="17" ht="15.0" customHeight="1">
      <c r="A17" s="17">
        <v>43831.0</v>
      </c>
      <c r="B17" s="10">
        <v>3907.0</v>
      </c>
      <c r="C17" s="96">
        <v>0.0</v>
      </c>
      <c r="D17" s="96">
        <f t="shared" si="2"/>
        <v>3907</v>
      </c>
      <c r="E17" s="96">
        <f t="shared" si="8"/>
        <v>91300</v>
      </c>
      <c r="F17" s="88"/>
      <c r="G17" s="88"/>
      <c r="H17" s="88"/>
      <c r="I17" s="99">
        <v>43831.0</v>
      </c>
      <c r="J17" s="80">
        <v>44104.0</v>
      </c>
      <c r="K17" s="97">
        <f t="shared" si="3"/>
        <v>273</v>
      </c>
      <c r="L17" s="88">
        <v>1000.0</v>
      </c>
      <c r="M17" s="98">
        <v>0.18</v>
      </c>
      <c r="N17" s="16">
        <f t="shared" si="4"/>
        <v>703</v>
      </c>
      <c r="O17" s="16">
        <v>0.0</v>
      </c>
      <c r="P17" s="96">
        <f t="shared" si="5"/>
        <v>703</v>
      </c>
      <c r="Q17" s="96">
        <f t="shared" si="9"/>
        <v>16431</v>
      </c>
      <c r="R17" s="99">
        <v>44104.0</v>
      </c>
      <c r="S17" s="88"/>
      <c r="T17" s="88"/>
      <c r="U17" s="88"/>
      <c r="V17" s="88">
        <f t="shared" si="6"/>
        <v>273</v>
      </c>
      <c r="W17" s="88">
        <f t="shared" si="7"/>
        <v>95</v>
      </c>
    </row>
    <row r="18" ht="15.0" customHeight="1">
      <c r="A18" s="17">
        <v>43862.0</v>
      </c>
      <c r="B18" s="10">
        <v>3907.0</v>
      </c>
      <c r="C18" s="96">
        <v>0.0</v>
      </c>
      <c r="D18" s="96">
        <f t="shared" si="2"/>
        <v>3907</v>
      </c>
      <c r="E18" s="96">
        <f t="shared" si="8"/>
        <v>95207</v>
      </c>
      <c r="F18" s="88"/>
      <c r="G18" s="105"/>
      <c r="H18" s="88"/>
      <c r="I18" s="99">
        <v>43862.0</v>
      </c>
      <c r="J18" s="80">
        <v>44104.0</v>
      </c>
      <c r="K18" s="97">
        <f t="shared" si="3"/>
        <v>242</v>
      </c>
      <c r="L18" s="88">
        <v>1000.0</v>
      </c>
      <c r="M18" s="98">
        <v>0.18</v>
      </c>
      <c r="N18" s="16">
        <f t="shared" si="4"/>
        <v>703</v>
      </c>
      <c r="O18" s="16">
        <v>0.0</v>
      </c>
      <c r="P18" s="96">
        <f t="shared" si="5"/>
        <v>703</v>
      </c>
      <c r="Q18" s="96">
        <f t="shared" si="9"/>
        <v>17134</v>
      </c>
      <c r="R18" s="99">
        <v>44104.0</v>
      </c>
      <c r="S18" s="96"/>
      <c r="T18" s="96"/>
      <c r="U18" s="96"/>
      <c r="V18" s="88">
        <f t="shared" si="6"/>
        <v>242</v>
      </c>
      <c r="W18" s="88">
        <f t="shared" si="7"/>
        <v>84</v>
      </c>
      <c r="X18" s="24">
        <v>45057.0</v>
      </c>
      <c r="Y18" s="24">
        <v>45060.0</v>
      </c>
    </row>
    <row r="19" ht="15.0" customHeight="1">
      <c r="A19" s="17">
        <v>43891.0</v>
      </c>
      <c r="B19" s="10">
        <v>3907.0</v>
      </c>
      <c r="C19" s="96">
        <v>0.0</v>
      </c>
      <c r="D19" s="96">
        <f t="shared" si="2"/>
        <v>3907</v>
      </c>
      <c r="E19" s="96">
        <f t="shared" si="8"/>
        <v>99114</v>
      </c>
      <c r="F19" s="88"/>
      <c r="G19" s="88"/>
      <c r="H19" s="88"/>
      <c r="I19" s="99">
        <v>43891.0</v>
      </c>
      <c r="J19" s="80">
        <v>44104.0</v>
      </c>
      <c r="K19" s="97">
        <f t="shared" si="3"/>
        <v>213</v>
      </c>
      <c r="L19" s="88">
        <v>1000.0</v>
      </c>
      <c r="M19" s="98">
        <v>0.18</v>
      </c>
      <c r="N19" s="16">
        <f t="shared" si="4"/>
        <v>703</v>
      </c>
      <c r="O19" s="16">
        <v>0.0</v>
      </c>
      <c r="P19" s="96">
        <f t="shared" si="5"/>
        <v>703</v>
      </c>
      <c r="Q19" s="96">
        <f t="shared" si="9"/>
        <v>17837</v>
      </c>
      <c r="R19" s="99">
        <v>44104.0</v>
      </c>
      <c r="S19" s="100"/>
      <c r="T19" s="99"/>
      <c r="U19" s="96"/>
      <c r="V19" s="88">
        <f t="shared" si="6"/>
        <v>213</v>
      </c>
      <c r="W19" s="88">
        <f t="shared" si="7"/>
        <v>74</v>
      </c>
      <c r="X19" s="24">
        <v>45106.0</v>
      </c>
    </row>
    <row r="20" ht="15.0" customHeight="1">
      <c r="A20" s="22">
        <v>43922.0</v>
      </c>
      <c r="B20" s="10">
        <v>3907.0</v>
      </c>
      <c r="C20" s="96">
        <v>0.0</v>
      </c>
      <c r="D20" s="96">
        <f t="shared" si="2"/>
        <v>3907</v>
      </c>
      <c r="E20" s="106">
        <f t="shared" si="8"/>
        <v>103021</v>
      </c>
      <c r="F20" s="107"/>
      <c r="G20" s="107"/>
      <c r="H20" s="107"/>
      <c r="I20" s="99">
        <v>43922.0</v>
      </c>
      <c r="J20" s="80">
        <v>44104.0</v>
      </c>
      <c r="K20" s="97">
        <f t="shared" si="3"/>
        <v>182</v>
      </c>
      <c r="L20" s="88">
        <v>1000.0</v>
      </c>
      <c r="M20" s="98">
        <v>0.18</v>
      </c>
      <c r="N20" s="16">
        <f t="shared" si="4"/>
        <v>703</v>
      </c>
      <c r="O20" s="16">
        <v>0.0</v>
      </c>
      <c r="P20" s="96">
        <f t="shared" si="5"/>
        <v>703</v>
      </c>
      <c r="Q20" s="96">
        <f t="shared" si="9"/>
        <v>18540</v>
      </c>
      <c r="R20" s="99">
        <v>44104.0</v>
      </c>
      <c r="S20" s="96"/>
      <c r="T20" s="96"/>
      <c r="U20" s="96"/>
      <c r="V20" s="88">
        <f t="shared" si="6"/>
        <v>182</v>
      </c>
      <c r="W20" s="88">
        <f t="shared" si="7"/>
        <v>63</v>
      </c>
    </row>
    <row r="21" ht="15.0" customHeight="1">
      <c r="A21" s="22">
        <v>43952.0</v>
      </c>
      <c r="B21" s="10">
        <v>3907.0</v>
      </c>
      <c r="C21" s="96">
        <v>0.0</v>
      </c>
      <c r="D21" s="96">
        <f t="shared" si="2"/>
        <v>3907</v>
      </c>
      <c r="E21" s="106">
        <f t="shared" si="8"/>
        <v>106928</v>
      </c>
      <c r="F21" s="107"/>
      <c r="G21" s="107"/>
      <c r="H21" s="107"/>
      <c r="I21" s="99">
        <v>43952.0</v>
      </c>
      <c r="J21" s="80">
        <v>44104.0</v>
      </c>
      <c r="K21" s="97">
        <f t="shared" si="3"/>
        <v>152</v>
      </c>
      <c r="L21" s="88">
        <v>1000.0</v>
      </c>
      <c r="M21" s="108">
        <v>0.18</v>
      </c>
      <c r="N21" s="30">
        <f t="shared" si="4"/>
        <v>703</v>
      </c>
      <c r="O21" s="16">
        <v>0.0</v>
      </c>
      <c r="P21" s="96">
        <f t="shared" si="5"/>
        <v>703</v>
      </c>
      <c r="Q21" s="96">
        <f t="shared" si="9"/>
        <v>19243</v>
      </c>
      <c r="R21" s="99">
        <v>44104.0</v>
      </c>
      <c r="S21" s="106"/>
      <c r="T21" s="106"/>
      <c r="U21" s="106"/>
      <c r="V21" s="88">
        <f t="shared" si="6"/>
        <v>152</v>
      </c>
      <c r="W21" s="88">
        <f t="shared" si="7"/>
        <v>53</v>
      </c>
    </row>
    <row r="22" ht="15.0" customHeight="1">
      <c r="A22" s="22">
        <v>43983.0</v>
      </c>
      <c r="B22" s="10">
        <v>3907.0</v>
      </c>
      <c r="C22" s="96">
        <v>0.0</v>
      </c>
      <c r="D22" s="96">
        <f t="shared" si="2"/>
        <v>3907</v>
      </c>
      <c r="E22" s="106">
        <f t="shared" si="8"/>
        <v>110835</v>
      </c>
      <c r="F22" s="107"/>
      <c r="G22" s="107"/>
      <c r="H22" s="107"/>
      <c r="I22" s="99">
        <v>43983.0</v>
      </c>
      <c r="J22" s="80">
        <v>44104.0</v>
      </c>
      <c r="K22" s="97">
        <f t="shared" si="3"/>
        <v>121</v>
      </c>
      <c r="L22" s="88">
        <v>1000.0</v>
      </c>
      <c r="M22" s="108">
        <v>0.18</v>
      </c>
      <c r="N22" s="30">
        <f t="shared" si="4"/>
        <v>703</v>
      </c>
      <c r="O22" s="16">
        <v>0.0</v>
      </c>
      <c r="P22" s="96">
        <f t="shared" si="5"/>
        <v>703</v>
      </c>
      <c r="Q22" s="96">
        <f t="shared" si="9"/>
        <v>19946</v>
      </c>
      <c r="R22" s="99">
        <v>44104.0</v>
      </c>
      <c r="S22" s="106"/>
      <c r="T22" s="106"/>
      <c r="U22" s="106"/>
      <c r="V22" s="88">
        <f t="shared" si="6"/>
        <v>121</v>
      </c>
      <c r="W22" s="88">
        <f t="shared" si="7"/>
        <v>42</v>
      </c>
      <c r="X22" s="24">
        <v>45309.0</v>
      </c>
      <c r="Y22" s="24">
        <v>45311.0</v>
      </c>
    </row>
    <row r="23" ht="15.0" customHeight="1">
      <c r="A23" s="17">
        <v>44013.0</v>
      </c>
      <c r="B23" s="10">
        <v>3907.0</v>
      </c>
      <c r="C23" s="96">
        <v>0.0</v>
      </c>
      <c r="D23" s="96">
        <f t="shared" si="2"/>
        <v>3907</v>
      </c>
      <c r="E23" s="106">
        <f t="shared" si="8"/>
        <v>114742</v>
      </c>
      <c r="F23" s="88"/>
      <c r="G23" s="88"/>
      <c r="H23" s="88"/>
      <c r="I23" s="99">
        <v>44013.0</v>
      </c>
      <c r="J23" s="80">
        <v>44104.0</v>
      </c>
      <c r="K23" s="97">
        <f t="shared" si="3"/>
        <v>91</v>
      </c>
      <c r="L23" s="88">
        <v>1000.0</v>
      </c>
      <c r="M23" s="98">
        <v>0.18</v>
      </c>
      <c r="N23" s="16">
        <f t="shared" si="4"/>
        <v>703</v>
      </c>
      <c r="O23" s="16">
        <v>0.0</v>
      </c>
      <c r="P23" s="96">
        <f t="shared" si="5"/>
        <v>703</v>
      </c>
      <c r="Q23" s="96">
        <f t="shared" si="9"/>
        <v>20649</v>
      </c>
      <c r="R23" s="99">
        <v>44104.0</v>
      </c>
      <c r="S23" s="96"/>
      <c r="T23" s="96"/>
      <c r="U23" s="96"/>
      <c r="V23" s="88">
        <f t="shared" si="6"/>
        <v>91</v>
      </c>
      <c r="W23" s="88">
        <f t="shared" si="7"/>
        <v>32</v>
      </c>
    </row>
    <row r="24" ht="15.0" customHeight="1">
      <c r="A24" s="17">
        <v>44044.0</v>
      </c>
      <c r="B24" s="10">
        <v>3907.0</v>
      </c>
      <c r="C24" s="96">
        <v>0.0</v>
      </c>
      <c r="D24" s="96">
        <f t="shared" si="2"/>
        <v>3907</v>
      </c>
      <c r="E24" s="106">
        <f t="shared" si="8"/>
        <v>118649</v>
      </c>
      <c r="F24" s="88"/>
      <c r="G24" s="88"/>
      <c r="H24" s="88"/>
      <c r="I24" s="99">
        <v>44044.0</v>
      </c>
      <c r="J24" s="80">
        <v>44104.0</v>
      </c>
      <c r="K24" s="97">
        <f t="shared" si="3"/>
        <v>60</v>
      </c>
      <c r="L24" s="88">
        <v>2400.0</v>
      </c>
      <c r="M24" s="98">
        <v>0.18</v>
      </c>
      <c r="N24" s="16">
        <f t="shared" si="4"/>
        <v>703</v>
      </c>
      <c r="O24" s="16">
        <v>0.0</v>
      </c>
      <c r="P24" s="96">
        <f t="shared" si="5"/>
        <v>703</v>
      </c>
      <c r="Q24" s="96">
        <f t="shared" si="9"/>
        <v>21352</v>
      </c>
      <c r="R24" s="99">
        <v>44104.0</v>
      </c>
      <c r="S24" s="96"/>
      <c r="T24" s="96"/>
      <c r="U24" s="96"/>
      <c r="V24" s="88">
        <f t="shared" si="6"/>
        <v>60</v>
      </c>
      <c r="W24" s="88">
        <f t="shared" si="7"/>
        <v>21</v>
      </c>
      <c r="X24" s="24">
        <v>45454.0</v>
      </c>
    </row>
    <row r="25" ht="15.0" customHeight="1">
      <c r="A25" s="17">
        <v>44075.0</v>
      </c>
      <c r="B25" s="10">
        <v>3907.0</v>
      </c>
      <c r="C25" s="96">
        <v>0.0</v>
      </c>
      <c r="D25" s="96">
        <f t="shared" si="2"/>
        <v>3907</v>
      </c>
      <c r="E25" s="106">
        <f t="shared" si="8"/>
        <v>122556</v>
      </c>
      <c r="F25" s="88"/>
      <c r="G25" s="88"/>
      <c r="H25" s="88"/>
      <c r="I25" s="99">
        <v>44075.0</v>
      </c>
      <c r="J25" s="80">
        <v>44104.0</v>
      </c>
      <c r="K25" s="97">
        <f t="shared" si="3"/>
        <v>29</v>
      </c>
      <c r="L25" s="88">
        <v>2400.0</v>
      </c>
      <c r="M25" s="98">
        <v>0.18</v>
      </c>
      <c r="N25" s="16">
        <f t="shared" si="4"/>
        <v>703</v>
      </c>
      <c r="O25" s="16">
        <v>0.0</v>
      </c>
      <c r="P25" s="96">
        <f t="shared" si="5"/>
        <v>703</v>
      </c>
      <c r="Q25" s="96">
        <f t="shared" si="9"/>
        <v>22055</v>
      </c>
      <c r="R25" s="99">
        <v>44104.0</v>
      </c>
      <c r="S25" s="96"/>
      <c r="T25" s="96"/>
      <c r="U25" s="96"/>
      <c r="V25" s="88">
        <f t="shared" si="6"/>
        <v>29</v>
      </c>
      <c r="W25" s="88">
        <f t="shared" si="7"/>
        <v>10</v>
      </c>
    </row>
    <row r="26" ht="15.0" customHeight="1">
      <c r="A26" s="96"/>
      <c r="B26" s="96">
        <f>SUM(B5:B25)</f>
        <v>122556</v>
      </c>
      <c r="C26" s="96">
        <f>SUM(C5:C24)</f>
        <v>0</v>
      </c>
      <c r="D26" s="96">
        <f>SUM(D5:D25)</f>
        <v>122556</v>
      </c>
      <c r="E26" s="96"/>
      <c r="F26" s="88"/>
      <c r="G26" s="88"/>
      <c r="H26" s="88"/>
      <c r="I26" s="99"/>
      <c r="J26" s="88"/>
      <c r="K26" s="88"/>
      <c r="L26" s="96">
        <f>SUM(L5:L25)</f>
        <v>22800</v>
      </c>
      <c r="M26" s="106"/>
      <c r="N26" s="96">
        <f t="shared" ref="N26:P26" si="11">SUM(N5:N25)</f>
        <v>22055</v>
      </c>
      <c r="O26" s="96">
        <f t="shared" si="11"/>
        <v>0</v>
      </c>
      <c r="P26" s="96">
        <f t="shared" si="11"/>
        <v>22055</v>
      </c>
      <c r="Q26" s="106"/>
      <c r="R26" s="106"/>
      <c r="S26" s="106"/>
      <c r="T26" s="106"/>
      <c r="U26" s="106"/>
      <c r="V26" s="106"/>
      <c r="W26" s="96">
        <f>SUM(W5:W25)</f>
        <v>4732</v>
      </c>
    </row>
    <row r="27" ht="15.0" customHeight="1"/>
    <row r="28" ht="15.0" customHeight="1">
      <c r="A28" s="3" t="s">
        <v>37</v>
      </c>
      <c r="B28" s="4"/>
      <c r="C28" s="4"/>
      <c r="D28" s="4"/>
      <c r="E28" s="4"/>
      <c r="F28" s="5"/>
    </row>
    <row r="29" ht="15.0" customHeight="1">
      <c r="A29" s="34" t="s">
        <v>38</v>
      </c>
      <c r="B29" s="5"/>
      <c r="C29" s="35"/>
      <c r="D29" s="35" t="s">
        <v>39</v>
      </c>
      <c r="E29" s="35" t="s">
        <v>17</v>
      </c>
      <c r="F29" s="35" t="s">
        <v>6</v>
      </c>
    </row>
    <row r="30" ht="15.0" customHeight="1">
      <c r="A30" s="34" t="s">
        <v>1</v>
      </c>
      <c r="B30" s="5"/>
      <c r="C30" s="35"/>
      <c r="D30" s="35">
        <f t="shared" ref="D30:E30" si="12">B26</f>
        <v>122556</v>
      </c>
      <c r="E30" s="35">
        <f t="shared" si="12"/>
        <v>0</v>
      </c>
      <c r="F30" s="35">
        <f t="shared" ref="F30:F33" si="14">SUM(D30-E30)</f>
        <v>122556</v>
      </c>
    </row>
    <row r="31" ht="15.0" customHeight="1">
      <c r="A31" s="34" t="s">
        <v>40</v>
      </c>
      <c r="B31" s="5"/>
      <c r="C31" s="35"/>
      <c r="D31" s="35">
        <f t="shared" ref="D31:E31" si="13">N26</f>
        <v>22055</v>
      </c>
      <c r="E31" s="35">
        <f t="shared" si="13"/>
        <v>0</v>
      </c>
      <c r="F31" s="35">
        <f t="shared" si="14"/>
        <v>22055</v>
      </c>
    </row>
    <row r="32" ht="15.0" customHeight="1">
      <c r="A32" s="34" t="s">
        <v>41</v>
      </c>
      <c r="B32" s="5"/>
      <c r="C32" s="35"/>
      <c r="D32" s="35">
        <f>L26</f>
        <v>22800</v>
      </c>
      <c r="E32" s="35">
        <v>0.0</v>
      </c>
      <c r="F32" s="35">
        <f t="shared" si="14"/>
        <v>22800</v>
      </c>
    </row>
    <row r="33" ht="15.0" customHeight="1">
      <c r="A33" s="34" t="s">
        <v>42</v>
      </c>
      <c r="B33" s="5"/>
      <c r="C33" s="35"/>
      <c r="D33" s="35">
        <f>W26</f>
        <v>4732</v>
      </c>
      <c r="E33" s="35">
        <v>0.0</v>
      </c>
      <c r="F33" s="35">
        <f t="shared" si="14"/>
        <v>4732</v>
      </c>
    </row>
    <row r="34" ht="15.0" customHeight="1">
      <c r="A34" s="3" t="s">
        <v>36</v>
      </c>
      <c r="B34" s="5"/>
      <c r="C34" s="35"/>
      <c r="D34" s="35">
        <f t="shared" ref="D34:F34" si="15">SUM(D30:D33)</f>
        <v>172143</v>
      </c>
      <c r="E34" s="35">
        <f t="shared" si="15"/>
        <v>0</v>
      </c>
      <c r="F34" s="35">
        <f t="shared" si="15"/>
        <v>172143</v>
      </c>
    </row>
    <row r="35" ht="15.75" customHeight="1">
      <c r="A35" s="36" t="s">
        <v>43</v>
      </c>
    </row>
    <row r="36" ht="25.5" customHeight="1"/>
    <row r="37" ht="15.75" customHeight="1">
      <c r="D37" s="24" t="s">
        <v>44</v>
      </c>
      <c r="F37" s="24" t="s">
        <v>45</v>
      </c>
      <c r="I37" s="24" t="s">
        <v>46</v>
      </c>
      <c r="L37" s="24" t="s">
        <v>47</v>
      </c>
      <c r="Q37" s="24" t="s">
        <v>48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31:B31"/>
    <mergeCell ref="A32:B32"/>
    <mergeCell ref="A33:B33"/>
    <mergeCell ref="A34:B34"/>
    <mergeCell ref="A35:Q35"/>
    <mergeCell ref="A1:W1"/>
    <mergeCell ref="A2:L2"/>
    <mergeCell ref="M2:W2"/>
    <mergeCell ref="A4:W4"/>
    <mergeCell ref="A28:F28"/>
    <mergeCell ref="A29:B29"/>
    <mergeCell ref="A30:B30"/>
  </mergeCells>
  <printOptions/>
  <pageMargins bottom="0.7480314960629921" footer="0.0" header="0.0" left="0.7086614173228347" right="0.7086614173228347" top="0.7480314960629921"/>
  <pageSetup paperSize="5" scale="75"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6.25"/>
    <col customWidth="1" min="4" max="4" width="8.13"/>
    <col customWidth="1" min="5" max="5" width="7.5"/>
    <col customWidth="1" min="6" max="6" width="6.88"/>
    <col customWidth="1" min="7" max="7" width="7.88"/>
    <col customWidth="1" min="8" max="8" width="5.75"/>
    <col customWidth="1" min="9" max="9" width="8.25"/>
    <col customWidth="1" min="10" max="10" width="8.5"/>
    <col customWidth="1" min="11" max="11" width="7.88"/>
    <col customWidth="1" min="12" max="12" width="8.25"/>
    <col customWidth="1" min="13" max="13" width="5.88"/>
    <col customWidth="1" min="14" max="14" width="5.25"/>
    <col customWidth="1" min="15" max="15" width="5.13"/>
    <col customWidth="1" min="16" max="16" width="6.5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5.75"/>
    <col customWidth="1" min="23" max="23" width="8.38"/>
    <col customWidth="1" min="24" max="24" width="9.13"/>
    <col customWidth="1" min="25" max="26" width="7.88"/>
    <col customWidth="1" min="27" max="30" width="7.63"/>
  </cols>
  <sheetData>
    <row r="1">
      <c r="A1" s="49" t="s">
        <v>442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 t="s">
        <v>444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20.25" customHeight="1">
      <c r="A5" s="66" t="s">
        <v>205</v>
      </c>
      <c r="B5" s="10">
        <v>252000.0</v>
      </c>
      <c r="C5" s="10">
        <v>242000.0</v>
      </c>
      <c r="D5" s="11">
        <f t="shared" ref="D5:D30" si="1">SUM(B5-C5)</f>
        <v>10000</v>
      </c>
      <c r="E5" s="10">
        <f>D5</f>
        <v>10000</v>
      </c>
      <c r="F5" s="10"/>
      <c r="G5" s="10"/>
      <c r="H5" s="10"/>
      <c r="I5" s="10"/>
      <c r="J5" s="10"/>
      <c r="K5" s="10"/>
      <c r="L5" s="10">
        <v>23080.0</v>
      </c>
      <c r="M5" s="10"/>
      <c r="N5" s="10">
        <v>33348.0</v>
      </c>
      <c r="O5" s="10">
        <v>0.0</v>
      </c>
      <c r="P5" s="11">
        <f t="shared" ref="P5:P28" si="2">SUM(N5-O5)</f>
        <v>33348</v>
      </c>
      <c r="Q5" s="10">
        <f>P5</f>
        <v>33348</v>
      </c>
      <c r="R5" s="10"/>
      <c r="S5" s="10"/>
      <c r="T5" s="10"/>
      <c r="U5" s="10"/>
      <c r="V5" s="10"/>
      <c r="W5" s="10">
        <v>18611.0</v>
      </c>
    </row>
    <row r="6" ht="16.5" customHeight="1">
      <c r="A6" s="17">
        <v>42217.0</v>
      </c>
      <c r="B6" s="10">
        <v>10000.0</v>
      </c>
      <c r="C6" s="11">
        <v>0.0</v>
      </c>
      <c r="D6" s="11">
        <f t="shared" si="1"/>
        <v>10000</v>
      </c>
      <c r="E6" s="11">
        <f t="shared" ref="E6:E30" si="4">SUM(E5+D6)</f>
        <v>20000</v>
      </c>
      <c r="F6" s="14"/>
      <c r="G6" s="14"/>
      <c r="H6" s="14"/>
      <c r="I6" s="12">
        <v>42217.0</v>
      </c>
      <c r="J6" s="12"/>
      <c r="K6" s="13"/>
      <c r="L6" s="14">
        <v>1000.0</v>
      </c>
      <c r="M6" s="72">
        <v>0.14</v>
      </c>
      <c r="N6" s="16">
        <f t="shared" ref="N6:N28" si="5">ROUND(SUM(B6*M6),0)</f>
        <v>1400</v>
      </c>
      <c r="O6" s="16">
        <v>0.0</v>
      </c>
      <c r="P6" s="11">
        <f t="shared" si="2"/>
        <v>1400</v>
      </c>
      <c r="Q6" s="11">
        <f t="shared" ref="Q6:Q28" si="6">SUM(Q5+P6)</f>
        <v>34748</v>
      </c>
      <c r="R6" s="12">
        <v>42895.0</v>
      </c>
      <c r="S6" s="11" t="str">
        <f t="shared" ref="S6:T6" si="3">F6</f>
        <v/>
      </c>
      <c r="T6" s="73" t="str">
        <f t="shared" si="3"/>
        <v/>
      </c>
      <c r="U6" s="11"/>
      <c r="V6" s="14">
        <f t="shared" ref="V6:V28" si="7">SUM(R6-I6)</f>
        <v>678</v>
      </c>
      <c r="W6" s="14">
        <f t="shared" ref="W6:W28" si="8">ROUND(SUM(N6*18%*V6/365),0)</f>
        <v>468</v>
      </c>
    </row>
    <row r="7" ht="15.0" customHeight="1">
      <c r="A7" s="17">
        <v>42248.0</v>
      </c>
      <c r="B7" s="10">
        <v>10000.0</v>
      </c>
      <c r="C7" s="11">
        <v>4000.0</v>
      </c>
      <c r="D7" s="11">
        <f t="shared" si="1"/>
        <v>6000</v>
      </c>
      <c r="E7" s="11">
        <f t="shared" si="4"/>
        <v>26000</v>
      </c>
      <c r="F7" s="14" t="s">
        <v>445</v>
      </c>
      <c r="G7" s="74" t="s">
        <v>446</v>
      </c>
      <c r="H7" s="14">
        <v>228.0</v>
      </c>
      <c r="I7" s="12">
        <v>42248.0</v>
      </c>
      <c r="J7" s="12">
        <v>42277.0</v>
      </c>
      <c r="K7" s="13">
        <f>SUM(J7-I7)</f>
        <v>29</v>
      </c>
      <c r="L7" s="14">
        <v>1000.0</v>
      </c>
      <c r="M7" s="72">
        <v>0.14</v>
      </c>
      <c r="N7" s="16">
        <f t="shared" si="5"/>
        <v>1400</v>
      </c>
      <c r="O7" s="16">
        <v>0.0</v>
      </c>
      <c r="P7" s="11">
        <f t="shared" si="2"/>
        <v>1400</v>
      </c>
      <c r="Q7" s="11">
        <f t="shared" si="6"/>
        <v>36148</v>
      </c>
      <c r="R7" s="12">
        <v>42895.0</v>
      </c>
      <c r="S7" s="11"/>
      <c r="T7" s="73"/>
      <c r="U7" s="11"/>
      <c r="V7" s="14">
        <f t="shared" si="7"/>
        <v>647</v>
      </c>
      <c r="W7" s="14">
        <f t="shared" si="8"/>
        <v>447</v>
      </c>
      <c r="X7" s="24">
        <v>586149.0</v>
      </c>
      <c r="Y7" s="14" t="s">
        <v>447</v>
      </c>
    </row>
    <row r="8" ht="17.25" customHeight="1">
      <c r="A8" s="17">
        <v>42278.0</v>
      </c>
      <c r="B8" s="10">
        <v>10000.0</v>
      </c>
      <c r="C8" s="11">
        <v>0.0</v>
      </c>
      <c r="D8" s="11">
        <f t="shared" si="1"/>
        <v>10000</v>
      </c>
      <c r="E8" s="11">
        <f t="shared" si="4"/>
        <v>36000</v>
      </c>
      <c r="F8" s="14"/>
      <c r="G8" s="14"/>
      <c r="H8" s="14"/>
      <c r="I8" s="12">
        <v>42278.0</v>
      </c>
      <c r="J8" s="12"/>
      <c r="K8" s="13"/>
      <c r="L8" s="14">
        <v>1000.0</v>
      </c>
      <c r="M8" s="72">
        <v>0.14</v>
      </c>
      <c r="N8" s="16">
        <f t="shared" si="5"/>
        <v>1400</v>
      </c>
      <c r="O8" s="16">
        <v>0.0</v>
      </c>
      <c r="P8" s="11">
        <f t="shared" si="2"/>
        <v>1400</v>
      </c>
      <c r="Q8" s="11">
        <f t="shared" si="6"/>
        <v>37548</v>
      </c>
      <c r="R8" s="12">
        <v>42895.0</v>
      </c>
      <c r="S8" s="11"/>
      <c r="T8" s="73"/>
      <c r="U8" s="11"/>
      <c r="V8" s="14">
        <f t="shared" si="7"/>
        <v>617</v>
      </c>
      <c r="W8" s="14">
        <f t="shared" si="8"/>
        <v>426</v>
      </c>
      <c r="Y8" s="14"/>
    </row>
    <row r="9" ht="16.5" customHeight="1">
      <c r="A9" s="17">
        <v>42309.0</v>
      </c>
      <c r="B9" s="10">
        <v>10000.0</v>
      </c>
      <c r="C9" s="11">
        <v>12000.0</v>
      </c>
      <c r="D9" s="11">
        <f t="shared" si="1"/>
        <v>-2000</v>
      </c>
      <c r="E9" s="11">
        <f t="shared" si="4"/>
        <v>34000</v>
      </c>
      <c r="F9" s="14" t="s">
        <v>448</v>
      </c>
      <c r="G9" s="14" t="s">
        <v>449</v>
      </c>
      <c r="H9" s="14">
        <v>207.0</v>
      </c>
      <c r="I9" s="12">
        <v>42309.0</v>
      </c>
      <c r="J9" s="12">
        <v>42318.0</v>
      </c>
      <c r="K9" s="13">
        <f t="shared" ref="K9:K20" si="9">SUM(J9-I9)</f>
        <v>9</v>
      </c>
      <c r="L9" s="14">
        <v>1000.0</v>
      </c>
      <c r="M9" s="72">
        <v>0.145</v>
      </c>
      <c r="N9" s="16">
        <f t="shared" si="5"/>
        <v>1450</v>
      </c>
      <c r="O9" s="16">
        <v>0.0</v>
      </c>
      <c r="P9" s="11">
        <f t="shared" si="2"/>
        <v>1450</v>
      </c>
      <c r="Q9" s="11">
        <f t="shared" si="6"/>
        <v>38998</v>
      </c>
      <c r="R9" s="12">
        <v>42895.0</v>
      </c>
      <c r="S9" s="11"/>
      <c r="T9" s="73"/>
      <c r="U9" s="11"/>
      <c r="V9" s="14">
        <f t="shared" si="7"/>
        <v>586</v>
      </c>
      <c r="W9" s="14">
        <f t="shared" si="8"/>
        <v>419</v>
      </c>
      <c r="X9" s="24">
        <v>632556.0</v>
      </c>
      <c r="Y9" s="14" t="s">
        <v>450</v>
      </c>
      <c r="Z9" s="24">
        <v>591735.0</v>
      </c>
      <c r="AA9" s="24" t="s">
        <v>451</v>
      </c>
      <c r="AB9" s="24" t="s">
        <v>224</v>
      </c>
    </row>
    <row r="10" ht="14.25" customHeight="1">
      <c r="A10" s="17">
        <v>42339.0</v>
      </c>
      <c r="B10" s="10">
        <v>10000.0</v>
      </c>
      <c r="C10" s="11">
        <v>4000.0</v>
      </c>
      <c r="D10" s="11">
        <f t="shared" si="1"/>
        <v>6000</v>
      </c>
      <c r="E10" s="11">
        <f t="shared" si="4"/>
        <v>40000</v>
      </c>
      <c r="F10" s="14" t="s">
        <v>452</v>
      </c>
      <c r="G10" s="14" t="s">
        <v>453</v>
      </c>
      <c r="H10" s="14">
        <v>210.0</v>
      </c>
      <c r="I10" s="12">
        <v>42339.0</v>
      </c>
      <c r="J10" s="12">
        <v>42353.0</v>
      </c>
      <c r="K10" s="13">
        <f t="shared" si="9"/>
        <v>14</v>
      </c>
      <c r="L10" s="14">
        <v>1000.0</v>
      </c>
      <c r="M10" s="72">
        <v>0.145</v>
      </c>
      <c r="N10" s="16">
        <f t="shared" si="5"/>
        <v>1450</v>
      </c>
      <c r="O10" s="16">
        <v>0.0</v>
      </c>
      <c r="P10" s="11">
        <f t="shared" si="2"/>
        <v>1450</v>
      </c>
      <c r="Q10" s="11">
        <f t="shared" si="6"/>
        <v>40448</v>
      </c>
      <c r="R10" s="12">
        <v>42895.0</v>
      </c>
      <c r="S10" s="11"/>
      <c r="T10" s="73"/>
      <c r="U10" s="11"/>
      <c r="V10" s="14">
        <f t="shared" si="7"/>
        <v>556</v>
      </c>
      <c r="W10" s="14">
        <f t="shared" si="8"/>
        <v>398</v>
      </c>
      <c r="X10" s="24">
        <v>643759.0</v>
      </c>
      <c r="Y10" s="24" t="s">
        <v>454</v>
      </c>
    </row>
    <row r="11" ht="13.5" customHeight="1">
      <c r="A11" s="17">
        <v>42370.0</v>
      </c>
      <c r="B11" s="10">
        <v>10000.0</v>
      </c>
      <c r="C11" s="11">
        <v>4000.0</v>
      </c>
      <c r="D11" s="11">
        <f t="shared" si="1"/>
        <v>6000</v>
      </c>
      <c r="E11" s="11">
        <f t="shared" si="4"/>
        <v>46000</v>
      </c>
      <c r="F11" s="14" t="s">
        <v>455</v>
      </c>
      <c r="G11" s="14" t="s">
        <v>456</v>
      </c>
      <c r="H11" s="14">
        <v>212.0</v>
      </c>
      <c r="I11" s="12">
        <v>42389.0</v>
      </c>
      <c r="J11" s="12">
        <v>42389.0</v>
      </c>
      <c r="K11" s="13">
        <f t="shared" si="9"/>
        <v>0</v>
      </c>
      <c r="L11" s="14">
        <v>1000.0</v>
      </c>
      <c r="M11" s="72">
        <v>0.145</v>
      </c>
      <c r="N11" s="16">
        <f t="shared" si="5"/>
        <v>1450</v>
      </c>
      <c r="O11" s="16">
        <v>0.0</v>
      </c>
      <c r="P11" s="11">
        <f t="shared" si="2"/>
        <v>1450</v>
      </c>
      <c r="Q11" s="11">
        <f t="shared" si="6"/>
        <v>41898</v>
      </c>
      <c r="R11" s="12">
        <v>42895.0</v>
      </c>
      <c r="S11" s="11"/>
      <c r="T11" s="73"/>
      <c r="U11" s="11"/>
      <c r="V11" s="14">
        <f t="shared" si="7"/>
        <v>506</v>
      </c>
      <c r="W11" s="14">
        <f t="shared" si="8"/>
        <v>362</v>
      </c>
      <c r="X11" s="24">
        <v>659220.0</v>
      </c>
      <c r="Y11" s="24">
        <v>73.0</v>
      </c>
    </row>
    <row r="12" ht="15.75" customHeight="1">
      <c r="A12" s="17">
        <v>42401.0</v>
      </c>
      <c r="B12" s="10">
        <v>10000.0</v>
      </c>
      <c r="C12" s="11">
        <v>4000.0</v>
      </c>
      <c r="D12" s="11">
        <f t="shared" si="1"/>
        <v>6000</v>
      </c>
      <c r="E12" s="11">
        <f t="shared" si="4"/>
        <v>52000</v>
      </c>
      <c r="F12" s="14" t="s">
        <v>457</v>
      </c>
      <c r="G12" s="14" t="s">
        <v>458</v>
      </c>
      <c r="H12" s="14">
        <v>213.0</v>
      </c>
      <c r="I12" s="12">
        <v>42401.0</v>
      </c>
      <c r="J12" s="12">
        <v>42410.0</v>
      </c>
      <c r="K12" s="13">
        <f t="shared" si="9"/>
        <v>9</v>
      </c>
      <c r="L12" s="14">
        <v>1000.0</v>
      </c>
      <c r="M12" s="72">
        <v>0.145</v>
      </c>
      <c r="N12" s="16">
        <f t="shared" si="5"/>
        <v>1450</v>
      </c>
      <c r="O12" s="16">
        <v>0.0</v>
      </c>
      <c r="P12" s="11">
        <f t="shared" si="2"/>
        <v>1450</v>
      </c>
      <c r="Q12" s="11">
        <f t="shared" si="6"/>
        <v>43348</v>
      </c>
      <c r="R12" s="12">
        <v>42895.0</v>
      </c>
      <c r="S12" s="11"/>
      <c r="T12" s="73"/>
      <c r="U12" s="11"/>
      <c r="V12" s="14">
        <f t="shared" si="7"/>
        <v>494</v>
      </c>
      <c r="W12" s="14">
        <f t="shared" si="8"/>
        <v>353</v>
      </c>
      <c r="X12" s="24" t="s">
        <v>459</v>
      </c>
      <c r="Z12" s="63">
        <v>213.0</v>
      </c>
    </row>
    <row r="13" ht="13.5" customHeight="1">
      <c r="A13" s="17">
        <v>42430.0</v>
      </c>
      <c r="B13" s="10">
        <v>10000.0</v>
      </c>
      <c r="C13" s="11">
        <v>4000.0</v>
      </c>
      <c r="D13" s="11">
        <f t="shared" si="1"/>
        <v>6000</v>
      </c>
      <c r="E13" s="11">
        <f t="shared" si="4"/>
        <v>58000</v>
      </c>
      <c r="F13" s="14" t="s">
        <v>460</v>
      </c>
      <c r="G13" s="14" t="s">
        <v>461</v>
      </c>
      <c r="H13" s="14">
        <v>230.0</v>
      </c>
      <c r="I13" s="12">
        <v>42430.0</v>
      </c>
      <c r="J13" s="12">
        <v>42439.0</v>
      </c>
      <c r="K13" s="13">
        <f t="shared" si="9"/>
        <v>9</v>
      </c>
      <c r="L13" s="14">
        <v>1000.0</v>
      </c>
      <c r="M13" s="72">
        <v>0.145</v>
      </c>
      <c r="N13" s="16">
        <f t="shared" si="5"/>
        <v>1450</v>
      </c>
      <c r="O13" s="16">
        <v>0.0</v>
      </c>
      <c r="P13" s="11">
        <f t="shared" si="2"/>
        <v>1450</v>
      </c>
      <c r="Q13" s="11">
        <f t="shared" si="6"/>
        <v>44798</v>
      </c>
      <c r="R13" s="12">
        <v>42895.0</v>
      </c>
      <c r="S13" s="11"/>
      <c r="T13" s="73"/>
      <c r="U13" s="11"/>
      <c r="V13" s="14">
        <f t="shared" si="7"/>
        <v>465</v>
      </c>
      <c r="W13" s="14">
        <f t="shared" si="8"/>
        <v>333</v>
      </c>
      <c r="X13" s="24">
        <v>705860.0</v>
      </c>
      <c r="Y13" s="24" t="s">
        <v>462</v>
      </c>
      <c r="Z13" s="63">
        <v>215.0</v>
      </c>
    </row>
    <row r="14" ht="14.25" customHeight="1">
      <c r="A14" s="17">
        <v>42461.0</v>
      </c>
      <c r="B14" s="10">
        <v>10000.0</v>
      </c>
      <c r="C14" s="11">
        <v>4000.0</v>
      </c>
      <c r="D14" s="11">
        <f t="shared" si="1"/>
        <v>6000</v>
      </c>
      <c r="E14" s="11">
        <f t="shared" si="4"/>
        <v>64000</v>
      </c>
      <c r="F14" s="14" t="s">
        <v>463</v>
      </c>
      <c r="G14" s="14" t="s">
        <v>464</v>
      </c>
      <c r="H14" s="14">
        <v>216.0</v>
      </c>
      <c r="I14" s="12">
        <v>42461.0</v>
      </c>
      <c r="J14" s="12">
        <v>42468.0</v>
      </c>
      <c r="K14" s="13">
        <f t="shared" si="9"/>
        <v>7</v>
      </c>
      <c r="L14" s="14">
        <v>1000.0</v>
      </c>
      <c r="M14" s="72">
        <v>0.145</v>
      </c>
      <c r="N14" s="16">
        <f t="shared" si="5"/>
        <v>1450</v>
      </c>
      <c r="O14" s="16">
        <v>0.0</v>
      </c>
      <c r="P14" s="11">
        <f t="shared" si="2"/>
        <v>1450</v>
      </c>
      <c r="Q14" s="11">
        <f t="shared" si="6"/>
        <v>46248</v>
      </c>
      <c r="R14" s="12">
        <v>42895.0</v>
      </c>
      <c r="S14" s="11"/>
      <c r="T14" s="73"/>
      <c r="U14" s="11"/>
      <c r="V14" s="14">
        <f t="shared" si="7"/>
        <v>434</v>
      </c>
      <c r="W14" s="14">
        <f t="shared" si="8"/>
        <v>310</v>
      </c>
      <c r="X14" s="24">
        <v>726545.0</v>
      </c>
      <c r="Y14" s="24" t="s">
        <v>465</v>
      </c>
      <c r="Z14" s="63" t="s">
        <v>466</v>
      </c>
    </row>
    <row r="15" ht="15.75" customHeight="1">
      <c r="A15" s="17">
        <v>42491.0</v>
      </c>
      <c r="B15" s="10">
        <v>10000.0</v>
      </c>
      <c r="C15" s="11">
        <v>4000.0</v>
      </c>
      <c r="D15" s="11">
        <f t="shared" si="1"/>
        <v>6000</v>
      </c>
      <c r="E15" s="11">
        <f t="shared" si="4"/>
        <v>70000</v>
      </c>
      <c r="F15" s="14" t="s">
        <v>467</v>
      </c>
      <c r="G15" s="74" t="s">
        <v>468</v>
      </c>
      <c r="H15" s="14">
        <v>220.0</v>
      </c>
      <c r="I15" s="12">
        <v>42491.0</v>
      </c>
      <c r="J15" s="12">
        <v>42506.0</v>
      </c>
      <c r="K15" s="13">
        <f t="shared" si="9"/>
        <v>15</v>
      </c>
      <c r="L15" s="14">
        <v>1000.0</v>
      </c>
      <c r="M15" s="72">
        <v>0.145</v>
      </c>
      <c r="N15" s="16">
        <f t="shared" si="5"/>
        <v>1450</v>
      </c>
      <c r="O15" s="16">
        <v>0.0</v>
      </c>
      <c r="P15" s="11">
        <f t="shared" si="2"/>
        <v>1450</v>
      </c>
      <c r="Q15" s="11">
        <f t="shared" si="6"/>
        <v>47698</v>
      </c>
      <c r="R15" s="12">
        <v>42895.0</v>
      </c>
      <c r="S15" s="11"/>
      <c r="T15" s="73"/>
      <c r="U15" s="11"/>
      <c r="V15" s="14">
        <f t="shared" si="7"/>
        <v>404</v>
      </c>
      <c r="W15" s="14">
        <f t="shared" si="8"/>
        <v>289</v>
      </c>
      <c r="X15" s="24">
        <v>747571.0</v>
      </c>
      <c r="Y15" s="24" t="s">
        <v>469</v>
      </c>
      <c r="Z15" s="63" t="s">
        <v>470</v>
      </c>
    </row>
    <row r="16" ht="13.5" customHeight="1">
      <c r="A16" s="17">
        <v>42522.0</v>
      </c>
      <c r="B16" s="10">
        <v>10000.0</v>
      </c>
      <c r="C16" s="11">
        <v>4000.0</v>
      </c>
      <c r="D16" s="11">
        <f t="shared" si="1"/>
        <v>6000</v>
      </c>
      <c r="E16" s="11">
        <f t="shared" si="4"/>
        <v>76000</v>
      </c>
      <c r="F16" s="14" t="s">
        <v>471</v>
      </c>
      <c r="G16" s="14" t="s">
        <v>472</v>
      </c>
      <c r="H16" s="14">
        <v>233.0</v>
      </c>
      <c r="I16" s="12">
        <v>42522.0</v>
      </c>
      <c r="J16" s="70">
        <v>42531.0</v>
      </c>
      <c r="K16" s="13">
        <f t="shared" si="9"/>
        <v>9</v>
      </c>
      <c r="L16" s="14">
        <v>1000.0</v>
      </c>
      <c r="M16" s="72">
        <v>0.15</v>
      </c>
      <c r="N16" s="16">
        <f t="shared" si="5"/>
        <v>1500</v>
      </c>
      <c r="O16" s="16">
        <v>0.0</v>
      </c>
      <c r="P16" s="11">
        <f t="shared" si="2"/>
        <v>1500</v>
      </c>
      <c r="Q16" s="11">
        <f t="shared" si="6"/>
        <v>49198</v>
      </c>
      <c r="R16" s="12">
        <v>42895.0</v>
      </c>
      <c r="S16" s="11"/>
      <c r="T16" s="73"/>
      <c r="U16" s="11"/>
      <c r="V16" s="14">
        <f t="shared" si="7"/>
        <v>373</v>
      </c>
      <c r="W16" s="14">
        <f t="shared" si="8"/>
        <v>276</v>
      </c>
      <c r="X16" s="24">
        <v>796368.0</v>
      </c>
      <c r="Y16" s="24" t="s">
        <v>473</v>
      </c>
      <c r="Z16" s="63" t="s">
        <v>474</v>
      </c>
    </row>
    <row r="17" ht="17.25" customHeight="1">
      <c r="A17" s="17">
        <v>42552.0</v>
      </c>
      <c r="B17" s="10">
        <v>10000.0</v>
      </c>
      <c r="C17" s="11">
        <v>4000.0</v>
      </c>
      <c r="D17" s="11">
        <f t="shared" si="1"/>
        <v>6000</v>
      </c>
      <c r="E17" s="11">
        <f t="shared" si="4"/>
        <v>82000</v>
      </c>
      <c r="F17" s="14" t="s">
        <v>475</v>
      </c>
      <c r="G17" s="14" t="s">
        <v>476</v>
      </c>
      <c r="H17" s="14">
        <v>238.0</v>
      </c>
      <c r="I17" s="12">
        <v>42552.0</v>
      </c>
      <c r="J17" s="70">
        <v>42563.0</v>
      </c>
      <c r="K17" s="13">
        <f t="shared" si="9"/>
        <v>11</v>
      </c>
      <c r="L17" s="14">
        <v>1000.0</v>
      </c>
      <c r="M17" s="72">
        <v>0.15</v>
      </c>
      <c r="N17" s="16">
        <f t="shared" si="5"/>
        <v>1500</v>
      </c>
      <c r="O17" s="16">
        <v>0.0</v>
      </c>
      <c r="P17" s="11">
        <f t="shared" si="2"/>
        <v>1500</v>
      </c>
      <c r="Q17" s="11">
        <f t="shared" si="6"/>
        <v>50698</v>
      </c>
      <c r="R17" s="12">
        <v>42895.0</v>
      </c>
      <c r="S17" s="11"/>
      <c r="T17" s="73"/>
      <c r="U17" s="11"/>
      <c r="V17" s="14">
        <f t="shared" si="7"/>
        <v>343</v>
      </c>
      <c r="W17" s="14">
        <f t="shared" si="8"/>
        <v>254</v>
      </c>
      <c r="X17" s="24">
        <v>893004.0</v>
      </c>
      <c r="Y17" s="24" t="s">
        <v>477</v>
      </c>
      <c r="Z17" s="63" t="s">
        <v>478</v>
      </c>
    </row>
    <row r="18" ht="15.0" customHeight="1">
      <c r="A18" s="17">
        <v>42583.0</v>
      </c>
      <c r="B18" s="10">
        <v>10000.0</v>
      </c>
      <c r="C18" s="11">
        <v>4000.0</v>
      </c>
      <c r="D18" s="11">
        <f t="shared" si="1"/>
        <v>6000</v>
      </c>
      <c r="E18" s="11">
        <f t="shared" si="4"/>
        <v>88000</v>
      </c>
      <c r="F18" s="14" t="s">
        <v>479</v>
      </c>
      <c r="G18" s="14" t="s">
        <v>480</v>
      </c>
      <c r="H18" s="14">
        <v>240.0</v>
      </c>
      <c r="I18" s="12">
        <v>42583.0</v>
      </c>
      <c r="J18" s="70">
        <v>42591.0</v>
      </c>
      <c r="K18" s="13">
        <f t="shared" si="9"/>
        <v>8</v>
      </c>
      <c r="L18" s="14">
        <v>1000.0</v>
      </c>
      <c r="M18" s="72">
        <v>0.15</v>
      </c>
      <c r="N18" s="16">
        <f t="shared" si="5"/>
        <v>1500</v>
      </c>
      <c r="O18" s="16">
        <v>0.0</v>
      </c>
      <c r="P18" s="11">
        <f t="shared" si="2"/>
        <v>1500</v>
      </c>
      <c r="Q18" s="11">
        <f t="shared" si="6"/>
        <v>52198</v>
      </c>
      <c r="R18" s="12">
        <v>42895.0</v>
      </c>
      <c r="S18" s="11"/>
      <c r="T18" s="73"/>
      <c r="U18" s="11"/>
      <c r="V18" s="14">
        <f t="shared" si="7"/>
        <v>312</v>
      </c>
      <c r="W18" s="14">
        <f t="shared" si="8"/>
        <v>231</v>
      </c>
      <c r="X18" s="24">
        <v>900238.0</v>
      </c>
      <c r="Y18" s="24" t="s">
        <v>481</v>
      </c>
      <c r="Z18" s="63" t="s">
        <v>482</v>
      </c>
    </row>
    <row r="19" ht="15.0" customHeight="1">
      <c r="A19" s="17">
        <v>42614.0</v>
      </c>
      <c r="B19" s="10">
        <v>10000.0</v>
      </c>
      <c r="C19" s="11">
        <v>4000.0</v>
      </c>
      <c r="D19" s="11">
        <f t="shared" si="1"/>
        <v>6000</v>
      </c>
      <c r="E19" s="11">
        <f t="shared" si="4"/>
        <v>94000</v>
      </c>
      <c r="F19" s="14" t="s">
        <v>483</v>
      </c>
      <c r="G19" s="74" t="s">
        <v>484</v>
      </c>
      <c r="H19" s="14">
        <v>245.0</v>
      </c>
      <c r="I19" s="12">
        <v>42614.0</v>
      </c>
      <c r="J19" s="70">
        <v>42627.0</v>
      </c>
      <c r="K19" s="13">
        <f t="shared" si="9"/>
        <v>13</v>
      </c>
      <c r="L19" s="14">
        <v>1000.0</v>
      </c>
      <c r="M19" s="72">
        <v>0.15</v>
      </c>
      <c r="N19" s="16">
        <f t="shared" si="5"/>
        <v>1500</v>
      </c>
      <c r="O19" s="16">
        <v>0.0</v>
      </c>
      <c r="P19" s="11">
        <f t="shared" si="2"/>
        <v>1500</v>
      </c>
      <c r="Q19" s="11">
        <f t="shared" si="6"/>
        <v>53698</v>
      </c>
      <c r="R19" s="12">
        <v>42895.0</v>
      </c>
      <c r="S19" s="11"/>
      <c r="T19" s="73"/>
      <c r="U19" s="11"/>
      <c r="V19" s="14">
        <f t="shared" si="7"/>
        <v>281</v>
      </c>
      <c r="W19" s="14">
        <f t="shared" si="8"/>
        <v>208</v>
      </c>
      <c r="X19" s="24">
        <v>921198.0</v>
      </c>
      <c r="Y19" s="24" t="s">
        <v>485</v>
      </c>
      <c r="Z19" s="63" t="s">
        <v>486</v>
      </c>
    </row>
    <row r="20" ht="15.0" customHeight="1">
      <c r="A20" s="17">
        <v>42644.0</v>
      </c>
      <c r="B20" s="10">
        <v>10000.0</v>
      </c>
      <c r="C20" s="11">
        <v>4000.0</v>
      </c>
      <c r="D20" s="11">
        <f t="shared" si="1"/>
        <v>6000</v>
      </c>
      <c r="E20" s="11">
        <f t="shared" si="4"/>
        <v>100000</v>
      </c>
      <c r="F20" s="14" t="s">
        <v>487</v>
      </c>
      <c r="G20" s="14" t="s">
        <v>488</v>
      </c>
      <c r="H20" s="14">
        <v>248.0</v>
      </c>
      <c r="I20" s="12">
        <v>42644.0</v>
      </c>
      <c r="J20" s="70">
        <v>42649.0</v>
      </c>
      <c r="K20" s="13">
        <f t="shared" si="9"/>
        <v>5</v>
      </c>
      <c r="L20" s="14">
        <v>1000.0</v>
      </c>
      <c r="M20" s="72">
        <v>0.15</v>
      </c>
      <c r="N20" s="16">
        <f t="shared" si="5"/>
        <v>1500</v>
      </c>
      <c r="O20" s="16">
        <v>0.0</v>
      </c>
      <c r="P20" s="11">
        <f t="shared" si="2"/>
        <v>1500</v>
      </c>
      <c r="Q20" s="11">
        <f t="shared" si="6"/>
        <v>55198</v>
      </c>
      <c r="R20" s="12">
        <v>42895.0</v>
      </c>
      <c r="S20" s="11"/>
      <c r="T20" s="73"/>
      <c r="U20" s="11"/>
      <c r="V20" s="14">
        <f t="shared" si="7"/>
        <v>251</v>
      </c>
      <c r="W20" s="14">
        <f t="shared" si="8"/>
        <v>186</v>
      </c>
      <c r="X20" s="24">
        <v>925671.0</v>
      </c>
      <c r="Y20" s="24" t="s">
        <v>489</v>
      </c>
      <c r="Z20" s="63" t="s">
        <v>490</v>
      </c>
    </row>
    <row r="21" ht="15.0" customHeight="1">
      <c r="A21" s="17">
        <v>42675.0</v>
      </c>
      <c r="B21" s="10">
        <v>10000.0</v>
      </c>
      <c r="C21" s="11">
        <v>4000.0</v>
      </c>
      <c r="D21" s="11">
        <f t="shared" si="1"/>
        <v>6000</v>
      </c>
      <c r="E21" s="11">
        <f t="shared" si="4"/>
        <v>106000</v>
      </c>
      <c r="F21" s="14" t="s">
        <v>491</v>
      </c>
      <c r="G21" s="14" t="s">
        <v>492</v>
      </c>
      <c r="H21" s="14">
        <v>250.0</v>
      </c>
      <c r="I21" s="12">
        <v>42675.0</v>
      </c>
      <c r="J21" s="70">
        <v>42683.0</v>
      </c>
      <c r="K21" s="13">
        <v>0.0</v>
      </c>
      <c r="L21" s="14">
        <v>1000.0</v>
      </c>
      <c r="M21" s="72">
        <v>0.15</v>
      </c>
      <c r="N21" s="16">
        <f t="shared" si="5"/>
        <v>1500</v>
      </c>
      <c r="O21" s="16">
        <v>0.0</v>
      </c>
      <c r="P21" s="11">
        <f t="shared" si="2"/>
        <v>1500</v>
      </c>
      <c r="Q21" s="11">
        <f t="shared" si="6"/>
        <v>56698</v>
      </c>
      <c r="R21" s="12">
        <v>42895.0</v>
      </c>
      <c r="S21" s="11"/>
      <c r="T21" s="73"/>
      <c r="U21" s="11"/>
      <c r="V21" s="14">
        <f t="shared" si="7"/>
        <v>220</v>
      </c>
      <c r="W21" s="14">
        <f t="shared" si="8"/>
        <v>163</v>
      </c>
      <c r="X21" s="24">
        <v>934156.0</v>
      </c>
      <c r="Y21" s="24" t="s">
        <v>493</v>
      </c>
      <c r="Z21" s="63" t="s">
        <v>494</v>
      </c>
    </row>
    <row r="22" ht="15.0" customHeight="1">
      <c r="A22" s="17">
        <v>42705.0</v>
      </c>
      <c r="B22" s="10">
        <v>10000.0</v>
      </c>
      <c r="C22" s="11">
        <v>4000.0</v>
      </c>
      <c r="D22" s="11">
        <f t="shared" si="1"/>
        <v>6000</v>
      </c>
      <c r="E22" s="11">
        <f t="shared" si="4"/>
        <v>112000</v>
      </c>
      <c r="F22" s="14" t="s">
        <v>495</v>
      </c>
      <c r="G22" s="14" t="s">
        <v>496</v>
      </c>
      <c r="H22" s="14">
        <v>71.0</v>
      </c>
      <c r="I22" s="12">
        <v>42705.0</v>
      </c>
      <c r="J22" s="70">
        <v>42725.0</v>
      </c>
      <c r="K22" s="13">
        <f t="shared" ref="K22:K28" si="10">SUM(J22-I22)</f>
        <v>20</v>
      </c>
      <c r="L22" s="14">
        <v>1000.0</v>
      </c>
      <c r="M22" s="72">
        <v>0.15</v>
      </c>
      <c r="N22" s="16">
        <f t="shared" si="5"/>
        <v>1500</v>
      </c>
      <c r="O22" s="16">
        <v>0.0</v>
      </c>
      <c r="P22" s="11">
        <f t="shared" si="2"/>
        <v>1500</v>
      </c>
      <c r="Q22" s="11">
        <f t="shared" si="6"/>
        <v>58198</v>
      </c>
      <c r="R22" s="12">
        <v>42895.0</v>
      </c>
      <c r="S22" s="11"/>
      <c r="T22" s="73"/>
      <c r="U22" s="11"/>
      <c r="V22" s="14">
        <f t="shared" si="7"/>
        <v>190</v>
      </c>
      <c r="W22" s="14">
        <f t="shared" si="8"/>
        <v>141</v>
      </c>
      <c r="X22" s="24">
        <v>31585.0</v>
      </c>
      <c r="Y22" s="24" t="s">
        <v>497</v>
      </c>
      <c r="Z22" s="63" t="s">
        <v>498</v>
      </c>
    </row>
    <row r="23" ht="15.0" customHeight="1">
      <c r="A23" s="17">
        <v>42736.0</v>
      </c>
      <c r="B23" s="10">
        <v>10000.0</v>
      </c>
      <c r="C23" s="11">
        <v>4000.0</v>
      </c>
      <c r="D23" s="11">
        <f t="shared" si="1"/>
        <v>6000</v>
      </c>
      <c r="E23" s="11">
        <f t="shared" si="4"/>
        <v>118000</v>
      </c>
      <c r="F23" s="14" t="s">
        <v>499</v>
      </c>
      <c r="G23" s="14" t="s">
        <v>500</v>
      </c>
      <c r="H23" s="14">
        <v>72.0</v>
      </c>
      <c r="I23" s="12">
        <v>42736.0</v>
      </c>
      <c r="J23" s="70">
        <v>42744.0</v>
      </c>
      <c r="K23" s="13">
        <f t="shared" si="10"/>
        <v>8</v>
      </c>
      <c r="L23" s="14">
        <v>1000.0</v>
      </c>
      <c r="M23" s="72">
        <v>0.15</v>
      </c>
      <c r="N23" s="16">
        <f t="shared" si="5"/>
        <v>1500</v>
      </c>
      <c r="O23" s="16">
        <v>0.0</v>
      </c>
      <c r="P23" s="11">
        <f t="shared" si="2"/>
        <v>1500</v>
      </c>
      <c r="Q23" s="11">
        <f t="shared" si="6"/>
        <v>59698</v>
      </c>
      <c r="R23" s="12">
        <v>42895.0</v>
      </c>
      <c r="S23" s="11"/>
      <c r="T23" s="73"/>
      <c r="U23" s="11"/>
      <c r="V23" s="14">
        <f t="shared" si="7"/>
        <v>159</v>
      </c>
      <c r="W23" s="14">
        <f t="shared" si="8"/>
        <v>118</v>
      </c>
      <c r="X23" s="24">
        <v>37184.0</v>
      </c>
      <c r="Y23" s="24" t="s">
        <v>501</v>
      </c>
      <c r="Z23" s="63" t="s">
        <v>502</v>
      </c>
    </row>
    <row r="24" ht="15.0" customHeight="1">
      <c r="A24" s="17">
        <v>42767.0</v>
      </c>
      <c r="B24" s="10">
        <v>10000.0</v>
      </c>
      <c r="C24" s="11">
        <v>4000.0</v>
      </c>
      <c r="D24" s="11">
        <f t="shared" si="1"/>
        <v>6000</v>
      </c>
      <c r="E24" s="11">
        <f t="shared" si="4"/>
        <v>124000</v>
      </c>
      <c r="F24" s="14" t="s">
        <v>503</v>
      </c>
      <c r="G24" s="14" t="s">
        <v>238</v>
      </c>
      <c r="H24" s="14">
        <v>75.0</v>
      </c>
      <c r="I24" s="12">
        <v>42767.0</v>
      </c>
      <c r="J24" s="70">
        <v>42773.0</v>
      </c>
      <c r="K24" s="13">
        <f t="shared" si="10"/>
        <v>6</v>
      </c>
      <c r="L24" s="14">
        <v>1000.0</v>
      </c>
      <c r="M24" s="72">
        <v>0.15</v>
      </c>
      <c r="N24" s="16">
        <f t="shared" si="5"/>
        <v>1500</v>
      </c>
      <c r="O24" s="16">
        <v>0.0</v>
      </c>
      <c r="P24" s="11">
        <f t="shared" si="2"/>
        <v>1500</v>
      </c>
      <c r="Q24" s="11">
        <f t="shared" si="6"/>
        <v>61198</v>
      </c>
      <c r="R24" s="12">
        <v>42895.0</v>
      </c>
      <c r="S24" s="11"/>
      <c r="T24" s="73"/>
      <c r="U24" s="11"/>
      <c r="V24" s="14">
        <f t="shared" si="7"/>
        <v>128</v>
      </c>
      <c r="W24" s="14">
        <f t="shared" si="8"/>
        <v>95</v>
      </c>
      <c r="X24" s="24">
        <v>72090.0</v>
      </c>
      <c r="Y24" s="24" t="s">
        <v>504</v>
      </c>
      <c r="Z24" s="63">
        <v>75.0</v>
      </c>
    </row>
    <row r="25" ht="15.0" customHeight="1">
      <c r="A25" s="17">
        <v>42795.0</v>
      </c>
      <c r="B25" s="10">
        <v>10000.0</v>
      </c>
      <c r="C25" s="11">
        <v>4000.0</v>
      </c>
      <c r="D25" s="11">
        <f t="shared" si="1"/>
        <v>6000</v>
      </c>
      <c r="E25" s="11">
        <f t="shared" si="4"/>
        <v>130000</v>
      </c>
      <c r="F25" s="14" t="s">
        <v>505</v>
      </c>
      <c r="G25" s="14" t="s">
        <v>506</v>
      </c>
      <c r="H25" s="14">
        <v>76.0</v>
      </c>
      <c r="I25" s="12">
        <v>42795.0</v>
      </c>
      <c r="J25" s="70">
        <v>42804.0</v>
      </c>
      <c r="K25" s="13">
        <f t="shared" si="10"/>
        <v>9</v>
      </c>
      <c r="L25" s="14">
        <v>1000.0</v>
      </c>
      <c r="M25" s="72">
        <v>0.15</v>
      </c>
      <c r="N25" s="16">
        <f t="shared" si="5"/>
        <v>1500</v>
      </c>
      <c r="O25" s="16">
        <v>0.0</v>
      </c>
      <c r="P25" s="11">
        <f t="shared" si="2"/>
        <v>1500</v>
      </c>
      <c r="Q25" s="11">
        <f t="shared" si="6"/>
        <v>62698</v>
      </c>
      <c r="R25" s="12">
        <v>42895.0</v>
      </c>
      <c r="S25" s="11"/>
      <c r="T25" s="73"/>
      <c r="U25" s="11"/>
      <c r="V25" s="14">
        <f t="shared" si="7"/>
        <v>100</v>
      </c>
      <c r="W25" s="14">
        <f t="shared" si="8"/>
        <v>74</v>
      </c>
      <c r="X25" s="24">
        <v>93717.0</v>
      </c>
      <c r="Y25" s="24" t="s">
        <v>507</v>
      </c>
      <c r="Z25" s="63">
        <v>76.0</v>
      </c>
    </row>
    <row r="26" ht="15.0" customHeight="1">
      <c r="A26" s="17">
        <v>42826.0</v>
      </c>
      <c r="B26" s="10">
        <v>10000.0</v>
      </c>
      <c r="C26" s="11">
        <v>4000.0</v>
      </c>
      <c r="D26" s="11">
        <f t="shared" si="1"/>
        <v>6000</v>
      </c>
      <c r="E26" s="11">
        <f t="shared" si="4"/>
        <v>136000</v>
      </c>
      <c r="F26" s="14" t="s">
        <v>508</v>
      </c>
      <c r="G26" s="14" t="s">
        <v>509</v>
      </c>
      <c r="H26" s="14">
        <v>92.0</v>
      </c>
      <c r="I26" s="12">
        <v>42826.0</v>
      </c>
      <c r="J26" s="70">
        <v>42835.0</v>
      </c>
      <c r="K26" s="13">
        <f t="shared" si="10"/>
        <v>9</v>
      </c>
      <c r="L26" s="14">
        <v>1000.0</v>
      </c>
      <c r="M26" s="72">
        <v>0.15</v>
      </c>
      <c r="N26" s="16">
        <f t="shared" si="5"/>
        <v>1500</v>
      </c>
      <c r="O26" s="16">
        <v>0.0</v>
      </c>
      <c r="P26" s="11">
        <f t="shared" si="2"/>
        <v>1500</v>
      </c>
      <c r="Q26" s="11">
        <f t="shared" si="6"/>
        <v>64198</v>
      </c>
      <c r="R26" s="12">
        <v>42895.0</v>
      </c>
      <c r="S26" s="11"/>
      <c r="T26" s="73"/>
      <c r="U26" s="11"/>
      <c r="V26" s="14">
        <f t="shared" si="7"/>
        <v>69</v>
      </c>
      <c r="W26" s="14">
        <f t="shared" si="8"/>
        <v>51</v>
      </c>
      <c r="X26" s="24">
        <v>184593.0</v>
      </c>
      <c r="Y26" s="24" t="s">
        <v>510</v>
      </c>
      <c r="Z26" s="63">
        <v>92.0</v>
      </c>
    </row>
    <row r="27" ht="15.0" customHeight="1">
      <c r="A27" s="17">
        <v>42856.0</v>
      </c>
      <c r="B27" s="10">
        <v>10000.0</v>
      </c>
      <c r="C27" s="11">
        <v>4000.0</v>
      </c>
      <c r="D27" s="11">
        <f t="shared" si="1"/>
        <v>6000</v>
      </c>
      <c r="E27" s="11">
        <f t="shared" si="4"/>
        <v>142000</v>
      </c>
      <c r="F27" s="14" t="s">
        <v>511</v>
      </c>
      <c r="G27" s="14" t="s">
        <v>512</v>
      </c>
      <c r="H27" s="14">
        <v>95.0</v>
      </c>
      <c r="I27" s="12">
        <v>42856.0</v>
      </c>
      <c r="J27" s="12">
        <v>42863.0</v>
      </c>
      <c r="K27" s="13">
        <f t="shared" si="10"/>
        <v>7</v>
      </c>
      <c r="L27" s="14">
        <v>1000.0</v>
      </c>
      <c r="M27" s="72">
        <v>0.15</v>
      </c>
      <c r="N27" s="16">
        <f t="shared" si="5"/>
        <v>1500</v>
      </c>
      <c r="O27" s="16">
        <v>0.0</v>
      </c>
      <c r="P27" s="11">
        <f t="shared" si="2"/>
        <v>1500</v>
      </c>
      <c r="Q27" s="11">
        <f t="shared" si="6"/>
        <v>65698</v>
      </c>
      <c r="R27" s="12">
        <v>42895.0</v>
      </c>
      <c r="S27" s="11"/>
      <c r="T27" s="73"/>
      <c r="U27" s="11"/>
      <c r="V27" s="14">
        <f t="shared" si="7"/>
        <v>39</v>
      </c>
      <c r="W27" s="14">
        <f t="shared" si="8"/>
        <v>29</v>
      </c>
      <c r="X27" s="24">
        <v>187395.0</v>
      </c>
      <c r="Y27" s="24" t="s">
        <v>513</v>
      </c>
      <c r="Z27" s="63">
        <v>95.0</v>
      </c>
    </row>
    <row r="28" ht="15.0" customHeight="1">
      <c r="A28" s="71">
        <v>42887.0</v>
      </c>
      <c r="B28" s="68">
        <v>10000.0</v>
      </c>
      <c r="C28" s="69">
        <v>4000.0</v>
      </c>
      <c r="D28" s="69">
        <f t="shared" si="1"/>
        <v>6000</v>
      </c>
      <c r="E28" s="11">
        <f t="shared" si="4"/>
        <v>148000</v>
      </c>
      <c r="F28" s="75" t="s">
        <v>514</v>
      </c>
      <c r="G28" s="75" t="s">
        <v>515</v>
      </c>
      <c r="H28" s="75">
        <v>96.0</v>
      </c>
      <c r="I28" s="70">
        <v>42887.0</v>
      </c>
      <c r="J28" s="70">
        <v>42895.0</v>
      </c>
      <c r="K28" s="13">
        <f t="shared" si="10"/>
        <v>8</v>
      </c>
      <c r="L28" s="14">
        <v>1000.0</v>
      </c>
      <c r="M28" s="15">
        <v>0.15</v>
      </c>
      <c r="N28" s="16">
        <f t="shared" si="5"/>
        <v>1500</v>
      </c>
      <c r="O28" s="16">
        <v>33348.0</v>
      </c>
      <c r="P28" s="11">
        <f t="shared" si="2"/>
        <v>-31848</v>
      </c>
      <c r="Q28" s="11">
        <f t="shared" si="6"/>
        <v>33850</v>
      </c>
      <c r="R28" s="12">
        <f>J28</f>
        <v>42895</v>
      </c>
      <c r="S28" s="11"/>
      <c r="T28" s="73"/>
      <c r="U28" s="11"/>
      <c r="V28" s="14">
        <f t="shared" si="7"/>
        <v>8</v>
      </c>
      <c r="W28" s="14">
        <f t="shared" si="8"/>
        <v>6</v>
      </c>
      <c r="X28" s="24">
        <v>196473.0</v>
      </c>
      <c r="Y28" s="24" t="s">
        <v>516</v>
      </c>
      <c r="Z28" s="63">
        <v>96.0</v>
      </c>
    </row>
    <row r="29" ht="15.0" customHeight="1">
      <c r="A29" s="71"/>
      <c r="B29" s="68">
        <v>0.0</v>
      </c>
      <c r="C29" s="69">
        <v>12974.0</v>
      </c>
      <c r="D29" s="69">
        <f t="shared" si="1"/>
        <v>-12974</v>
      </c>
      <c r="E29" s="11">
        <f t="shared" si="4"/>
        <v>135026</v>
      </c>
      <c r="F29" s="75" t="s">
        <v>517</v>
      </c>
      <c r="G29" s="75" t="s">
        <v>515</v>
      </c>
      <c r="H29" s="75"/>
      <c r="I29" s="70"/>
      <c r="J29" s="70"/>
      <c r="K29" s="13"/>
      <c r="L29" s="14"/>
      <c r="M29" s="15"/>
      <c r="N29" s="16"/>
      <c r="O29" s="16"/>
      <c r="P29" s="11"/>
      <c r="Q29" s="11"/>
      <c r="R29" s="12"/>
      <c r="S29" s="11"/>
      <c r="T29" s="73"/>
      <c r="U29" s="11"/>
      <c r="V29" s="14"/>
      <c r="W29" s="14">
        <v>-5637.0</v>
      </c>
      <c r="X29" s="24">
        <v>196437.0</v>
      </c>
      <c r="Y29" s="24" t="s">
        <v>518</v>
      </c>
      <c r="Z29" s="63">
        <v>96.0</v>
      </c>
      <c r="AA29" s="109">
        <v>33348.0</v>
      </c>
      <c r="AB29" s="109">
        <v>5637.0</v>
      </c>
      <c r="AC29" s="109">
        <v>12974.0</v>
      </c>
      <c r="AD29" s="109">
        <f>SUM(AA29:AC29)</f>
        <v>51959</v>
      </c>
    </row>
    <row r="30" ht="15.0" customHeight="1">
      <c r="A30" s="17">
        <v>42917.0</v>
      </c>
      <c r="B30" s="10">
        <v>10000.0</v>
      </c>
      <c r="C30" s="11">
        <v>4000.0</v>
      </c>
      <c r="D30" s="11">
        <f t="shared" si="1"/>
        <v>6000</v>
      </c>
      <c r="E30" s="11">
        <f t="shared" si="4"/>
        <v>141026</v>
      </c>
      <c r="F30" s="14" t="s">
        <v>519</v>
      </c>
      <c r="G30" s="14" t="s">
        <v>520</v>
      </c>
      <c r="H30" s="14">
        <v>99.0</v>
      </c>
      <c r="I30" s="12">
        <v>42917.0</v>
      </c>
      <c r="J30" s="12">
        <v>42926.0</v>
      </c>
      <c r="K30" s="13">
        <f>SUM(J30-I30)</f>
        <v>9</v>
      </c>
      <c r="L30" s="14">
        <v>1000.0</v>
      </c>
      <c r="M30" s="15"/>
      <c r="N30" s="16"/>
      <c r="O30" s="16"/>
      <c r="P30" s="11"/>
      <c r="Q30" s="11"/>
      <c r="R30" s="12"/>
      <c r="S30" s="11"/>
      <c r="T30" s="73"/>
      <c r="U30" s="11"/>
      <c r="V30" s="14"/>
      <c r="W30" s="14"/>
      <c r="X30" s="24">
        <v>197662.0</v>
      </c>
      <c r="Y30" s="24" t="s">
        <v>521</v>
      </c>
      <c r="Z30" s="63">
        <v>99.0</v>
      </c>
    </row>
    <row r="31" ht="15.0" customHeight="1">
      <c r="A31" s="17"/>
      <c r="B31" s="10"/>
      <c r="C31" s="11"/>
      <c r="D31" s="11"/>
      <c r="E31" s="11"/>
      <c r="F31" s="14" t="s">
        <v>522</v>
      </c>
      <c r="G31" s="14" t="s">
        <v>520</v>
      </c>
      <c r="H31" s="14" t="s">
        <v>523</v>
      </c>
      <c r="I31" s="12"/>
      <c r="J31" s="12">
        <v>42930.0</v>
      </c>
      <c r="K31" s="13"/>
      <c r="L31" s="14">
        <v>-20180.0</v>
      </c>
      <c r="M31" s="15"/>
      <c r="N31" s="16"/>
      <c r="O31" s="16"/>
      <c r="P31" s="11"/>
      <c r="Q31" s="11"/>
      <c r="R31" s="12"/>
      <c r="S31" s="11"/>
      <c r="T31" s="73"/>
      <c r="U31" s="11"/>
      <c r="V31" s="14"/>
      <c r="W31" s="14"/>
      <c r="X31" s="24">
        <v>197787.0</v>
      </c>
      <c r="Y31" s="24" t="s">
        <v>524</v>
      </c>
      <c r="Z31" s="63">
        <v>12000.0</v>
      </c>
      <c r="AA31" s="24">
        <v>196935.0</v>
      </c>
      <c r="AB31" s="24" t="s">
        <v>525</v>
      </c>
      <c r="AC31" s="24">
        <v>21080.0</v>
      </c>
    </row>
    <row r="32" ht="15.0" customHeight="1">
      <c r="A32" s="17">
        <v>42948.0</v>
      </c>
      <c r="B32" s="10">
        <v>10000.0</v>
      </c>
      <c r="C32" s="11">
        <v>4000.0</v>
      </c>
      <c r="D32" s="11">
        <f t="shared" ref="D32:D71" si="11">SUM(B32-C32)</f>
        <v>6000</v>
      </c>
      <c r="E32" s="11">
        <f>SUM(E30+D32)</f>
        <v>147026</v>
      </c>
      <c r="F32" s="14" t="s">
        <v>526</v>
      </c>
      <c r="G32" s="14" t="s">
        <v>527</v>
      </c>
      <c r="H32" s="14"/>
      <c r="I32" s="12">
        <v>42948.0</v>
      </c>
      <c r="J32" s="12">
        <v>42956.0</v>
      </c>
      <c r="K32" s="13">
        <f>SUM(J32-I32)</f>
        <v>8</v>
      </c>
      <c r="L32" s="14">
        <v>1000.0</v>
      </c>
      <c r="M32" s="15"/>
      <c r="N32" s="16"/>
      <c r="O32" s="16"/>
      <c r="P32" s="11"/>
      <c r="Q32" s="11"/>
      <c r="R32" s="12"/>
      <c r="S32" s="11"/>
      <c r="T32" s="73"/>
      <c r="U32" s="11"/>
      <c r="V32" s="14"/>
      <c r="W32" s="14"/>
      <c r="X32" s="24">
        <v>225644.0</v>
      </c>
    </row>
    <row r="33" ht="15.0" customHeight="1">
      <c r="A33" s="17">
        <v>42979.0</v>
      </c>
      <c r="B33" s="10">
        <v>10000.0</v>
      </c>
      <c r="C33" s="11">
        <v>41560.0</v>
      </c>
      <c r="D33" s="11">
        <f t="shared" si="11"/>
        <v>-31560</v>
      </c>
      <c r="E33" s="11">
        <f t="shared" ref="E33:E46" si="12">SUM(E32+D33)</f>
        <v>115466</v>
      </c>
      <c r="F33" s="14"/>
      <c r="G33" s="14"/>
      <c r="H33" s="14"/>
      <c r="I33" s="12">
        <v>42979.0</v>
      </c>
      <c r="J33" s="33" t="s">
        <v>290</v>
      </c>
      <c r="K33" s="13"/>
      <c r="L33" s="14">
        <v>1000.0</v>
      </c>
      <c r="M33" s="15"/>
      <c r="N33" s="16"/>
      <c r="O33" s="16"/>
      <c r="P33" s="11"/>
      <c r="Q33" s="11"/>
      <c r="R33" s="12"/>
      <c r="S33" s="11"/>
      <c r="T33" s="73"/>
      <c r="U33" s="11"/>
      <c r="V33" s="14"/>
      <c r="W33" s="14"/>
      <c r="X33" s="24" t="s">
        <v>290</v>
      </c>
      <c r="AA33" s="24">
        <v>18320.0</v>
      </c>
      <c r="AB33" s="24">
        <v>41560.0</v>
      </c>
      <c r="AC33" s="24">
        <v>227120.0</v>
      </c>
    </row>
    <row r="34" ht="15.0" customHeight="1">
      <c r="A34" s="17">
        <v>43009.0</v>
      </c>
      <c r="B34" s="10">
        <v>10000.0</v>
      </c>
      <c r="C34" s="11">
        <v>0.0</v>
      </c>
      <c r="D34" s="11">
        <f t="shared" si="11"/>
        <v>10000</v>
      </c>
      <c r="E34" s="11">
        <f t="shared" si="12"/>
        <v>125466</v>
      </c>
      <c r="F34" s="14"/>
      <c r="G34" s="14"/>
      <c r="H34" s="14"/>
      <c r="I34" s="12">
        <v>43009.0</v>
      </c>
      <c r="J34" s="12"/>
      <c r="K34" s="13"/>
      <c r="L34" s="14">
        <v>1000.0</v>
      </c>
      <c r="M34" s="15"/>
      <c r="N34" s="16"/>
      <c r="O34" s="16"/>
      <c r="P34" s="11"/>
      <c r="Q34" s="11"/>
      <c r="R34" s="12"/>
      <c r="S34" s="11"/>
      <c r="T34" s="73"/>
      <c r="U34" s="11"/>
      <c r="V34" s="14"/>
      <c r="W34" s="14"/>
    </row>
    <row r="35" ht="15.0" customHeight="1">
      <c r="A35" s="17">
        <v>43040.0</v>
      </c>
      <c r="B35" s="10">
        <v>10000.0</v>
      </c>
      <c r="C35" s="11">
        <v>0.0</v>
      </c>
      <c r="D35" s="11">
        <f t="shared" si="11"/>
        <v>10000</v>
      </c>
      <c r="E35" s="11">
        <f t="shared" si="12"/>
        <v>135466</v>
      </c>
      <c r="F35" s="14"/>
      <c r="G35" s="14"/>
      <c r="H35" s="14"/>
      <c r="I35" s="12">
        <v>43040.0</v>
      </c>
      <c r="J35" s="12"/>
      <c r="K35" s="13"/>
      <c r="L35" s="14">
        <v>1000.0</v>
      </c>
      <c r="M35" s="15"/>
      <c r="N35" s="16"/>
      <c r="O35" s="16"/>
      <c r="P35" s="11"/>
      <c r="Q35" s="11"/>
      <c r="R35" s="12"/>
      <c r="S35" s="11"/>
      <c r="T35" s="73"/>
      <c r="U35" s="11"/>
      <c r="V35" s="14"/>
      <c r="W35" s="14"/>
    </row>
    <row r="36" ht="15.0" customHeight="1">
      <c r="A36" s="17">
        <v>43070.0</v>
      </c>
      <c r="B36" s="10">
        <v>10000.0</v>
      </c>
      <c r="C36" s="11">
        <v>0.0</v>
      </c>
      <c r="D36" s="11">
        <f t="shared" si="11"/>
        <v>10000</v>
      </c>
      <c r="E36" s="11">
        <f t="shared" si="12"/>
        <v>145466</v>
      </c>
      <c r="F36" s="14"/>
      <c r="G36" s="74"/>
      <c r="H36" s="14"/>
      <c r="I36" s="12">
        <v>43070.0</v>
      </c>
      <c r="J36" s="12"/>
      <c r="K36" s="13"/>
      <c r="L36" s="14">
        <v>1000.0</v>
      </c>
      <c r="M36" s="15"/>
      <c r="N36" s="16"/>
      <c r="O36" s="16"/>
      <c r="P36" s="11"/>
      <c r="Q36" s="11"/>
      <c r="R36" s="12"/>
      <c r="S36" s="11"/>
      <c r="T36" s="73"/>
      <c r="U36" s="11"/>
      <c r="V36" s="14"/>
      <c r="W36" s="14"/>
    </row>
    <row r="37" ht="15.0" customHeight="1">
      <c r="A37" s="17">
        <v>43101.0</v>
      </c>
      <c r="B37" s="10">
        <v>10000.0</v>
      </c>
      <c r="C37" s="11">
        <v>0.0</v>
      </c>
      <c r="D37" s="11">
        <f t="shared" si="11"/>
        <v>10000</v>
      </c>
      <c r="E37" s="11">
        <f t="shared" si="12"/>
        <v>155466</v>
      </c>
      <c r="F37" s="14"/>
      <c r="G37" s="14"/>
      <c r="H37" s="14"/>
      <c r="I37" s="12">
        <v>43101.0</v>
      </c>
      <c r="J37" s="12"/>
      <c r="K37" s="13"/>
      <c r="L37" s="14">
        <v>1000.0</v>
      </c>
      <c r="M37" s="15"/>
      <c r="N37" s="16"/>
      <c r="O37" s="16"/>
      <c r="P37" s="11"/>
      <c r="Q37" s="11"/>
      <c r="R37" s="12"/>
      <c r="S37" s="11"/>
      <c r="T37" s="73"/>
      <c r="U37" s="11"/>
      <c r="V37" s="14"/>
      <c r="W37" s="14"/>
    </row>
    <row r="38" ht="15.0" customHeight="1">
      <c r="A38" s="17">
        <v>43132.0</v>
      </c>
      <c r="B38" s="10">
        <v>10000.0</v>
      </c>
      <c r="C38" s="11">
        <v>0.0</v>
      </c>
      <c r="D38" s="11">
        <f t="shared" si="11"/>
        <v>10000</v>
      </c>
      <c r="E38" s="11">
        <f t="shared" si="12"/>
        <v>165466</v>
      </c>
      <c r="F38" s="14"/>
      <c r="G38" s="14"/>
      <c r="H38" s="14"/>
      <c r="I38" s="12">
        <v>43132.0</v>
      </c>
      <c r="J38" s="12"/>
      <c r="K38" s="13"/>
      <c r="L38" s="14">
        <v>1000.0</v>
      </c>
      <c r="M38" s="15"/>
      <c r="N38" s="16"/>
      <c r="O38" s="16"/>
      <c r="P38" s="11"/>
      <c r="Q38" s="11"/>
      <c r="R38" s="12"/>
      <c r="S38" s="11"/>
      <c r="T38" s="73"/>
      <c r="U38" s="11"/>
      <c r="V38" s="14"/>
      <c r="W38" s="14"/>
    </row>
    <row r="39" ht="15.0" customHeight="1">
      <c r="A39" s="17">
        <v>43160.0</v>
      </c>
      <c r="B39" s="10">
        <v>10000.0</v>
      </c>
      <c r="C39" s="11">
        <v>0.0</v>
      </c>
      <c r="D39" s="11">
        <f t="shared" si="11"/>
        <v>10000</v>
      </c>
      <c r="E39" s="11">
        <f t="shared" si="12"/>
        <v>175466</v>
      </c>
      <c r="F39" s="14"/>
      <c r="G39" s="14"/>
      <c r="H39" s="14"/>
      <c r="I39" s="12">
        <v>43160.0</v>
      </c>
      <c r="J39" s="12"/>
      <c r="K39" s="13"/>
      <c r="L39" s="14">
        <v>1000.0</v>
      </c>
      <c r="M39" s="15"/>
      <c r="N39" s="16"/>
      <c r="O39" s="16"/>
      <c r="P39" s="11"/>
      <c r="Q39" s="11"/>
      <c r="R39" s="12"/>
      <c r="S39" s="11"/>
      <c r="T39" s="73"/>
      <c r="U39" s="11"/>
      <c r="V39" s="14"/>
      <c r="W39" s="14"/>
    </row>
    <row r="40" ht="15.0" customHeight="1">
      <c r="A40" s="17">
        <v>43191.0</v>
      </c>
      <c r="B40" s="10">
        <v>10000.0</v>
      </c>
      <c r="C40" s="11">
        <v>10000.0</v>
      </c>
      <c r="D40" s="11">
        <f t="shared" si="11"/>
        <v>0</v>
      </c>
      <c r="E40" s="11">
        <f t="shared" si="12"/>
        <v>175466</v>
      </c>
      <c r="F40" s="14" t="s">
        <v>528</v>
      </c>
      <c r="G40" s="14" t="s">
        <v>529</v>
      </c>
      <c r="H40" s="14"/>
      <c r="I40" s="12">
        <v>43191.0</v>
      </c>
      <c r="J40" s="12">
        <v>43200.0</v>
      </c>
      <c r="K40" s="13">
        <f t="shared" ref="K40:K42" si="13">SUM(J40-I40)</f>
        <v>9</v>
      </c>
      <c r="L40" s="14">
        <v>1000.0</v>
      </c>
      <c r="M40" s="15"/>
      <c r="N40" s="16"/>
      <c r="O40" s="16"/>
      <c r="P40" s="11"/>
      <c r="Q40" s="11"/>
      <c r="R40" s="12"/>
      <c r="S40" s="11"/>
      <c r="T40" s="73"/>
      <c r="U40" s="11"/>
      <c r="V40" s="14"/>
      <c r="W40" s="14"/>
      <c r="X40" s="24">
        <v>534028.0</v>
      </c>
      <c r="Y40" s="24" t="s">
        <v>530</v>
      </c>
      <c r="Z40" s="24">
        <v>5.0</v>
      </c>
    </row>
    <row r="41" ht="15.0" customHeight="1">
      <c r="A41" s="17">
        <v>43221.0</v>
      </c>
      <c r="B41" s="10">
        <v>10000.0</v>
      </c>
      <c r="C41" s="11">
        <v>10000.0</v>
      </c>
      <c r="D41" s="11">
        <f t="shared" si="11"/>
        <v>0</v>
      </c>
      <c r="E41" s="11">
        <f t="shared" si="12"/>
        <v>175466</v>
      </c>
      <c r="F41" s="14" t="s">
        <v>531</v>
      </c>
      <c r="G41" s="14" t="s">
        <v>532</v>
      </c>
      <c r="H41" s="14"/>
      <c r="I41" s="12">
        <v>43221.0</v>
      </c>
      <c r="J41" s="70">
        <v>43230.0</v>
      </c>
      <c r="K41" s="13">
        <f t="shared" si="13"/>
        <v>9</v>
      </c>
      <c r="L41" s="14">
        <v>1000.0</v>
      </c>
      <c r="M41" s="15"/>
      <c r="N41" s="16"/>
      <c r="O41" s="16"/>
      <c r="P41" s="11"/>
      <c r="Q41" s="11"/>
      <c r="R41" s="12"/>
      <c r="S41" s="11"/>
      <c r="T41" s="73"/>
      <c r="U41" s="11"/>
      <c r="V41" s="14"/>
      <c r="W41" s="14"/>
      <c r="X41" s="24">
        <v>534372.0</v>
      </c>
    </row>
    <row r="42" ht="15.0" customHeight="1">
      <c r="A42" s="17">
        <v>43252.0</v>
      </c>
      <c r="B42" s="10">
        <v>10000.0</v>
      </c>
      <c r="C42" s="11">
        <v>10000.0</v>
      </c>
      <c r="D42" s="11">
        <f t="shared" si="11"/>
        <v>0</v>
      </c>
      <c r="E42" s="11">
        <f t="shared" si="12"/>
        <v>175466</v>
      </c>
      <c r="F42" s="14" t="s">
        <v>533</v>
      </c>
      <c r="G42" s="74" t="s">
        <v>534</v>
      </c>
      <c r="H42" s="14"/>
      <c r="I42" s="12">
        <v>43252.0</v>
      </c>
      <c r="J42" s="70">
        <v>43306.0</v>
      </c>
      <c r="K42" s="13">
        <f t="shared" si="13"/>
        <v>54</v>
      </c>
      <c r="L42" s="14">
        <v>1000.0</v>
      </c>
      <c r="M42" s="15"/>
      <c r="N42" s="16"/>
      <c r="O42" s="16"/>
      <c r="P42" s="11"/>
      <c r="Q42" s="11"/>
      <c r="R42" s="12"/>
      <c r="S42" s="11"/>
      <c r="T42" s="73"/>
      <c r="U42" s="11"/>
      <c r="V42" s="14"/>
      <c r="W42" s="14"/>
    </row>
    <row r="43" ht="15.0" customHeight="1">
      <c r="A43" s="17">
        <v>43282.0</v>
      </c>
      <c r="B43" s="10">
        <v>10000.0</v>
      </c>
      <c r="C43" s="11"/>
      <c r="D43" s="11">
        <f t="shared" si="11"/>
        <v>10000</v>
      </c>
      <c r="E43" s="11">
        <f t="shared" si="12"/>
        <v>185466</v>
      </c>
      <c r="F43" s="25"/>
      <c r="G43" s="25"/>
      <c r="H43" s="14"/>
      <c r="I43" s="12">
        <v>43282.0</v>
      </c>
      <c r="J43" s="12"/>
      <c r="K43" s="13">
        <f>SUM(J42-I43)</f>
        <v>24</v>
      </c>
      <c r="L43" s="14">
        <v>1000.0</v>
      </c>
      <c r="M43" s="15"/>
      <c r="N43" s="16"/>
      <c r="O43" s="16"/>
      <c r="P43" s="11"/>
      <c r="Q43" s="11"/>
      <c r="R43" s="12"/>
      <c r="S43" s="11"/>
      <c r="T43" s="73"/>
      <c r="U43" s="11"/>
      <c r="V43" s="14"/>
      <c r="W43" s="14"/>
      <c r="X43" s="24">
        <v>545181.0</v>
      </c>
    </row>
    <row r="44" ht="15.0" customHeight="1">
      <c r="A44" s="17">
        <v>43313.0</v>
      </c>
      <c r="B44" s="10">
        <v>10000.0</v>
      </c>
      <c r="C44" s="11"/>
      <c r="D44" s="11">
        <f t="shared" si="11"/>
        <v>10000</v>
      </c>
      <c r="E44" s="11">
        <f t="shared" si="12"/>
        <v>195466</v>
      </c>
      <c r="F44" s="14"/>
      <c r="G44" s="14"/>
      <c r="H44" s="14"/>
      <c r="I44" s="12">
        <v>43313.0</v>
      </c>
      <c r="J44" s="12"/>
      <c r="K44" s="13"/>
      <c r="L44" s="14">
        <v>1000.0</v>
      </c>
      <c r="M44" s="15"/>
      <c r="N44" s="16"/>
      <c r="O44" s="16"/>
      <c r="P44" s="11"/>
      <c r="Q44" s="11"/>
      <c r="R44" s="12"/>
      <c r="S44" s="11"/>
      <c r="T44" s="73"/>
      <c r="U44" s="11"/>
      <c r="V44" s="14"/>
      <c r="W44" s="14"/>
    </row>
    <row r="45" ht="15.0" customHeight="1">
      <c r="A45" s="17">
        <v>43344.0</v>
      </c>
      <c r="B45" s="10">
        <v>10000.0</v>
      </c>
      <c r="C45" s="11"/>
      <c r="D45" s="11">
        <f t="shared" si="11"/>
        <v>10000</v>
      </c>
      <c r="E45" s="11">
        <f t="shared" si="12"/>
        <v>205466</v>
      </c>
      <c r="F45" s="14"/>
      <c r="G45" s="12"/>
      <c r="H45" s="14"/>
      <c r="I45" s="12">
        <v>43344.0</v>
      </c>
      <c r="J45" s="12"/>
      <c r="K45" s="13"/>
      <c r="L45" s="14">
        <v>1000.0</v>
      </c>
      <c r="M45" s="15"/>
      <c r="N45" s="16"/>
      <c r="O45" s="16"/>
      <c r="P45" s="11"/>
      <c r="Q45" s="11"/>
      <c r="R45" s="12"/>
      <c r="S45" s="11"/>
      <c r="T45" s="73"/>
      <c r="U45" s="14"/>
      <c r="V45" s="14"/>
      <c r="W45" s="14"/>
    </row>
    <row r="46" ht="15.0" customHeight="1">
      <c r="A46" s="17">
        <v>43374.0</v>
      </c>
      <c r="B46" s="10">
        <v>10000.0</v>
      </c>
      <c r="C46" s="11">
        <v>30000.0</v>
      </c>
      <c r="D46" s="11">
        <f t="shared" si="11"/>
        <v>-20000</v>
      </c>
      <c r="E46" s="11">
        <f t="shared" si="12"/>
        <v>185466</v>
      </c>
      <c r="F46" s="10" t="s">
        <v>535</v>
      </c>
      <c r="G46" s="9" t="s">
        <v>536</v>
      </c>
      <c r="H46" s="10"/>
      <c r="I46" s="12">
        <v>43374.0</v>
      </c>
      <c r="J46" s="80">
        <v>43384.0</v>
      </c>
      <c r="K46" s="13">
        <f>SUM(J46-I46)</f>
        <v>10</v>
      </c>
      <c r="L46" s="14">
        <v>1000.0</v>
      </c>
      <c r="M46" s="15"/>
      <c r="N46" s="16"/>
      <c r="O46" s="16"/>
      <c r="P46" s="11"/>
      <c r="Q46" s="11"/>
      <c r="R46" s="12"/>
      <c r="S46" s="11"/>
      <c r="T46" s="73"/>
      <c r="U46" s="14"/>
      <c r="V46" s="14"/>
      <c r="W46" s="14"/>
      <c r="X46" s="24">
        <v>7559.0</v>
      </c>
    </row>
    <row r="47" ht="15.0" customHeight="1">
      <c r="A47" s="17"/>
      <c r="B47" s="10">
        <v>0.0</v>
      </c>
      <c r="C47" s="11">
        <v>10000.0</v>
      </c>
      <c r="D47" s="11">
        <f t="shared" si="11"/>
        <v>-10000</v>
      </c>
      <c r="E47" s="11"/>
      <c r="F47" s="10"/>
      <c r="G47" s="9"/>
      <c r="H47" s="10"/>
      <c r="I47" s="12"/>
      <c r="J47" s="80">
        <v>43396.0</v>
      </c>
      <c r="K47" s="13"/>
      <c r="L47" s="14"/>
      <c r="M47" s="15"/>
      <c r="N47" s="16"/>
      <c r="O47" s="16"/>
      <c r="P47" s="11"/>
      <c r="Q47" s="11"/>
      <c r="R47" s="12"/>
      <c r="S47" s="11"/>
      <c r="T47" s="73"/>
      <c r="U47" s="14"/>
      <c r="V47" s="14"/>
      <c r="W47" s="14"/>
      <c r="X47" s="24">
        <v>7177.0</v>
      </c>
      <c r="Y47" s="24">
        <v>7179.0</v>
      </c>
      <c r="Z47" s="24">
        <v>7181.0</v>
      </c>
    </row>
    <row r="48" ht="15.0" customHeight="1">
      <c r="A48" s="17">
        <v>43405.0</v>
      </c>
      <c r="B48" s="10">
        <v>10000.0</v>
      </c>
      <c r="C48" s="11">
        <v>0.0</v>
      </c>
      <c r="D48" s="11">
        <f t="shared" si="11"/>
        <v>10000</v>
      </c>
      <c r="E48" s="11">
        <f>SUM(E46+D48)</f>
        <v>195466</v>
      </c>
      <c r="F48" s="10"/>
      <c r="G48" s="9"/>
      <c r="H48" s="10"/>
      <c r="I48" s="12">
        <v>43405.0</v>
      </c>
      <c r="J48" s="80"/>
      <c r="K48" s="13"/>
      <c r="L48" s="14">
        <v>1000.0</v>
      </c>
      <c r="M48" s="15"/>
      <c r="N48" s="16"/>
      <c r="O48" s="16"/>
      <c r="P48" s="11"/>
      <c r="Q48" s="11"/>
      <c r="R48" s="12"/>
      <c r="S48" s="11"/>
      <c r="T48" s="73"/>
      <c r="U48" s="14"/>
      <c r="V48" s="14"/>
      <c r="W48" s="14"/>
    </row>
    <row r="49" ht="15.0" customHeight="1">
      <c r="A49" s="17">
        <v>43435.0</v>
      </c>
      <c r="B49" s="10">
        <v>10000.0</v>
      </c>
      <c r="C49" s="11">
        <v>0.0</v>
      </c>
      <c r="D49" s="11">
        <f t="shared" si="11"/>
        <v>10000</v>
      </c>
      <c r="E49" s="11">
        <f t="shared" ref="E49:E71" si="14">SUM(E48+D49)</f>
        <v>205466</v>
      </c>
      <c r="F49" s="10"/>
      <c r="G49" s="9"/>
      <c r="H49" s="10"/>
      <c r="I49" s="12">
        <v>43435.0</v>
      </c>
      <c r="J49" s="80"/>
      <c r="K49" s="13"/>
      <c r="L49" s="14">
        <v>1000.0</v>
      </c>
      <c r="M49" s="15"/>
      <c r="N49" s="16"/>
      <c r="O49" s="16"/>
      <c r="P49" s="11"/>
      <c r="Q49" s="11"/>
      <c r="R49" s="12"/>
      <c r="S49" s="11"/>
      <c r="T49" s="73"/>
      <c r="U49" s="14"/>
      <c r="V49" s="14"/>
      <c r="W49" s="14"/>
    </row>
    <row r="50" ht="15.0" customHeight="1">
      <c r="A50" s="17">
        <v>43466.0</v>
      </c>
      <c r="B50" s="10">
        <v>10000.0</v>
      </c>
      <c r="C50" s="11">
        <v>0.0</v>
      </c>
      <c r="D50" s="11">
        <f t="shared" si="11"/>
        <v>10000</v>
      </c>
      <c r="E50" s="11">
        <f t="shared" si="14"/>
        <v>215466</v>
      </c>
      <c r="F50" s="10"/>
      <c r="G50" s="9"/>
      <c r="H50" s="10"/>
      <c r="I50" s="12">
        <v>43466.0</v>
      </c>
      <c r="J50" s="80"/>
      <c r="K50" s="13"/>
      <c r="L50" s="14">
        <v>1000.0</v>
      </c>
      <c r="M50" s="15"/>
      <c r="N50" s="16"/>
      <c r="O50" s="16"/>
      <c r="P50" s="11"/>
      <c r="Q50" s="11"/>
      <c r="R50" s="12"/>
      <c r="S50" s="11"/>
      <c r="T50" s="73"/>
      <c r="U50" s="14"/>
      <c r="V50" s="14"/>
      <c r="W50" s="14"/>
    </row>
    <row r="51" ht="15.0" customHeight="1">
      <c r="A51" s="17">
        <v>43497.0</v>
      </c>
      <c r="B51" s="10">
        <v>10000.0</v>
      </c>
      <c r="C51" s="11">
        <v>0.0</v>
      </c>
      <c r="D51" s="11">
        <f t="shared" si="11"/>
        <v>10000</v>
      </c>
      <c r="E51" s="11">
        <f t="shared" si="14"/>
        <v>225466</v>
      </c>
      <c r="F51" s="14"/>
      <c r="G51" s="14"/>
      <c r="H51" s="14"/>
      <c r="I51" s="12">
        <v>43497.0</v>
      </c>
      <c r="J51" s="80"/>
      <c r="K51" s="13"/>
      <c r="L51" s="14">
        <v>1000.0</v>
      </c>
      <c r="M51" s="15"/>
      <c r="N51" s="16"/>
      <c r="O51" s="16"/>
      <c r="P51" s="11"/>
      <c r="Q51" s="11"/>
      <c r="R51" s="12"/>
      <c r="S51" s="11"/>
      <c r="T51" s="73"/>
      <c r="U51" s="11"/>
      <c r="V51" s="14"/>
      <c r="W51" s="14"/>
      <c r="X51" s="19">
        <v>43497.0</v>
      </c>
      <c r="Y51" s="19">
        <v>43615.0</v>
      </c>
      <c r="Z51" s="20">
        <f>SUM(Y51-X51+1)</f>
        <v>119</v>
      </c>
    </row>
    <row r="52" ht="15.0" customHeight="1">
      <c r="A52" s="17">
        <v>43525.0</v>
      </c>
      <c r="B52" s="10">
        <v>10000.0</v>
      </c>
      <c r="C52" s="11">
        <v>0.0</v>
      </c>
      <c r="D52" s="11">
        <f t="shared" si="11"/>
        <v>10000</v>
      </c>
      <c r="E52" s="11">
        <f t="shared" si="14"/>
        <v>235466</v>
      </c>
      <c r="F52" s="14"/>
      <c r="G52" s="12"/>
      <c r="H52" s="14"/>
      <c r="I52" s="12">
        <v>43525.0</v>
      </c>
      <c r="J52" s="12"/>
      <c r="K52" s="13"/>
      <c r="L52" s="14">
        <v>1000.0</v>
      </c>
      <c r="M52" s="15"/>
      <c r="N52" s="16"/>
      <c r="O52" s="16"/>
      <c r="P52" s="11"/>
      <c r="Q52" s="11"/>
      <c r="R52" s="12"/>
      <c r="S52" s="11"/>
      <c r="T52" s="73"/>
      <c r="U52" s="14"/>
      <c r="V52" s="14"/>
      <c r="W52" s="14"/>
      <c r="X52" s="20"/>
      <c r="Y52" s="20"/>
      <c r="Z52" s="20"/>
    </row>
    <row r="53" ht="15.0" customHeight="1">
      <c r="A53" s="17">
        <v>43556.0</v>
      </c>
      <c r="B53" s="10">
        <v>10000.0</v>
      </c>
      <c r="C53" s="11">
        <v>0.0</v>
      </c>
      <c r="D53" s="11">
        <f t="shared" si="11"/>
        <v>10000</v>
      </c>
      <c r="E53" s="11">
        <f t="shared" si="14"/>
        <v>245466</v>
      </c>
      <c r="F53" s="14"/>
      <c r="G53" s="12"/>
      <c r="H53" s="14"/>
      <c r="I53" s="12">
        <v>43556.0</v>
      </c>
      <c r="J53" s="12"/>
      <c r="K53" s="13"/>
      <c r="L53" s="14">
        <v>1000.0</v>
      </c>
      <c r="M53" s="15"/>
      <c r="N53" s="16"/>
      <c r="O53" s="16"/>
      <c r="P53" s="11"/>
      <c r="Q53" s="11"/>
      <c r="R53" s="12"/>
      <c r="S53" s="11"/>
      <c r="T53" s="73"/>
      <c r="U53" s="14"/>
      <c r="V53" s="14"/>
      <c r="W53" s="14"/>
    </row>
    <row r="54" ht="15.0" customHeight="1">
      <c r="A54" s="17">
        <v>43586.0</v>
      </c>
      <c r="B54" s="10">
        <v>10000.0</v>
      </c>
      <c r="C54" s="11">
        <v>0.0</v>
      </c>
      <c r="D54" s="11">
        <f t="shared" si="11"/>
        <v>10000</v>
      </c>
      <c r="E54" s="11">
        <f t="shared" si="14"/>
        <v>255466</v>
      </c>
      <c r="F54" s="14"/>
      <c r="G54" s="12"/>
      <c r="H54" s="14"/>
      <c r="I54" s="12">
        <v>43586.0</v>
      </c>
      <c r="J54" s="70"/>
      <c r="K54" s="13"/>
      <c r="L54" s="14">
        <v>1000.0</v>
      </c>
      <c r="M54" s="15"/>
      <c r="N54" s="16"/>
      <c r="O54" s="16"/>
      <c r="P54" s="11"/>
      <c r="Q54" s="11"/>
      <c r="R54" s="12"/>
      <c r="S54" s="11"/>
      <c r="T54" s="73"/>
      <c r="U54" s="14"/>
      <c r="V54" s="14"/>
      <c r="W54" s="14"/>
    </row>
    <row r="55" ht="15.0" customHeight="1">
      <c r="A55" s="17">
        <v>43617.0</v>
      </c>
      <c r="B55" s="10">
        <v>10000.0</v>
      </c>
      <c r="C55" s="11">
        <v>0.0</v>
      </c>
      <c r="D55" s="11">
        <f t="shared" si="11"/>
        <v>10000</v>
      </c>
      <c r="E55" s="11">
        <f t="shared" si="14"/>
        <v>265466</v>
      </c>
      <c r="F55" s="14"/>
      <c r="G55" s="12"/>
      <c r="H55" s="14"/>
      <c r="I55" s="12">
        <v>43617.0</v>
      </c>
      <c r="J55" s="70"/>
      <c r="K55" s="13"/>
      <c r="L55" s="14">
        <v>1000.0</v>
      </c>
      <c r="M55" s="15"/>
      <c r="N55" s="16"/>
      <c r="O55" s="16"/>
      <c r="P55" s="11"/>
      <c r="Q55" s="11"/>
      <c r="R55" s="12"/>
      <c r="S55" s="11"/>
      <c r="T55" s="73"/>
      <c r="U55" s="14"/>
      <c r="V55" s="14"/>
      <c r="W55" s="14"/>
      <c r="X55" s="19">
        <v>43617.0</v>
      </c>
      <c r="Y55" s="19">
        <v>43630.0</v>
      </c>
      <c r="Z55" s="20">
        <f>SUM(Y55-X55+1)</f>
        <v>14</v>
      </c>
    </row>
    <row r="56" ht="15.0" customHeight="1">
      <c r="A56" s="17">
        <v>43647.0</v>
      </c>
      <c r="B56" s="10">
        <v>10000.0</v>
      </c>
      <c r="C56" s="11">
        <v>0.0</v>
      </c>
      <c r="D56" s="11">
        <f t="shared" si="11"/>
        <v>10000</v>
      </c>
      <c r="E56" s="11">
        <f t="shared" si="14"/>
        <v>275466</v>
      </c>
      <c r="F56" s="14"/>
      <c r="G56" s="21"/>
      <c r="H56" s="14"/>
      <c r="I56" s="12">
        <v>43647.0</v>
      </c>
      <c r="J56" s="81"/>
      <c r="K56" s="13"/>
      <c r="L56" s="14">
        <v>1000.0</v>
      </c>
      <c r="M56" s="15"/>
      <c r="N56" s="16"/>
      <c r="O56" s="16"/>
      <c r="P56" s="11"/>
      <c r="Q56" s="11"/>
      <c r="R56" s="12"/>
      <c r="S56" s="11"/>
      <c r="T56" s="73"/>
      <c r="U56" s="14"/>
      <c r="V56" s="14"/>
      <c r="W56" s="14"/>
    </row>
    <row r="57" ht="15.0" customHeight="1">
      <c r="A57" s="17">
        <v>43678.0</v>
      </c>
      <c r="B57" s="10">
        <v>10000.0</v>
      </c>
      <c r="C57" s="11">
        <v>0.0</v>
      </c>
      <c r="D57" s="11">
        <f t="shared" si="11"/>
        <v>10000</v>
      </c>
      <c r="E57" s="11">
        <f t="shared" si="14"/>
        <v>285466</v>
      </c>
      <c r="F57" s="14"/>
      <c r="G57" s="21"/>
      <c r="H57" s="14"/>
      <c r="I57" s="12">
        <v>43678.0</v>
      </c>
      <c r="J57" s="80"/>
      <c r="K57" s="13"/>
      <c r="L57" s="14">
        <v>1000.0</v>
      </c>
      <c r="M57" s="15"/>
      <c r="N57" s="16"/>
      <c r="O57" s="16"/>
      <c r="P57" s="11"/>
      <c r="Q57" s="11"/>
      <c r="R57" s="12"/>
      <c r="S57" s="11"/>
      <c r="T57" s="73"/>
      <c r="U57" s="14"/>
      <c r="V57" s="14"/>
      <c r="W57" s="14"/>
      <c r="X57" s="19">
        <v>43617.0</v>
      </c>
      <c r="Y57" s="19">
        <v>43629.0</v>
      </c>
      <c r="Z57" s="20">
        <f>SUM(Y57-X57+1)</f>
        <v>13</v>
      </c>
    </row>
    <row r="58" ht="15.0" customHeight="1">
      <c r="A58" s="17">
        <v>43709.0</v>
      </c>
      <c r="B58" s="10">
        <v>10000.0</v>
      </c>
      <c r="C58" s="11">
        <v>0.0</v>
      </c>
      <c r="D58" s="11">
        <f t="shared" si="11"/>
        <v>10000</v>
      </c>
      <c r="E58" s="11">
        <f t="shared" si="14"/>
        <v>295466</v>
      </c>
      <c r="F58" s="14"/>
      <c r="G58" s="21"/>
      <c r="H58" s="14"/>
      <c r="I58" s="12">
        <v>43709.0</v>
      </c>
      <c r="J58" s="80"/>
      <c r="K58" s="13"/>
      <c r="L58" s="14">
        <v>1000.0</v>
      </c>
      <c r="M58" s="15"/>
      <c r="N58" s="16"/>
      <c r="O58" s="16"/>
      <c r="P58" s="11"/>
      <c r="Q58" s="11"/>
      <c r="R58" s="12"/>
      <c r="S58" s="11"/>
      <c r="T58" s="73"/>
      <c r="U58" s="14"/>
      <c r="V58" s="14"/>
      <c r="W58" s="14"/>
    </row>
    <row r="59" ht="15.0" customHeight="1">
      <c r="A59" s="17">
        <v>43739.0</v>
      </c>
      <c r="B59" s="10">
        <v>10000.0</v>
      </c>
      <c r="C59" s="11">
        <v>0.0</v>
      </c>
      <c r="D59" s="11">
        <f t="shared" si="11"/>
        <v>10000</v>
      </c>
      <c r="E59" s="11">
        <f t="shared" si="14"/>
        <v>305466</v>
      </c>
      <c r="F59" s="14"/>
      <c r="G59" s="21"/>
      <c r="H59" s="14"/>
      <c r="I59" s="12">
        <v>43739.0</v>
      </c>
      <c r="J59" s="80"/>
      <c r="K59" s="13"/>
      <c r="L59" s="14">
        <v>1000.0</v>
      </c>
      <c r="M59" s="15"/>
      <c r="N59" s="16"/>
      <c r="O59" s="16"/>
      <c r="P59" s="11"/>
      <c r="Q59" s="11"/>
      <c r="R59" s="12"/>
      <c r="S59" s="11"/>
      <c r="T59" s="73"/>
      <c r="U59" s="14"/>
      <c r="V59" s="14"/>
      <c r="W59" s="14"/>
      <c r="AA59" s="24">
        <v>2625.0</v>
      </c>
      <c r="AB59" s="24">
        <f>AA61</f>
        <v>2756</v>
      </c>
    </row>
    <row r="60" ht="15.0" customHeight="1">
      <c r="A60" s="71">
        <v>43770.0</v>
      </c>
      <c r="B60" s="68">
        <v>10000.0</v>
      </c>
      <c r="C60" s="69">
        <v>10000.0</v>
      </c>
      <c r="D60" s="69">
        <f t="shared" si="11"/>
        <v>0</v>
      </c>
      <c r="E60" s="69">
        <f t="shared" si="14"/>
        <v>305466</v>
      </c>
      <c r="F60" s="75"/>
      <c r="G60" s="82"/>
      <c r="H60" s="75"/>
      <c r="I60" s="70">
        <v>43770.0</v>
      </c>
      <c r="J60" s="81">
        <v>43784.0</v>
      </c>
      <c r="K60" s="83">
        <f>SUM(J60-I60)</f>
        <v>14</v>
      </c>
      <c r="L60" s="14">
        <v>1000.0</v>
      </c>
      <c r="M60" s="15"/>
      <c r="N60" s="16"/>
      <c r="O60" s="16"/>
      <c r="P60" s="11"/>
      <c r="Q60" s="11"/>
      <c r="R60" s="12"/>
      <c r="S60" s="11"/>
      <c r="T60" s="73"/>
      <c r="U60" s="14"/>
      <c r="V60" s="14"/>
      <c r="W60" s="14"/>
      <c r="X60" s="24">
        <v>44801.0</v>
      </c>
      <c r="AA60" s="24">
        <f>ROUND(SUM(AA59*5%),0)</f>
        <v>131</v>
      </c>
      <c r="AB60" s="24">
        <f>ROUND(SUM(AB59*10%),0)</f>
        <v>276</v>
      </c>
    </row>
    <row r="61" ht="15.0" customHeight="1">
      <c r="A61" s="17">
        <v>43800.0</v>
      </c>
      <c r="B61" s="10">
        <v>10000.0</v>
      </c>
      <c r="C61" s="11">
        <v>0.0</v>
      </c>
      <c r="D61" s="11">
        <f t="shared" si="11"/>
        <v>10000</v>
      </c>
      <c r="E61" s="11">
        <f t="shared" si="14"/>
        <v>315466</v>
      </c>
      <c r="F61" s="14"/>
      <c r="G61" s="12"/>
      <c r="H61" s="14"/>
      <c r="I61" s="12">
        <v>43800.0</v>
      </c>
      <c r="J61" s="80"/>
      <c r="K61" s="13"/>
      <c r="L61" s="14">
        <v>1000.0</v>
      </c>
      <c r="M61" s="15"/>
      <c r="N61" s="16"/>
      <c r="O61" s="16"/>
      <c r="P61" s="11"/>
      <c r="Q61" s="11"/>
      <c r="R61" s="12"/>
      <c r="S61" s="11"/>
      <c r="T61" s="73"/>
      <c r="U61" s="14"/>
      <c r="V61" s="14"/>
      <c r="W61" s="14"/>
      <c r="AA61" s="24">
        <f t="shared" ref="AA61:AB61" si="15">SUM(AA59,AA60)</f>
        <v>2756</v>
      </c>
      <c r="AB61" s="24">
        <f t="shared" si="15"/>
        <v>3032</v>
      </c>
    </row>
    <row r="62" ht="15.0" customHeight="1">
      <c r="A62" s="17">
        <v>43831.0</v>
      </c>
      <c r="B62" s="10">
        <v>10000.0</v>
      </c>
      <c r="C62" s="11">
        <v>0.0</v>
      </c>
      <c r="D62" s="11">
        <f t="shared" si="11"/>
        <v>10000</v>
      </c>
      <c r="E62" s="11">
        <f t="shared" si="14"/>
        <v>325466</v>
      </c>
      <c r="F62" s="14"/>
      <c r="G62" s="14"/>
      <c r="H62" s="14"/>
      <c r="I62" s="12">
        <v>43831.0</v>
      </c>
      <c r="J62" s="80"/>
      <c r="K62" s="13"/>
      <c r="L62" s="14">
        <v>1000.0</v>
      </c>
      <c r="M62" s="15"/>
      <c r="N62" s="16"/>
      <c r="O62" s="16"/>
      <c r="P62" s="11"/>
      <c r="Q62" s="11"/>
      <c r="R62" s="12"/>
      <c r="S62" s="11"/>
      <c r="T62" s="73"/>
      <c r="U62" s="11"/>
      <c r="V62" s="14"/>
      <c r="W62" s="14"/>
    </row>
    <row r="63" ht="15.0" customHeight="1">
      <c r="A63" s="17">
        <v>43862.0</v>
      </c>
      <c r="B63" s="10">
        <v>10000.0</v>
      </c>
      <c r="C63" s="11">
        <v>20000.0</v>
      </c>
      <c r="D63" s="11">
        <f t="shared" si="11"/>
        <v>-10000</v>
      </c>
      <c r="E63" s="11">
        <f t="shared" si="14"/>
        <v>315466</v>
      </c>
      <c r="F63" s="14"/>
      <c r="G63" s="26"/>
      <c r="H63" s="14"/>
      <c r="I63" s="12">
        <v>43862.0</v>
      </c>
      <c r="J63" s="81">
        <v>43886.0</v>
      </c>
      <c r="K63" s="13">
        <f t="shared" ref="K63:K64" si="16">SUM(J63-I63)</f>
        <v>24</v>
      </c>
      <c r="L63" s="14">
        <v>1000.0</v>
      </c>
      <c r="M63" s="15"/>
      <c r="N63" s="16"/>
      <c r="O63" s="16"/>
      <c r="P63" s="11"/>
      <c r="Q63" s="11"/>
      <c r="R63" s="12"/>
      <c r="S63" s="11"/>
      <c r="T63" s="73"/>
      <c r="U63" s="11"/>
      <c r="V63" s="14"/>
      <c r="W63" s="14"/>
      <c r="X63" s="24">
        <v>45057.0</v>
      </c>
      <c r="Y63" s="24">
        <v>45060.0</v>
      </c>
    </row>
    <row r="64" ht="15.0" customHeight="1">
      <c r="A64" s="17">
        <v>43891.0</v>
      </c>
      <c r="B64" s="10">
        <v>10000.0</v>
      </c>
      <c r="C64" s="11">
        <v>10000.0</v>
      </c>
      <c r="D64" s="11">
        <f t="shared" si="11"/>
        <v>0</v>
      </c>
      <c r="E64" s="11">
        <f t="shared" si="14"/>
        <v>315466</v>
      </c>
      <c r="F64" s="14"/>
      <c r="G64" s="14"/>
      <c r="H64" s="14"/>
      <c r="I64" s="12">
        <v>43891.0</v>
      </c>
      <c r="J64" s="81">
        <v>43899.0</v>
      </c>
      <c r="K64" s="13">
        <f t="shared" si="16"/>
        <v>8</v>
      </c>
      <c r="L64" s="14">
        <v>1000.0</v>
      </c>
      <c r="M64" s="15"/>
      <c r="N64" s="16"/>
      <c r="O64" s="16"/>
      <c r="P64" s="11"/>
      <c r="Q64" s="11"/>
      <c r="R64" s="12"/>
      <c r="S64" s="11"/>
      <c r="T64" s="73"/>
      <c r="U64" s="11"/>
      <c r="V64" s="14"/>
      <c r="W64" s="14"/>
      <c r="X64" s="24">
        <v>45106.0</v>
      </c>
    </row>
    <row r="65" ht="15.0" customHeight="1">
      <c r="A65" s="22">
        <v>43922.0</v>
      </c>
      <c r="B65" s="10">
        <v>10000.0</v>
      </c>
      <c r="C65" s="11">
        <v>0.0</v>
      </c>
      <c r="D65" s="11">
        <f t="shared" si="11"/>
        <v>10000</v>
      </c>
      <c r="E65" s="23">
        <f t="shared" si="14"/>
        <v>325466</v>
      </c>
      <c r="F65" s="28"/>
      <c r="G65" s="28"/>
      <c r="H65" s="28"/>
      <c r="I65" s="12">
        <v>43922.0</v>
      </c>
      <c r="J65" s="80"/>
      <c r="K65" s="13"/>
      <c r="L65" s="14">
        <v>1000.0</v>
      </c>
      <c r="M65" s="29"/>
      <c r="N65" s="30"/>
      <c r="O65" s="16"/>
      <c r="P65" s="11"/>
      <c r="Q65" s="11"/>
      <c r="R65" s="12"/>
      <c r="S65" s="11"/>
      <c r="T65" s="73"/>
      <c r="U65" s="23"/>
      <c r="V65" s="14"/>
      <c r="W65" s="14"/>
    </row>
    <row r="66" ht="15.0" customHeight="1">
      <c r="A66" s="22">
        <v>43952.0</v>
      </c>
      <c r="B66" s="10">
        <v>10000.0</v>
      </c>
      <c r="C66" s="11">
        <v>0.0</v>
      </c>
      <c r="D66" s="11">
        <f t="shared" si="11"/>
        <v>10000</v>
      </c>
      <c r="E66" s="23">
        <f t="shared" si="14"/>
        <v>335466</v>
      </c>
      <c r="F66" s="28"/>
      <c r="G66" s="28"/>
      <c r="H66" s="28"/>
      <c r="I66" s="12">
        <v>43952.0</v>
      </c>
      <c r="J66" s="80"/>
      <c r="K66" s="13"/>
      <c r="L66" s="14">
        <v>1000.0</v>
      </c>
      <c r="M66" s="29"/>
      <c r="N66" s="30"/>
      <c r="O66" s="16"/>
      <c r="P66" s="11"/>
      <c r="Q66" s="11"/>
      <c r="R66" s="12"/>
      <c r="S66" s="11"/>
      <c r="T66" s="73"/>
      <c r="U66" s="23"/>
      <c r="V66" s="14"/>
      <c r="W66" s="14"/>
    </row>
    <row r="67" ht="15.0" customHeight="1">
      <c r="A67" s="22">
        <v>43983.0</v>
      </c>
      <c r="B67" s="10">
        <v>10000.0</v>
      </c>
      <c r="C67" s="11">
        <v>20000.0</v>
      </c>
      <c r="D67" s="11">
        <f t="shared" si="11"/>
        <v>-10000</v>
      </c>
      <c r="E67" s="23">
        <f t="shared" si="14"/>
        <v>325466</v>
      </c>
      <c r="F67" s="28"/>
      <c r="G67" s="28"/>
      <c r="H67" s="28"/>
      <c r="I67" s="12">
        <v>43983.0</v>
      </c>
      <c r="J67" s="81">
        <v>43994.0</v>
      </c>
      <c r="K67" s="13">
        <f>SUM(J67-I67)</f>
        <v>11</v>
      </c>
      <c r="L67" s="14">
        <v>1000.0</v>
      </c>
      <c r="M67" s="29"/>
      <c r="N67" s="30"/>
      <c r="O67" s="16"/>
      <c r="P67" s="11"/>
      <c r="Q67" s="11"/>
      <c r="R67" s="12"/>
      <c r="S67" s="11"/>
      <c r="T67" s="73"/>
      <c r="U67" s="23"/>
      <c r="V67" s="14"/>
      <c r="W67" s="14"/>
      <c r="X67" s="24">
        <v>45309.0</v>
      </c>
      <c r="Y67" s="24">
        <v>45311.0</v>
      </c>
    </row>
    <row r="68" ht="15.0" customHeight="1">
      <c r="A68" s="22"/>
      <c r="B68" s="10">
        <v>0.0</v>
      </c>
      <c r="C68" s="11">
        <v>70000.0</v>
      </c>
      <c r="D68" s="11">
        <f t="shared" si="11"/>
        <v>-70000</v>
      </c>
      <c r="E68" s="23">
        <f t="shared" si="14"/>
        <v>255466</v>
      </c>
      <c r="F68" s="28"/>
      <c r="G68" s="28"/>
      <c r="H68" s="28"/>
      <c r="I68" s="12"/>
      <c r="J68" s="81">
        <v>43998.0</v>
      </c>
      <c r="K68" s="13"/>
      <c r="L68" s="14"/>
      <c r="M68" s="29"/>
      <c r="N68" s="30"/>
      <c r="O68" s="16"/>
      <c r="P68" s="11"/>
      <c r="Q68" s="11"/>
      <c r="R68" s="12"/>
      <c r="S68" s="11"/>
      <c r="T68" s="73"/>
      <c r="U68" s="23"/>
      <c r="V68" s="14"/>
      <c r="W68" s="14"/>
      <c r="X68" s="24">
        <v>45325.0</v>
      </c>
      <c r="Y68" s="24">
        <v>45327.0</v>
      </c>
      <c r="Z68" s="24">
        <v>45329.0</v>
      </c>
      <c r="AA68" s="24">
        <v>45332.0</v>
      </c>
      <c r="AB68" s="24">
        <v>45333.0</v>
      </c>
      <c r="AC68" s="24">
        <v>45337.0</v>
      </c>
      <c r="AD68" s="24">
        <v>45339.0</v>
      </c>
    </row>
    <row r="69" ht="15.0" customHeight="1">
      <c r="A69" s="22"/>
      <c r="B69" s="10">
        <v>0.0</v>
      </c>
      <c r="C69" s="11">
        <v>20000.0</v>
      </c>
      <c r="D69" s="11">
        <f t="shared" si="11"/>
        <v>-20000</v>
      </c>
      <c r="E69" s="11">
        <f t="shared" si="14"/>
        <v>235466</v>
      </c>
      <c r="F69" s="28"/>
      <c r="G69" s="28"/>
      <c r="H69" s="28"/>
      <c r="I69" s="12"/>
      <c r="J69" s="81">
        <v>44007.0</v>
      </c>
      <c r="K69" s="13"/>
      <c r="L69" s="14"/>
      <c r="M69" s="29"/>
      <c r="N69" s="30"/>
      <c r="O69" s="16"/>
      <c r="P69" s="11"/>
      <c r="Q69" s="11"/>
      <c r="R69" s="12"/>
      <c r="S69" s="11"/>
      <c r="T69" s="73"/>
      <c r="U69" s="23"/>
      <c r="V69" s="14"/>
      <c r="W69" s="14"/>
      <c r="X69" s="24">
        <v>45403.0</v>
      </c>
      <c r="Y69" s="24">
        <v>45405.0</v>
      </c>
    </row>
    <row r="70" ht="15.0" customHeight="1">
      <c r="A70" s="17">
        <v>44013.0</v>
      </c>
      <c r="B70" s="10">
        <v>10000.0</v>
      </c>
      <c r="C70" s="11">
        <v>0.0</v>
      </c>
      <c r="D70" s="11">
        <f t="shared" si="11"/>
        <v>10000</v>
      </c>
      <c r="E70" s="11">
        <f t="shared" si="14"/>
        <v>245466</v>
      </c>
      <c r="F70" s="14"/>
      <c r="G70" s="14"/>
      <c r="H70" s="14"/>
      <c r="I70" s="12">
        <v>44013.0</v>
      </c>
      <c r="J70" s="80"/>
      <c r="K70" s="13"/>
      <c r="L70" s="14">
        <v>1000.0</v>
      </c>
      <c r="M70" s="15"/>
      <c r="N70" s="16"/>
      <c r="O70" s="16"/>
      <c r="P70" s="11"/>
      <c r="Q70" s="11"/>
      <c r="R70" s="12"/>
      <c r="S70" s="11"/>
      <c r="T70" s="73"/>
      <c r="U70" s="11"/>
      <c r="V70" s="14"/>
      <c r="W70" s="14"/>
    </row>
    <row r="71" ht="15.0" customHeight="1">
      <c r="A71" s="17">
        <v>44044.0</v>
      </c>
      <c r="B71" s="23">
        <v>24000.0</v>
      </c>
      <c r="C71" s="11">
        <v>10000.0</v>
      </c>
      <c r="D71" s="11">
        <f t="shared" si="11"/>
        <v>14000</v>
      </c>
      <c r="E71" s="11">
        <f t="shared" si="14"/>
        <v>259466</v>
      </c>
      <c r="F71" s="14"/>
      <c r="G71" s="14"/>
      <c r="H71" s="14"/>
      <c r="I71" s="12">
        <v>44044.0</v>
      </c>
      <c r="J71" s="81">
        <v>44063.0</v>
      </c>
      <c r="K71" s="13">
        <f>SUM(J71-I71)</f>
        <v>19</v>
      </c>
      <c r="L71" s="14">
        <v>2400.0</v>
      </c>
      <c r="M71" s="15"/>
      <c r="N71" s="16"/>
      <c r="O71" s="16"/>
      <c r="P71" s="11"/>
      <c r="Q71" s="11"/>
      <c r="R71" s="32"/>
      <c r="S71" s="11"/>
      <c r="T71" s="73"/>
      <c r="U71" s="11"/>
      <c r="V71" s="14"/>
      <c r="W71" s="14"/>
      <c r="X71" s="24">
        <v>45454.0</v>
      </c>
    </row>
    <row r="72" ht="15.0" customHeight="1">
      <c r="A72" s="11"/>
      <c r="B72" s="11">
        <f t="shared" ref="B72:D72" si="17">SUM(B5:B71)</f>
        <v>876000</v>
      </c>
      <c r="C72" s="11">
        <f t="shared" si="17"/>
        <v>626534</v>
      </c>
      <c r="D72" s="11">
        <f t="shared" si="17"/>
        <v>249466</v>
      </c>
      <c r="E72" s="11"/>
      <c r="F72" s="14"/>
      <c r="G72" s="14"/>
      <c r="H72" s="14"/>
      <c r="I72" s="12"/>
      <c r="J72" s="14"/>
      <c r="K72" s="14"/>
      <c r="L72" s="14">
        <f>SUM(L5:L71)</f>
        <v>65300</v>
      </c>
      <c r="M72" s="11"/>
      <c r="N72" s="11">
        <f t="shared" ref="N72:P72" si="18">SUM(N5:N71)</f>
        <v>67198</v>
      </c>
      <c r="O72" s="11">
        <f t="shared" si="18"/>
        <v>33348</v>
      </c>
      <c r="P72" s="11">
        <f t="shared" si="18"/>
        <v>33850</v>
      </c>
      <c r="Q72" s="11"/>
      <c r="R72" s="11"/>
      <c r="S72" s="11"/>
      <c r="T72" s="11"/>
      <c r="U72" s="11"/>
      <c r="V72" s="11"/>
      <c r="W72" s="11">
        <f>SUM(W5:W71)</f>
        <v>18611</v>
      </c>
    </row>
    <row r="73" ht="15.0" customHeight="1"/>
    <row r="74" ht="15.0" customHeight="1">
      <c r="A74" s="3" t="s">
        <v>37</v>
      </c>
      <c r="B74" s="4"/>
      <c r="C74" s="4"/>
      <c r="D74" s="4"/>
      <c r="E74" s="4"/>
      <c r="F74" s="5"/>
    </row>
    <row r="75" ht="15.0" customHeight="1">
      <c r="A75" s="34" t="s">
        <v>38</v>
      </c>
      <c r="B75" s="5"/>
      <c r="C75" s="35"/>
      <c r="D75" s="35" t="s">
        <v>39</v>
      </c>
      <c r="E75" s="35" t="s">
        <v>17</v>
      </c>
      <c r="F75" s="35" t="s">
        <v>6</v>
      </c>
    </row>
    <row r="76" ht="15.0" customHeight="1">
      <c r="A76" s="34" t="s">
        <v>1</v>
      </c>
      <c r="B76" s="5"/>
      <c r="C76" s="35"/>
      <c r="D76" s="35">
        <f t="shared" ref="D76:E76" si="19">B72</f>
        <v>876000</v>
      </c>
      <c r="E76" s="35">
        <f t="shared" si="19"/>
        <v>626534</v>
      </c>
      <c r="F76" s="35">
        <f t="shared" ref="F76:F79" si="21">SUM(D76-E76)</f>
        <v>249466</v>
      </c>
    </row>
    <row r="77" ht="15.0" customHeight="1">
      <c r="A77" s="34" t="s">
        <v>40</v>
      </c>
      <c r="B77" s="5"/>
      <c r="C77" s="35"/>
      <c r="D77" s="35">
        <f t="shared" ref="D77:E77" si="20">N72</f>
        <v>67198</v>
      </c>
      <c r="E77" s="35">
        <f t="shared" si="20"/>
        <v>33348</v>
      </c>
      <c r="F77" s="35">
        <f t="shared" si="21"/>
        <v>33850</v>
      </c>
    </row>
    <row r="78" ht="15.0" customHeight="1">
      <c r="A78" s="34" t="s">
        <v>41</v>
      </c>
      <c r="B78" s="5"/>
      <c r="C78" s="35"/>
      <c r="D78" s="35">
        <f>L72</f>
        <v>65300</v>
      </c>
      <c r="E78" s="35">
        <v>0.0</v>
      </c>
      <c r="F78" s="35">
        <f t="shared" si="21"/>
        <v>65300</v>
      </c>
    </row>
    <row r="79" ht="15.0" customHeight="1">
      <c r="A79" s="34" t="s">
        <v>42</v>
      </c>
      <c r="B79" s="5"/>
      <c r="C79" s="35"/>
      <c r="D79" s="35">
        <f>W72</f>
        <v>18611</v>
      </c>
      <c r="E79" s="35">
        <v>0.0</v>
      </c>
      <c r="F79" s="35">
        <f t="shared" si="21"/>
        <v>18611</v>
      </c>
    </row>
    <row r="80" ht="15.0" customHeight="1">
      <c r="A80" s="3" t="s">
        <v>36</v>
      </c>
      <c r="B80" s="5"/>
      <c r="C80" s="35"/>
      <c r="D80" s="35">
        <f t="shared" ref="D80:F80" si="22">SUM(D76:D79)</f>
        <v>1027109</v>
      </c>
      <c r="E80" s="35">
        <f t="shared" si="22"/>
        <v>659882</v>
      </c>
      <c r="F80" s="35">
        <f t="shared" si="22"/>
        <v>367227</v>
      </c>
    </row>
    <row r="81" ht="15.75" customHeight="1">
      <c r="A81" s="36" t="s">
        <v>43</v>
      </c>
    </row>
    <row r="82" ht="25.5" customHeight="1"/>
    <row r="83" ht="15.75" customHeight="1">
      <c r="D83" s="24" t="s">
        <v>44</v>
      </c>
      <c r="F83" s="24" t="s">
        <v>45</v>
      </c>
      <c r="I83" s="24" t="s">
        <v>46</v>
      </c>
      <c r="L83" s="24" t="s">
        <v>47</v>
      </c>
      <c r="Q83" s="24" t="s">
        <v>48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77:B77"/>
    <mergeCell ref="A78:B78"/>
    <mergeCell ref="A79:B79"/>
    <mergeCell ref="A80:B80"/>
    <mergeCell ref="A81:Q81"/>
    <mergeCell ref="A1:W1"/>
    <mergeCell ref="A2:L2"/>
    <mergeCell ref="M2:W2"/>
    <mergeCell ref="A4:W4"/>
    <mergeCell ref="A74:F74"/>
    <mergeCell ref="A75:B75"/>
    <mergeCell ref="A76:B76"/>
  </mergeCells>
  <printOptions/>
  <pageMargins bottom="0.7480314960629921" footer="0.0" header="0.0" left="0.7086614173228347" right="0.7086614173228347" top="0.7480314960629921"/>
  <pageSetup paperSize="5" scale="75"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6.25"/>
    <col customWidth="1" min="4" max="4" width="8.13"/>
    <col customWidth="1" min="5" max="6" width="7.5"/>
    <col customWidth="1" min="7" max="7" width="7.88"/>
    <col customWidth="1" min="8" max="8" width="9.25"/>
    <col customWidth="1" min="9" max="9" width="8.25"/>
    <col customWidth="1" min="10" max="10" width="8.5"/>
    <col customWidth="1" min="11" max="11" width="5.0"/>
    <col customWidth="1" min="12" max="12" width="8.25"/>
    <col customWidth="1" min="13" max="13" width="5.88"/>
    <col customWidth="1" min="14" max="14" width="7.88"/>
    <col customWidth="1" min="15" max="15" width="6.63"/>
    <col customWidth="1" min="16" max="16" width="6.0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6.13"/>
    <col customWidth="1" min="23" max="23" width="7.38"/>
    <col customWidth="1" min="24" max="24" width="9.13"/>
    <col customWidth="1" min="25" max="25" width="7.88"/>
    <col customWidth="1" min="26" max="26" width="7.0"/>
    <col customWidth="1" min="27" max="28" width="7.63"/>
  </cols>
  <sheetData>
    <row r="1">
      <c r="A1" s="49" t="s">
        <v>537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20.25" customHeight="1">
      <c r="A5" s="66" t="s">
        <v>205</v>
      </c>
      <c r="B5" s="10">
        <v>152706.0</v>
      </c>
      <c r="C5" s="10"/>
      <c r="D5" s="10">
        <v>152706.0</v>
      </c>
      <c r="E5" s="10">
        <v>152706.0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ht="16.5" customHeight="1">
      <c r="A6" s="17">
        <v>42217.0</v>
      </c>
      <c r="B6" s="10">
        <v>12000.0</v>
      </c>
      <c r="C6" s="11">
        <v>0.0</v>
      </c>
      <c r="D6" s="11">
        <f t="shared" ref="D6:D70" si="1">SUM(B6-C6)</f>
        <v>12000</v>
      </c>
      <c r="E6" s="11">
        <f t="shared" ref="E6:E32" si="2">SUM(E5+D6)</f>
        <v>164706</v>
      </c>
      <c r="F6" s="14"/>
      <c r="G6" s="14"/>
      <c r="H6" s="14"/>
      <c r="I6" s="12">
        <v>42217.0</v>
      </c>
      <c r="J6" s="12"/>
      <c r="K6" s="13">
        <f t="shared" ref="K6:K20" si="3">SUM(J6-I6)</f>
        <v>-42217</v>
      </c>
      <c r="L6" s="14">
        <v>1200.0</v>
      </c>
      <c r="M6" s="72">
        <v>0.15</v>
      </c>
      <c r="N6" s="16">
        <f t="shared" ref="N6:N28" si="4">ROUND(SUM(B6*M6),0)</f>
        <v>1800</v>
      </c>
      <c r="O6" s="16">
        <v>0.0</v>
      </c>
      <c r="P6" s="11">
        <f t="shared" ref="P6:P28" si="5">SUM(N6-O6)</f>
        <v>1800</v>
      </c>
      <c r="Q6" s="11">
        <f>SUM(0+P6)</f>
        <v>1800</v>
      </c>
      <c r="R6" s="12">
        <v>43007.0</v>
      </c>
      <c r="S6" s="11"/>
      <c r="T6" s="73"/>
      <c r="U6" s="11"/>
      <c r="V6" s="14">
        <f t="shared" ref="V6:V28" si="6">SUM(R6-I6)</f>
        <v>790</v>
      </c>
      <c r="W6" s="14">
        <f t="shared" ref="W6:W28" si="7">ROUND(SUM(N6*18%*V6/365),0)</f>
        <v>701</v>
      </c>
    </row>
    <row r="7" ht="15.0" customHeight="1">
      <c r="A7" s="17">
        <v>42248.0</v>
      </c>
      <c r="B7" s="10">
        <v>12000.0</v>
      </c>
      <c r="C7" s="11">
        <v>5000.0</v>
      </c>
      <c r="D7" s="11">
        <f t="shared" si="1"/>
        <v>7000</v>
      </c>
      <c r="E7" s="11">
        <f t="shared" si="2"/>
        <v>171706</v>
      </c>
      <c r="F7" s="14" t="s">
        <v>538</v>
      </c>
      <c r="G7" s="74" t="s">
        <v>539</v>
      </c>
      <c r="H7" s="14">
        <v>229.0</v>
      </c>
      <c r="I7" s="12">
        <v>42248.0</v>
      </c>
      <c r="J7" s="12">
        <v>42277.0</v>
      </c>
      <c r="K7" s="13">
        <f t="shared" si="3"/>
        <v>29</v>
      </c>
      <c r="L7" s="14">
        <v>1200.0</v>
      </c>
      <c r="M7" s="72">
        <v>0.15</v>
      </c>
      <c r="N7" s="16">
        <f t="shared" si="4"/>
        <v>1800</v>
      </c>
      <c r="O7" s="16">
        <v>0.0</v>
      </c>
      <c r="P7" s="11">
        <f t="shared" si="5"/>
        <v>1800</v>
      </c>
      <c r="Q7" s="11">
        <f t="shared" ref="Q7:Q28" si="8">SUM(Q6+P7)</f>
        <v>3600</v>
      </c>
      <c r="R7" s="12">
        <v>43007.0</v>
      </c>
      <c r="S7" s="11"/>
      <c r="T7" s="73"/>
      <c r="U7" s="11"/>
      <c r="V7" s="14">
        <f t="shared" si="6"/>
        <v>759</v>
      </c>
      <c r="W7" s="14">
        <f t="shared" si="7"/>
        <v>674</v>
      </c>
      <c r="X7" s="24">
        <v>586150.0</v>
      </c>
      <c r="Y7" s="14" t="s">
        <v>540</v>
      </c>
    </row>
    <row r="8" ht="17.25" customHeight="1">
      <c r="A8" s="17">
        <v>42278.0</v>
      </c>
      <c r="B8" s="10">
        <v>12000.0</v>
      </c>
      <c r="C8" s="11">
        <v>0.0</v>
      </c>
      <c r="D8" s="11">
        <f t="shared" si="1"/>
        <v>12000</v>
      </c>
      <c r="E8" s="11">
        <f t="shared" si="2"/>
        <v>183706</v>
      </c>
      <c r="F8" s="14" t="s">
        <v>448</v>
      </c>
      <c r="G8" s="14" t="s">
        <v>449</v>
      </c>
      <c r="H8" s="14">
        <v>207.0</v>
      </c>
      <c r="I8" s="12">
        <v>42278.0</v>
      </c>
      <c r="J8" s="12">
        <v>42318.0</v>
      </c>
      <c r="K8" s="13">
        <f t="shared" si="3"/>
        <v>40</v>
      </c>
      <c r="L8" s="14">
        <v>1200.0</v>
      </c>
      <c r="M8" s="72">
        <v>0.15</v>
      </c>
      <c r="N8" s="16">
        <f t="shared" si="4"/>
        <v>1800</v>
      </c>
      <c r="O8" s="16">
        <v>0.0</v>
      </c>
      <c r="P8" s="11">
        <f t="shared" si="5"/>
        <v>1800</v>
      </c>
      <c r="Q8" s="11">
        <f t="shared" si="8"/>
        <v>5400</v>
      </c>
      <c r="R8" s="12">
        <v>43007.0</v>
      </c>
      <c r="S8" s="11"/>
      <c r="T8" s="73"/>
      <c r="U8" s="11"/>
      <c r="V8" s="14">
        <f t="shared" si="6"/>
        <v>729</v>
      </c>
      <c r="W8" s="14">
        <f t="shared" si="7"/>
        <v>647</v>
      </c>
      <c r="Y8" s="14"/>
    </row>
    <row r="9" ht="16.5" customHeight="1">
      <c r="A9" s="17">
        <v>42309.0</v>
      </c>
      <c r="B9" s="10">
        <v>12000.0</v>
      </c>
      <c r="C9" s="11">
        <v>10000.0</v>
      </c>
      <c r="D9" s="11">
        <f t="shared" si="1"/>
        <v>2000</v>
      </c>
      <c r="E9" s="11">
        <f t="shared" si="2"/>
        <v>185706</v>
      </c>
      <c r="F9" s="92" t="s">
        <v>541</v>
      </c>
      <c r="G9" s="92" t="s">
        <v>542</v>
      </c>
      <c r="H9" s="14">
        <v>208.0</v>
      </c>
      <c r="I9" s="12">
        <v>42309.0</v>
      </c>
      <c r="J9" s="12">
        <v>42321.0</v>
      </c>
      <c r="K9" s="13">
        <f t="shared" si="3"/>
        <v>12</v>
      </c>
      <c r="L9" s="14">
        <v>1200.0</v>
      </c>
      <c r="M9" s="72">
        <v>0.15</v>
      </c>
      <c r="N9" s="16">
        <f t="shared" si="4"/>
        <v>1800</v>
      </c>
      <c r="O9" s="16">
        <v>0.0</v>
      </c>
      <c r="P9" s="11">
        <f t="shared" si="5"/>
        <v>1800</v>
      </c>
      <c r="Q9" s="11">
        <f t="shared" si="8"/>
        <v>7200</v>
      </c>
      <c r="R9" s="12">
        <v>43007.0</v>
      </c>
      <c r="S9" s="11"/>
      <c r="T9" s="73"/>
      <c r="U9" s="11"/>
      <c r="V9" s="14">
        <f t="shared" si="6"/>
        <v>698</v>
      </c>
      <c r="W9" s="14">
        <f t="shared" si="7"/>
        <v>620</v>
      </c>
      <c r="X9" s="24">
        <v>632556.0</v>
      </c>
      <c r="Y9" s="24" t="s">
        <v>543</v>
      </c>
      <c r="Z9" s="24">
        <v>591735.0</v>
      </c>
      <c r="AA9" s="24" t="s">
        <v>451</v>
      </c>
      <c r="AB9" s="24" t="s">
        <v>224</v>
      </c>
    </row>
    <row r="10" ht="14.25" customHeight="1">
      <c r="A10" s="17">
        <v>42339.0</v>
      </c>
      <c r="B10" s="10">
        <v>12000.0</v>
      </c>
      <c r="C10" s="11">
        <v>10000.0</v>
      </c>
      <c r="D10" s="11">
        <f t="shared" si="1"/>
        <v>2000</v>
      </c>
      <c r="E10" s="11">
        <f t="shared" si="2"/>
        <v>187706</v>
      </c>
      <c r="F10" s="14" t="s">
        <v>452</v>
      </c>
      <c r="G10" s="14" t="s">
        <v>453</v>
      </c>
      <c r="H10" s="14">
        <v>210.0</v>
      </c>
      <c r="I10" s="12">
        <v>42339.0</v>
      </c>
      <c r="J10" s="12">
        <v>42353.0</v>
      </c>
      <c r="K10" s="13">
        <f t="shared" si="3"/>
        <v>14</v>
      </c>
      <c r="L10" s="14">
        <v>1200.0</v>
      </c>
      <c r="M10" s="72">
        <v>0.15</v>
      </c>
      <c r="N10" s="16">
        <f t="shared" si="4"/>
        <v>1800</v>
      </c>
      <c r="O10" s="16">
        <v>0.0</v>
      </c>
      <c r="P10" s="11">
        <f t="shared" si="5"/>
        <v>1800</v>
      </c>
      <c r="Q10" s="11">
        <f t="shared" si="8"/>
        <v>9000</v>
      </c>
      <c r="R10" s="12">
        <v>43007.0</v>
      </c>
      <c r="S10" s="11"/>
      <c r="T10" s="73"/>
      <c r="U10" s="11"/>
      <c r="V10" s="14">
        <f t="shared" si="6"/>
        <v>668</v>
      </c>
      <c r="W10" s="14">
        <f t="shared" si="7"/>
        <v>593</v>
      </c>
      <c r="X10" s="24">
        <v>643759.0</v>
      </c>
      <c r="Y10" s="24" t="s">
        <v>454</v>
      </c>
    </row>
    <row r="11" ht="13.5" customHeight="1">
      <c r="A11" s="17">
        <v>42370.0</v>
      </c>
      <c r="B11" s="10">
        <v>12000.0</v>
      </c>
      <c r="C11" s="11">
        <v>5000.0</v>
      </c>
      <c r="D11" s="11">
        <f t="shared" si="1"/>
        <v>7000</v>
      </c>
      <c r="E11" s="11">
        <f t="shared" si="2"/>
        <v>194706</v>
      </c>
      <c r="F11" s="14" t="s">
        <v>455</v>
      </c>
      <c r="G11" s="14" t="s">
        <v>544</v>
      </c>
      <c r="H11" s="14">
        <v>212.0</v>
      </c>
      <c r="I11" s="12">
        <v>42370.0</v>
      </c>
      <c r="J11" s="12">
        <v>42389.0</v>
      </c>
      <c r="K11" s="13">
        <f t="shared" si="3"/>
        <v>19</v>
      </c>
      <c r="L11" s="14">
        <v>1200.0</v>
      </c>
      <c r="M11" s="72">
        <v>0.15</v>
      </c>
      <c r="N11" s="16">
        <f t="shared" si="4"/>
        <v>1800</v>
      </c>
      <c r="O11" s="16">
        <v>0.0</v>
      </c>
      <c r="P11" s="11">
        <f t="shared" si="5"/>
        <v>1800</v>
      </c>
      <c r="Q11" s="11">
        <f t="shared" si="8"/>
        <v>10800</v>
      </c>
      <c r="R11" s="12">
        <v>43007.0</v>
      </c>
      <c r="S11" s="11"/>
      <c r="T11" s="73"/>
      <c r="U11" s="11"/>
      <c r="V11" s="14">
        <f t="shared" si="6"/>
        <v>637</v>
      </c>
      <c r="W11" s="14">
        <f t="shared" si="7"/>
        <v>565</v>
      </c>
      <c r="X11" s="24">
        <v>659220.0</v>
      </c>
      <c r="Y11" s="63">
        <v>73.0</v>
      </c>
    </row>
    <row r="12" ht="15.75" customHeight="1">
      <c r="A12" s="17">
        <v>42401.0</v>
      </c>
      <c r="B12" s="10">
        <v>12000.0</v>
      </c>
      <c r="C12" s="11">
        <v>5000.0</v>
      </c>
      <c r="D12" s="11">
        <f t="shared" si="1"/>
        <v>7000</v>
      </c>
      <c r="E12" s="11">
        <f t="shared" si="2"/>
        <v>201706</v>
      </c>
      <c r="F12" s="14" t="s">
        <v>545</v>
      </c>
      <c r="G12" s="14" t="s">
        <v>546</v>
      </c>
      <c r="H12" s="14">
        <v>191.0</v>
      </c>
      <c r="I12" s="12">
        <v>42401.0</v>
      </c>
      <c r="J12" s="12">
        <v>42410.0</v>
      </c>
      <c r="K12" s="13">
        <f t="shared" si="3"/>
        <v>9</v>
      </c>
      <c r="L12" s="14">
        <v>1200.0</v>
      </c>
      <c r="M12" s="72">
        <v>0.15</v>
      </c>
      <c r="N12" s="16">
        <f t="shared" si="4"/>
        <v>1800</v>
      </c>
      <c r="O12" s="16">
        <v>0.0</v>
      </c>
      <c r="P12" s="11">
        <f t="shared" si="5"/>
        <v>1800</v>
      </c>
      <c r="Q12" s="11">
        <f t="shared" si="8"/>
        <v>12600</v>
      </c>
      <c r="R12" s="12">
        <v>43007.0</v>
      </c>
      <c r="S12" s="11"/>
      <c r="T12" s="73"/>
      <c r="U12" s="11"/>
      <c r="V12" s="14">
        <f t="shared" si="6"/>
        <v>606</v>
      </c>
      <c r="W12" s="14">
        <f t="shared" si="7"/>
        <v>538</v>
      </c>
      <c r="X12" s="24">
        <v>698401.0</v>
      </c>
      <c r="Y12" s="24" t="s">
        <v>547</v>
      </c>
      <c r="Z12" s="63">
        <v>57.0</v>
      </c>
    </row>
    <row r="13" ht="13.5" customHeight="1">
      <c r="A13" s="17">
        <v>42430.0</v>
      </c>
      <c r="B13" s="10">
        <v>12000.0</v>
      </c>
      <c r="C13" s="11">
        <v>5000.0</v>
      </c>
      <c r="D13" s="11">
        <f t="shared" si="1"/>
        <v>7000</v>
      </c>
      <c r="E13" s="11">
        <f t="shared" si="2"/>
        <v>208706</v>
      </c>
      <c r="F13" s="75" t="s">
        <v>460</v>
      </c>
      <c r="G13" s="75" t="s">
        <v>461</v>
      </c>
      <c r="H13" s="14">
        <v>230.0</v>
      </c>
      <c r="I13" s="12">
        <v>42430.0</v>
      </c>
      <c r="J13" s="12">
        <v>42439.0</v>
      </c>
      <c r="K13" s="13">
        <f t="shared" si="3"/>
        <v>9</v>
      </c>
      <c r="L13" s="14">
        <v>1200.0</v>
      </c>
      <c r="M13" s="72">
        <v>0.15</v>
      </c>
      <c r="N13" s="16">
        <f t="shared" si="4"/>
        <v>1800</v>
      </c>
      <c r="O13" s="16">
        <v>0.0</v>
      </c>
      <c r="P13" s="11">
        <f t="shared" si="5"/>
        <v>1800</v>
      </c>
      <c r="Q13" s="11">
        <f t="shared" si="8"/>
        <v>14400</v>
      </c>
      <c r="R13" s="12">
        <v>43007.0</v>
      </c>
      <c r="S13" s="11"/>
      <c r="T13" s="73"/>
      <c r="U13" s="11"/>
      <c r="V13" s="14">
        <f t="shared" si="6"/>
        <v>577</v>
      </c>
      <c r="W13" s="14">
        <f t="shared" si="7"/>
        <v>512</v>
      </c>
      <c r="X13" s="24">
        <v>705860.0</v>
      </c>
      <c r="Y13" s="24" t="s">
        <v>462</v>
      </c>
      <c r="Z13" s="63">
        <v>215.0</v>
      </c>
    </row>
    <row r="14" ht="14.25" customHeight="1">
      <c r="A14" s="17">
        <v>42461.0</v>
      </c>
      <c r="B14" s="10">
        <v>12000.0</v>
      </c>
      <c r="C14" s="11">
        <v>5000.0</v>
      </c>
      <c r="D14" s="11">
        <f t="shared" si="1"/>
        <v>7000</v>
      </c>
      <c r="E14" s="11">
        <f t="shared" si="2"/>
        <v>215706</v>
      </c>
      <c r="F14" s="14" t="s">
        <v>548</v>
      </c>
      <c r="G14" s="14" t="s">
        <v>464</v>
      </c>
      <c r="H14" s="14">
        <v>218.0</v>
      </c>
      <c r="I14" s="12">
        <v>42461.0</v>
      </c>
      <c r="J14" s="12">
        <v>42468.0</v>
      </c>
      <c r="K14" s="13">
        <f t="shared" si="3"/>
        <v>7</v>
      </c>
      <c r="L14" s="14">
        <v>1200.0</v>
      </c>
      <c r="M14" s="72">
        <v>0.15</v>
      </c>
      <c r="N14" s="16">
        <f t="shared" si="4"/>
        <v>1800</v>
      </c>
      <c r="O14" s="16">
        <v>0.0</v>
      </c>
      <c r="P14" s="11">
        <f t="shared" si="5"/>
        <v>1800</v>
      </c>
      <c r="Q14" s="11">
        <f t="shared" si="8"/>
        <v>16200</v>
      </c>
      <c r="R14" s="12">
        <v>43007.0</v>
      </c>
      <c r="S14" s="11"/>
      <c r="T14" s="73"/>
      <c r="U14" s="11"/>
      <c r="V14" s="14">
        <f t="shared" si="6"/>
        <v>546</v>
      </c>
      <c r="W14" s="14">
        <f t="shared" si="7"/>
        <v>485</v>
      </c>
      <c r="X14" s="24">
        <v>726545.0</v>
      </c>
      <c r="Y14" s="24" t="s">
        <v>465</v>
      </c>
      <c r="Z14" s="63">
        <v>217.0</v>
      </c>
    </row>
    <row r="15" ht="15.75" customHeight="1">
      <c r="A15" s="17">
        <v>42491.0</v>
      </c>
      <c r="B15" s="10">
        <v>12000.0</v>
      </c>
      <c r="C15" s="11">
        <v>5000.0</v>
      </c>
      <c r="D15" s="11">
        <f t="shared" si="1"/>
        <v>7000</v>
      </c>
      <c r="E15" s="11">
        <f t="shared" si="2"/>
        <v>222706</v>
      </c>
      <c r="F15" s="14" t="s">
        <v>549</v>
      </c>
      <c r="G15" s="14" t="s">
        <v>468</v>
      </c>
      <c r="H15" s="14">
        <v>224.0</v>
      </c>
      <c r="I15" s="12">
        <v>42491.0</v>
      </c>
      <c r="J15" s="12">
        <v>42506.0</v>
      </c>
      <c r="K15" s="13">
        <f t="shared" si="3"/>
        <v>15</v>
      </c>
      <c r="L15" s="14">
        <v>1200.0</v>
      </c>
      <c r="M15" s="72">
        <v>0.15</v>
      </c>
      <c r="N15" s="16">
        <f t="shared" si="4"/>
        <v>1800</v>
      </c>
      <c r="O15" s="16">
        <v>0.0</v>
      </c>
      <c r="P15" s="11">
        <f t="shared" si="5"/>
        <v>1800</v>
      </c>
      <c r="Q15" s="11">
        <f t="shared" si="8"/>
        <v>18000</v>
      </c>
      <c r="R15" s="12">
        <v>43007.0</v>
      </c>
      <c r="S15" s="11"/>
      <c r="T15" s="73"/>
      <c r="U15" s="11"/>
      <c r="V15" s="14">
        <f t="shared" si="6"/>
        <v>516</v>
      </c>
      <c r="W15" s="14">
        <f t="shared" si="7"/>
        <v>458</v>
      </c>
      <c r="X15" s="24">
        <v>747572.0</v>
      </c>
      <c r="Y15" s="24" t="s">
        <v>469</v>
      </c>
      <c r="Z15" s="63" t="s">
        <v>550</v>
      </c>
    </row>
    <row r="16" ht="13.5" customHeight="1">
      <c r="A16" s="17">
        <v>42522.0</v>
      </c>
      <c r="B16" s="10">
        <v>12000.0</v>
      </c>
      <c r="C16" s="11">
        <v>5000.0</v>
      </c>
      <c r="D16" s="11">
        <f t="shared" si="1"/>
        <v>7000</v>
      </c>
      <c r="E16" s="11">
        <f t="shared" si="2"/>
        <v>229706</v>
      </c>
      <c r="F16" s="14" t="s">
        <v>551</v>
      </c>
      <c r="G16" s="14" t="s">
        <v>472</v>
      </c>
      <c r="H16" s="14">
        <v>221.0</v>
      </c>
      <c r="I16" s="12">
        <v>42522.0</v>
      </c>
      <c r="J16" s="70">
        <v>42531.0</v>
      </c>
      <c r="K16" s="13">
        <f t="shared" si="3"/>
        <v>9</v>
      </c>
      <c r="L16" s="14">
        <v>1200.0</v>
      </c>
      <c r="M16" s="72">
        <v>0.15</v>
      </c>
      <c r="N16" s="16">
        <f t="shared" si="4"/>
        <v>1800</v>
      </c>
      <c r="O16" s="16">
        <v>0.0</v>
      </c>
      <c r="P16" s="11">
        <f t="shared" si="5"/>
        <v>1800</v>
      </c>
      <c r="Q16" s="11">
        <f t="shared" si="8"/>
        <v>19800</v>
      </c>
      <c r="R16" s="12">
        <v>43007.0</v>
      </c>
      <c r="S16" s="11"/>
      <c r="T16" s="73"/>
      <c r="U16" s="11"/>
      <c r="V16" s="14">
        <f t="shared" si="6"/>
        <v>485</v>
      </c>
      <c r="W16" s="14">
        <f t="shared" si="7"/>
        <v>431</v>
      </c>
      <c r="X16" s="24">
        <v>796369.0</v>
      </c>
      <c r="Y16" s="24" t="s">
        <v>473</v>
      </c>
      <c r="Z16" s="63">
        <v>62.0</v>
      </c>
    </row>
    <row r="17" ht="17.25" customHeight="1">
      <c r="A17" s="17">
        <v>42552.0</v>
      </c>
      <c r="B17" s="10">
        <v>12000.0</v>
      </c>
      <c r="C17" s="11">
        <v>5000.0</v>
      </c>
      <c r="D17" s="11">
        <f t="shared" si="1"/>
        <v>7000</v>
      </c>
      <c r="E17" s="11">
        <f t="shared" si="2"/>
        <v>236706</v>
      </c>
      <c r="F17" s="14" t="s">
        <v>475</v>
      </c>
      <c r="G17" s="14" t="s">
        <v>476</v>
      </c>
      <c r="H17" s="14">
        <v>238.0</v>
      </c>
      <c r="I17" s="12">
        <v>42552.0</v>
      </c>
      <c r="J17" s="70">
        <v>42563.0</v>
      </c>
      <c r="K17" s="13">
        <f t="shared" si="3"/>
        <v>11</v>
      </c>
      <c r="L17" s="14">
        <v>1200.0</v>
      </c>
      <c r="M17" s="72">
        <v>0.15</v>
      </c>
      <c r="N17" s="16">
        <f t="shared" si="4"/>
        <v>1800</v>
      </c>
      <c r="O17" s="16">
        <v>0.0</v>
      </c>
      <c r="P17" s="11">
        <f t="shared" si="5"/>
        <v>1800</v>
      </c>
      <c r="Q17" s="11">
        <f t="shared" si="8"/>
        <v>21600</v>
      </c>
      <c r="R17" s="12">
        <v>43007.0</v>
      </c>
      <c r="S17" s="11"/>
      <c r="T17" s="73"/>
      <c r="U17" s="11"/>
      <c r="V17" s="14">
        <f t="shared" si="6"/>
        <v>455</v>
      </c>
      <c r="W17" s="14">
        <f t="shared" si="7"/>
        <v>404</v>
      </c>
      <c r="X17" s="24">
        <v>893004.0</v>
      </c>
      <c r="Y17" s="24" t="s">
        <v>477</v>
      </c>
      <c r="Z17" s="63" t="s">
        <v>478</v>
      </c>
    </row>
    <row r="18" ht="15.0" customHeight="1">
      <c r="A18" s="17">
        <v>42583.0</v>
      </c>
      <c r="B18" s="10">
        <v>12000.0</v>
      </c>
      <c r="C18" s="11">
        <v>5000.0</v>
      </c>
      <c r="D18" s="11">
        <f t="shared" si="1"/>
        <v>7000</v>
      </c>
      <c r="E18" s="11">
        <f t="shared" si="2"/>
        <v>243706</v>
      </c>
      <c r="F18" s="25" t="s">
        <v>552</v>
      </c>
      <c r="G18" s="25" t="s">
        <v>553</v>
      </c>
      <c r="H18" s="25">
        <v>241.0</v>
      </c>
      <c r="I18" s="12">
        <v>42583.0</v>
      </c>
      <c r="J18" s="70">
        <v>42591.0</v>
      </c>
      <c r="K18" s="13">
        <f t="shared" si="3"/>
        <v>8</v>
      </c>
      <c r="L18" s="14">
        <v>1200.0</v>
      </c>
      <c r="M18" s="72">
        <v>0.15</v>
      </c>
      <c r="N18" s="16">
        <f t="shared" si="4"/>
        <v>1800</v>
      </c>
      <c r="O18" s="16">
        <v>0.0</v>
      </c>
      <c r="P18" s="11">
        <f t="shared" si="5"/>
        <v>1800</v>
      </c>
      <c r="Q18" s="11">
        <f t="shared" si="8"/>
        <v>23400</v>
      </c>
      <c r="R18" s="12">
        <v>43007.0</v>
      </c>
      <c r="S18" s="11"/>
      <c r="T18" s="73"/>
      <c r="U18" s="11"/>
      <c r="V18" s="14">
        <f t="shared" si="6"/>
        <v>424</v>
      </c>
      <c r="W18" s="14">
        <f t="shared" si="7"/>
        <v>376</v>
      </c>
      <c r="X18" s="24">
        <v>900239.0</v>
      </c>
      <c r="Y18" s="24" t="s">
        <v>481</v>
      </c>
      <c r="Z18" s="63" t="s">
        <v>554</v>
      </c>
    </row>
    <row r="19" ht="15.0" customHeight="1">
      <c r="A19" s="17">
        <v>42614.0</v>
      </c>
      <c r="B19" s="10">
        <v>12000.0</v>
      </c>
      <c r="C19" s="11">
        <v>5000.0</v>
      </c>
      <c r="D19" s="11">
        <f t="shared" si="1"/>
        <v>7000</v>
      </c>
      <c r="E19" s="11">
        <f t="shared" si="2"/>
        <v>250706</v>
      </c>
      <c r="F19" s="14" t="s">
        <v>483</v>
      </c>
      <c r="G19" s="74" t="s">
        <v>484</v>
      </c>
      <c r="H19" s="14">
        <v>245.0</v>
      </c>
      <c r="I19" s="12">
        <v>42614.0</v>
      </c>
      <c r="J19" s="12">
        <v>42627.0</v>
      </c>
      <c r="K19" s="13">
        <f t="shared" si="3"/>
        <v>13</v>
      </c>
      <c r="L19" s="14">
        <v>1200.0</v>
      </c>
      <c r="M19" s="72">
        <v>0.15</v>
      </c>
      <c r="N19" s="16">
        <f t="shared" si="4"/>
        <v>1800</v>
      </c>
      <c r="O19" s="16">
        <v>0.0</v>
      </c>
      <c r="P19" s="11">
        <f t="shared" si="5"/>
        <v>1800</v>
      </c>
      <c r="Q19" s="11">
        <f t="shared" si="8"/>
        <v>25200</v>
      </c>
      <c r="R19" s="12">
        <v>43007.0</v>
      </c>
      <c r="S19" s="11"/>
      <c r="T19" s="73"/>
      <c r="U19" s="11"/>
      <c r="V19" s="14">
        <f t="shared" si="6"/>
        <v>393</v>
      </c>
      <c r="W19" s="14">
        <f t="shared" si="7"/>
        <v>349</v>
      </c>
      <c r="X19" s="24">
        <v>921198.0</v>
      </c>
      <c r="Y19" s="24" t="s">
        <v>485</v>
      </c>
      <c r="Z19" s="63" t="s">
        <v>486</v>
      </c>
    </row>
    <row r="20" ht="15.0" customHeight="1">
      <c r="A20" s="17">
        <v>42644.0</v>
      </c>
      <c r="B20" s="10">
        <v>12000.0</v>
      </c>
      <c r="C20" s="11">
        <v>5000.0</v>
      </c>
      <c r="D20" s="11">
        <f t="shared" si="1"/>
        <v>7000</v>
      </c>
      <c r="E20" s="11">
        <f t="shared" si="2"/>
        <v>257706</v>
      </c>
      <c r="F20" s="14" t="s">
        <v>487</v>
      </c>
      <c r="G20" s="14" t="s">
        <v>488</v>
      </c>
      <c r="H20" s="14">
        <v>248.0</v>
      </c>
      <c r="I20" s="12">
        <v>42644.0</v>
      </c>
      <c r="J20" s="12">
        <v>42649.0</v>
      </c>
      <c r="K20" s="13">
        <f t="shared" si="3"/>
        <v>5</v>
      </c>
      <c r="L20" s="14">
        <v>1200.0</v>
      </c>
      <c r="M20" s="72">
        <v>0.15</v>
      </c>
      <c r="N20" s="16">
        <f t="shared" si="4"/>
        <v>1800</v>
      </c>
      <c r="O20" s="16">
        <v>0.0</v>
      </c>
      <c r="P20" s="11">
        <f t="shared" si="5"/>
        <v>1800</v>
      </c>
      <c r="Q20" s="11">
        <f t="shared" si="8"/>
        <v>27000</v>
      </c>
      <c r="R20" s="12">
        <v>43007.0</v>
      </c>
      <c r="S20" s="11"/>
      <c r="T20" s="73"/>
      <c r="U20" s="11"/>
      <c r="V20" s="14">
        <f t="shared" si="6"/>
        <v>363</v>
      </c>
      <c r="W20" s="14">
        <f t="shared" si="7"/>
        <v>322</v>
      </c>
      <c r="X20" s="24">
        <v>925671.0</v>
      </c>
      <c r="Y20" s="24" t="s">
        <v>489</v>
      </c>
      <c r="Z20" s="63" t="s">
        <v>490</v>
      </c>
    </row>
    <row r="21" ht="15.0" customHeight="1">
      <c r="A21" s="17">
        <v>42675.0</v>
      </c>
      <c r="B21" s="10">
        <v>12000.0</v>
      </c>
      <c r="C21" s="11">
        <v>5000.0</v>
      </c>
      <c r="D21" s="11">
        <f t="shared" si="1"/>
        <v>7000</v>
      </c>
      <c r="E21" s="11">
        <f t="shared" si="2"/>
        <v>264706</v>
      </c>
      <c r="F21" s="14" t="s">
        <v>491</v>
      </c>
      <c r="G21" s="14" t="s">
        <v>492</v>
      </c>
      <c r="H21" s="14">
        <v>250.0</v>
      </c>
      <c r="I21" s="12">
        <v>42675.0</v>
      </c>
      <c r="J21" s="12">
        <v>42683.0</v>
      </c>
      <c r="K21" s="13">
        <v>0.0</v>
      </c>
      <c r="L21" s="14">
        <v>1200.0</v>
      </c>
      <c r="M21" s="72">
        <v>0.15</v>
      </c>
      <c r="N21" s="16">
        <f t="shared" si="4"/>
        <v>1800</v>
      </c>
      <c r="O21" s="16">
        <v>0.0</v>
      </c>
      <c r="P21" s="11">
        <f t="shared" si="5"/>
        <v>1800</v>
      </c>
      <c r="Q21" s="11">
        <f t="shared" si="8"/>
        <v>28800</v>
      </c>
      <c r="R21" s="12">
        <v>43007.0</v>
      </c>
      <c r="S21" s="11"/>
      <c r="T21" s="73"/>
      <c r="U21" s="11"/>
      <c r="V21" s="14">
        <f t="shared" si="6"/>
        <v>332</v>
      </c>
      <c r="W21" s="14">
        <f t="shared" si="7"/>
        <v>295</v>
      </c>
      <c r="X21" s="24">
        <v>934156.0</v>
      </c>
      <c r="Y21" s="24" t="s">
        <v>493</v>
      </c>
      <c r="Z21" s="63" t="s">
        <v>494</v>
      </c>
    </row>
    <row r="22" ht="15.0" customHeight="1">
      <c r="A22" s="17">
        <v>42705.0</v>
      </c>
      <c r="B22" s="10">
        <v>12000.0</v>
      </c>
      <c r="C22" s="11">
        <v>5000.0</v>
      </c>
      <c r="D22" s="11">
        <f t="shared" si="1"/>
        <v>7000</v>
      </c>
      <c r="E22" s="11">
        <f t="shared" si="2"/>
        <v>271706</v>
      </c>
      <c r="F22" s="14" t="s">
        <v>495</v>
      </c>
      <c r="G22" s="14" t="s">
        <v>496</v>
      </c>
      <c r="H22" s="14">
        <v>71.0</v>
      </c>
      <c r="I22" s="12">
        <v>42705.0</v>
      </c>
      <c r="J22" s="12">
        <v>42725.0</v>
      </c>
      <c r="K22" s="13">
        <f t="shared" ref="K22:K28" si="9">SUM(J22-I22)</f>
        <v>20</v>
      </c>
      <c r="L22" s="14">
        <v>1200.0</v>
      </c>
      <c r="M22" s="72">
        <v>0.15</v>
      </c>
      <c r="N22" s="16">
        <f t="shared" si="4"/>
        <v>1800</v>
      </c>
      <c r="O22" s="16">
        <v>0.0</v>
      </c>
      <c r="P22" s="11">
        <f t="shared" si="5"/>
        <v>1800</v>
      </c>
      <c r="Q22" s="11">
        <f t="shared" si="8"/>
        <v>30600</v>
      </c>
      <c r="R22" s="12">
        <v>43007.0</v>
      </c>
      <c r="S22" s="11"/>
      <c r="T22" s="73"/>
      <c r="U22" s="11"/>
      <c r="V22" s="14">
        <f t="shared" si="6"/>
        <v>302</v>
      </c>
      <c r="W22" s="14">
        <f t="shared" si="7"/>
        <v>268</v>
      </c>
      <c r="X22" s="24">
        <v>31585.0</v>
      </c>
      <c r="Y22" s="24" t="s">
        <v>497</v>
      </c>
      <c r="Z22" s="63" t="s">
        <v>498</v>
      </c>
    </row>
    <row r="23" ht="15.0" customHeight="1">
      <c r="A23" s="17">
        <v>42736.0</v>
      </c>
      <c r="B23" s="10">
        <v>12000.0</v>
      </c>
      <c r="C23" s="11">
        <v>5000.0</v>
      </c>
      <c r="D23" s="11">
        <f t="shared" si="1"/>
        <v>7000</v>
      </c>
      <c r="E23" s="11">
        <f t="shared" si="2"/>
        <v>278706</v>
      </c>
      <c r="F23" s="14" t="s">
        <v>499</v>
      </c>
      <c r="G23" s="14" t="s">
        <v>500</v>
      </c>
      <c r="H23" s="14">
        <v>72.0</v>
      </c>
      <c r="I23" s="12">
        <v>42736.0</v>
      </c>
      <c r="J23" s="12">
        <v>42744.0</v>
      </c>
      <c r="K23" s="13">
        <f t="shared" si="9"/>
        <v>8</v>
      </c>
      <c r="L23" s="14">
        <v>1200.0</v>
      </c>
      <c r="M23" s="72">
        <v>0.15</v>
      </c>
      <c r="N23" s="16">
        <f t="shared" si="4"/>
        <v>1800</v>
      </c>
      <c r="O23" s="16">
        <v>0.0</v>
      </c>
      <c r="P23" s="11">
        <f t="shared" si="5"/>
        <v>1800</v>
      </c>
      <c r="Q23" s="11">
        <f t="shared" si="8"/>
        <v>32400</v>
      </c>
      <c r="R23" s="12">
        <v>43007.0</v>
      </c>
      <c r="S23" s="11"/>
      <c r="T23" s="73"/>
      <c r="U23" s="11"/>
      <c r="V23" s="14">
        <f t="shared" si="6"/>
        <v>271</v>
      </c>
      <c r="W23" s="14">
        <f t="shared" si="7"/>
        <v>241</v>
      </c>
      <c r="X23" s="24">
        <v>37184.0</v>
      </c>
      <c r="Y23" s="24" t="s">
        <v>501</v>
      </c>
      <c r="Z23" s="63" t="s">
        <v>502</v>
      </c>
    </row>
    <row r="24" ht="15.0" customHeight="1">
      <c r="A24" s="17">
        <v>42767.0</v>
      </c>
      <c r="B24" s="10">
        <v>12000.0</v>
      </c>
      <c r="C24" s="11">
        <v>5000.0</v>
      </c>
      <c r="D24" s="11">
        <f t="shared" si="1"/>
        <v>7000</v>
      </c>
      <c r="E24" s="11">
        <f t="shared" si="2"/>
        <v>285706</v>
      </c>
      <c r="F24" s="14" t="s">
        <v>503</v>
      </c>
      <c r="G24" s="14" t="s">
        <v>238</v>
      </c>
      <c r="H24" s="14">
        <v>75.0</v>
      </c>
      <c r="I24" s="12">
        <v>42767.0</v>
      </c>
      <c r="J24" s="12">
        <v>42773.0</v>
      </c>
      <c r="K24" s="13">
        <f t="shared" si="9"/>
        <v>6</v>
      </c>
      <c r="L24" s="14">
        <v>1200.0</v>
      </c>
      <c r="M24" s="72">
        <v>0.15</v>
      </c>
      <c r="N24" s="16">
        <f t="shared" si="4"/>
        <v>1800</v>
      </c>
      <c r="O24" s="16">
        <v>0.0</v>
      </c>
      <c r="P24" s="11">
        <f t="shared" si="5"/>
        <v>1800</v>
      </c>
      <c r="Q24" s="11">
        <f t="shared" si="8"/>
        <v>34200</v>
      </c>
      <c r="R24" s="12">
        <v>43007.0</v>
      </c>
      <c r="S24" s="11"/>
      <c r="T24" s="73"/>
      <c r="U24" s="11"/>
      <c r="V24" s="14">
        <f t="shared" si="6"/>
        <v>240</v>
      </c>
      <c r="W24" s="14">
        <f t="shared" si="7"/>
        <v>213</v>
      </c>
      <c r="X24" s="24">
        <v>72090.0</v>
      </c>
      <c r="Y24" s="24" t="s">
        <v>504</v>
      </c>
      <c r="Z24" s="63">
        <v>75.0</v>
      </c>
    </row>
    <row r="25" ht="15.0" customHeight="1">
      <c r="A25" s="17">
        <v>42795.0</v>
      </c>
      <c r="B25" s="10">
        <v>12000.0</v>
      </c>
      <c r="C25" s="11">
        <v>5000.0</v>
      </c>
      <c r="D25" s="11">
        <f t="shared" si="1"/>
        <v>7000</v>
      </c>
      <c r="E25" s="11">
        <f t="shared" si="2"/>
        <v>292706</v>
      </c>
      <c r="F25" s="14" t="s">
        <v>505</v>
      </c>
      <c r="G25" s="14" t="s">
        <v>506</v>
      </c>
      <c r="H25" s="14">
        <v>76.0</v>
      </c>
      <c r="I25" s="12">
        <v>42795.0</v>
      </c>
      <c r="J25" s="12">
        <v>42804.0</v>
      </c>
      <c r="K25" s="13">
        <f t="shared" si="9"/>
        <v>9</v>
      </c>
      <c r="L25" s="14">
        <v>1200.0</v>
      </c>
      <c r="M25" s="72">
        <v>0.15</v>
      </c>
      <c r="N25" s="16">
        <f t="shared" si="4"/>
        <v>1800</v>
      </c>
      <c r="O25" s="16">
        <v>0.0</v>
      </c>
      <c r="P25" s="11">
        <f t="shared" si="5"/>
        <v>1800</v>
      </c>
      <c r="Q25" s="11">
        <f t="shared" si="8"/>
        <v>36000</v>
      </c>
      <c r="R25" s="12">
        <v>43007.0</v>
      </c>
      <c r="S25" s="11"/>
      <c r="T25" s="73"/>
      <c r="U25" s="11"/>
      <c r="V25" s="14">
        <f t="shared" si="6"/>
        <v>212</v>
      </c>
      <c r="W25" s="14">
        <f t="shared" si="7"/>
        <v>188</v>
      </c>
      <c r="X25" s="24">
        <v>93717.0</v>
      </c>
      <c r="Y25" s="24" t="s">
        <v>507</v>
      </c>
      <c r="Z25" s="63">
        <v>76.0</v>
      </c>
    </row>
    <row r="26" ht="15.0" customHeight="1">
      <c r="A26" s="17">
        <v>42826.0</v>
      </c>
      <c r="B26" s="10">
        <v>12000.0</v>
      </c>
      <c r="C26" s="11">
        <v>5000.0</v>
      </c>
      <c r="D26" s="11">
        <f t="shared" si="1"/>
        <v>7000</v>
      </c>
      <c r="E26" s="11">
        <f t="shared" si="2"/>
        <v>299706</v>
      </c>
      <c r="F26" s="14"/>
      <c r="G26" s="14"/>
      <c r="H26" s="14">
        <v>79.0</v>
      </c>
      <c r="I26" s="12">
        <v>42826.0</v>
      </c>
      <c r="J26" s="12">
        <v>42835.0</v>
      </c>
      <c r="K26" s="13">
        <f t="shared" si="9"/>
        <v>9</v>
      </c>
      <c r="L26" s="14">
        <v>1200.0</v>
      </c>
      <c r="M26" s="72">
        <v>0.15</v>
      </c>
      <c r="N26" s="16">
        <f t="shared" si="4"/>
        <v>1800</v>
      </c>
      <c r="O26" s="16">
        <v>0.0</v>
      </c>
      <c r="P26" s="11">
        <f t="shared" si="5"/>
        <v>1800</v>
      </c>
      <c r="Q26" s="11">
        <f t="shared" si="8"/>
        <v>37800</v>
      </c>
      <c r="R26" s="12">
        <v>43007.0</v>
      </c>
      <c r="S26" s="11"/>
      <c r="T26" s="73"/>
      <c r="U26" s="11"/>
      <c r="V26" s="14">
        <f t="shared" si="6"/>
        <v>181</v>
      </c>
      <c r="W26" s="14">
        <f t="shared" si="7"/>
        <v>161</v>
      </c>
      <c r="X26" s="24">
        <v>184594.0</v>
      </c>
      <c r="Y26" s="24" t="s">
        <v>555</v>
      </c>
      <c r="Z26" s="24">
        <v>79.0</v>
      </c>
    </row>
    <row r="27" ht="15.0" customHeight="1">
      <c r="A27" s="17">
        <v>42856.0</v>
      </c>
      <c r="B27" s="10">
        <v>12000.0</v>
      </c>
      <c r="C27" s="11">
        <v>5000.0</v>
      </c>
      <c r="D27" s="11">
        <f t="shared" si="1"/>
        <v>7000</v>
      </c>
      <c r="E27" s="11">
        <f t="shared" si="2"/>
        <v>306706</v>
      </c>
      <c r="F27" s="14"/>
      <c r="G27" s="14"/>
      <c r="H27" s="14">
        <v>81.0</v>
      </c>
      <c r="I27" s="12">
        <v>42856.0</v>
      </c>
      <c r="J27" s="12">
        <v>42863.0</v>
      </c>
      <c r="K27" s="13">
        <f t="shared" si="9"/>
        <v>7</v>
      </c>
      <c r="L27" s="14">
        <v>1200.0</v>
      </c>
      <c r="M27" s="72">
        <v>0.15</v>
      </c>
      <c r="N27" s="16">
        <f t="shared" si="4"/>
        <v>1800</v>
      </c>
      <c r="O27" s="16">
        <v>0.0</v>
      </c>
      <c r="P27" s="11">
        <f t="shared" si="5"/>
        <v>1800</v>
      </c>
      <c r="Q27" s="11">
        <f t="shared" si="8"/>
        <v>39600</v>
      </c>
      <c r="R27" s="12">
        <v>43007.0</v>
      </c>
      <c r="S27" s="11"/>
      <c r="T27" s="73"/>
      <c r="U27" s="11"/>
      <c r="V27" s="14">
        <f t="shared" si="6"/>
        <v>151</v>
      </c>
      <c r="W27" s="14">
        <f t="shared" si="7"/>
        <v>134</v>
      </c>
      <c r="X27" s="24">
        <v>187396.0</v>
      </c>
      <c r="Y27" s="24" t="s">
        <v>513</v>
      </c>
      <c r="Z27" s="63">
        <v>81.0</v>
      </c>
    </row>
    <row r="28" ht="15.0" customHeight="1">
      <c r="A28" s="17">
        <v>42887.0</v>
      </c>
      <c r="B28" s="10">
        <v>12000.0</v>
      </c>
      <c r="C28" s="11">
        <v>5000.0</v>
      </c>
      <c r="D28" s="11">
        <f t="shared" si="1"/>
        <v>7000</v>
      </c>
      <c r="E28" s="11">
        <f t="shared" si="2"/>
        <v>313706</v>
      </c>
      <c r="F28" s="14"/>
      <c r="G28" s="14"/>
      <c r="H28" s="14">
        <v>86.0</v>
      </c>
      <c r="I28" s="12">
        <v>42887.0</v>
      </c>
      <c r="J28" s="12">
        <v>42895.0</v>
      </c>
      <c r="K28" s="13">
        <f t="shared" si="9"/>
        <v>8</v>
      </c>
      <c r="L28" s="14">
        <v>1200.0</v>
      </c>
      <c r="M28" s="72">
        <v>0.18</v>
      </c>
      <c r="N28" s="16">
        <f t="shared" si="4"/>
        <v>2160</v>
      </c>
      <c r="O28" s="16">
        <v>0.0</v>
      </c>
      <c r="P28" s="11">
        <f t="shared" si="5"/>
        <v>2160</v>
      </c>
      <c r="Q28" s="11">
        <f t="shared" si="8"/>
        <v>41760</v>
      </c>
      <c r="R28" s="12">
        <v>43007.0</v>
      </c>
      <c r="S28" s="11"/>
      <c r="T28" s="73"/>
      <c r="U28" s="11"/>
      <c r="V28" s="14">
        <f t="shared" si="6"/>
        <v>120</v>
      </c>
      <c r="W28" s="14">
        <f t="shared" si="7"/>
        <v>128</v>
      </c>
      <c r="X28" s="24">
        <v>196786.0</v>
      </c>
      <c r="Y28" s="24" t="s">
        <v>556</v>
      </c>
      <c r="Z28" s="63">
        <v>86.0</v>
      </c>
    </row>
    <row r="29" ht="15.0" customHeight="1">
      <c r="A29" s="17"/>
      <c r="B29" s="10">
        <v>0.0</v>
      </c>
      <c r="C29" s="11">
        <v>152706.0</v>
      </c>
      <c r="D29" s="11">
        <f t="shared" si="1"/>
        <v>-152706</v>
      </c>
      <c r="E29" s="11">
        <f t="shared" si="2"/>
        <v>161000</v>
      </c>
      <c r="F29" s="14"/>
      <c r="G29" s="14"/>
      <c r="H29" s="14">
        <v>86.0</v>
      </c>
      <c r="I29" s="12"/>
      <c r="J29" s="12">
        <v>42926.0</v>
      </c>
      <c r="K29" s="13"/>
      <c r="L29" s="14"/>
      <c r="M29" s="72"/>
      <c r="N29" s="16"/>
      <c r="O29" s="16"/>
      <c r="P29" s="11"/>
      <c r="Q29" s="11">
        <f>Q28</f>
        <v>41760</v>
      </c>
      <c r="R29" s="12"/>
      <c r="S29" s="11"/>
      <c r="T29" s="73"/>
      <c r="U29" s="11"/>
      <c r="V29" s="14"/>
      <c r="W29" s="14"/>
      <c r="X29" s="24">
        <v>197405.0</v>
      </c>
      <c r="Y29" s="24" t="s">
        <v>557</v>
      </c>
      <c r="Z29" s="24">
        <v>86.0</v>
      </c>
    </row>
    <row r="30" ht="15.0" customHeight="1">
      <c r="A30" s="17">
        <v>42917.0</v>
      </c>
      <c r="B30" s="10">
        <v>12000.0</v>
      </c>
      <c r="C30" s="11">
        <v>5000.0</v>
      </c>
      <c r="D30" s="11">
        <f t="shared" si="1"/>
        <v>7000</v>
      </c>
      <c r="E30" s="11">
        <f t="shared" si="2"/>
        <v>168000</v>
      </c>
      <c r="F30" s="14"/>
      <c r="G30" s="14"/>
      <c r="H30" s="14"/>
      <c r="I30" s="12">
        <v>42917.0</v>
      </c>
      <c r="J30" s="12">
        <v>42926.0</v>
      </c>
      <c r="K30" s="13">
        <f t="shared" ref="K30:K32" si="10">SUM(J30-I30)</f>
        <v>9</v>
      </c>
      <c r="L30" s="14">
        <v>1200.0</v>
      </c>
      <c r="M30" s="72"/>
      <c r="N30" s="16"/>
      <c r="O30" s="16"/>
      <c r="P30" s="11"/>
      <c r="Q30" s="11">
        <f t="shared" ref="Q30:Q33" si="11">SUM(Q29+P30)</f>
        <v>41760</v>
      </c>
      <c r="R30" s="12"/>
      <c r="S30" s="11"/>
      <c r="T30" s="73"/>
      <c r="U30" s="11"/>
      <c r="V30" s="14"/>
      <c r="W30" s="14"/>
    </row>
    <row r="31" ht="15.0" customHeight="1">
      <c r="A31" s="17">
        <v>42948.0</v>
      </c>
      <c r="B31" s="10">
        <v>12000.0</v>
      </c>
      <c r="C31" s="11">
        <v>5000.0</v>
      </c>
      <c r="D31" s="11">
        <f t="shared" si="1"/>
        <v>7000</v>
      </c>
      <c r="E31" s="11">
        <f t="shared" si="2"/>
        <v>175000</v>
      </c>
      <c r="F31" s="14"/>
      <c r="G31" s="14"/>
      <c r="H31" s="14">
        <v>88.0</v>
      </c>
      <c r="I31" s="12">
        <v>42948.0</v>
      </c>
      <c r="J31" s="12">
        <v>42957.0</v>
      </c>
      <c r="K31" s="13">
        <f t="shared" si="10"/>
        <v>9</v>
      </c>
      <c r="L31" s="14">
        <v>1200.0</v>
      </c>
      <c r="M31" s="72"/>
      <c r="N31" s="16"/>
      <c r="O31" s="16"/>
      <c r="P31" s="11"/>
      <c r="Q31" s="11">
        <f t="shared" si="11"/>
        <v>41760</v>
      </c>
      <c r="R31" s="12"/>
      <c r="S31" s="11"/>
      <c r="T31" s="73"/>
      <c r="U31" s="11"/>
      <c r="V31" s="14"/>
      <c r="W31" s="14"/>
      <c r="X31" s="24">
        <v>225643.0</v>
      </c>
      <c r="Y31" s="24" t="s">
        <v>558</v>
      </c>
      <c r="Z31" s="24">
        <v>88.0</v>
      </c>
    </row>
    <row r="32" ht="15.0" customHeight="1">
      <c r="A32" s="17">
        <v>42979.0</v>
      </c>
      <c r="B32" s="10">
        <v>12000.0</v>
      </c>
      <c r="C32" s="11">
        <v>12000.0</v>
      </c>
      <c r="D32" s="11">
        <f t="shared" si="1"/>
        <v>0</v>
      </c>
      <c r="E32" s="11">
        <f t="shared" si="2"/>
        <v>175000</v>
      </c>
      <c r="F32" s="14"/>
      <c r="G32" s="14"/>
      <c r="H32" s="14"/>
      <c r="I32" s="12">
        <v>42979.0</v>
      </c>
      <c r="J32" s="12">
        <v>43007.0</v>
      </c>
      <c r="K32" s="13">
        <f t="shared" si="10"/>
        <v>28</v>
      </c>
      <c r="L32" s="14">
        <v>1200.0</v>
      </c>
      <c r="M32" s="72"/>
      <c r="N32" s="16">
        <v>0.0</v>
      </c>
      <c r="O32" s="16">
        <v>6320.0</v>
      </c>
      <c r="P32" s="11">
        <f t="shared" ref="P32:P33" si="12">SUM(N32-O32)</f>
        <v>-6320</v>
      </c>
      <c r="Q32" s="11">
        <f t="shared" si="11"/>
        <v>35440</v>
      </c>
      <c r="R32" s="12"/>
      <c r="S32" s="11"/>
      <c r="T32" s="73"/>
      <c r="U32" s="11"/>
      <c r="V32" s="14"/>
      <c r="W32" s="14"/>
      <c r="X32" s="109">
        <v>18320.0</v>
      </c>
      <c r="Y32" s="109" t="s">
        <v>290</v>
      </c>
    </row>
    <row r="33" ht="15.0" customHeight="1">
      <c r="A33" s="17"/>
      <c r="B33" s="110">
        <v>0.0</v>
      </c>
      <c r="C33" s="111">
        <v>174480.0</v>
      </c>
      <c r="D33" s="111">
        <f t="shared" si="1"/>
        <v>-174480</v>
      </c>
      <c r="E33" s="111">
        <f>SUM(E31+D33)</f>
        <v>520</v>
      </c>
      <c r="F33" s="112"/>
      <c r="G33" s="112"/>
      <c r="H33" s="112"/>
      <c r="I33" s="113"/>
      <c r="J33" s="113">
        <v>43007.0</v>
      </c>
      <c r="K33" s="114"/>
      <c r="L33" s="112">
        <v>-17200.0</v>
      </c>
      <c r="M33" s="115"/>
      <c r="N33" s="116">
        <v>0.0</v>
      </c>
      <c r="O33" s="116">
        <v>35440.0</v>
      </c>
      <c r="P33" s="111">
        <f t="shared" si="12"/>
        <v>-35440</v>
      </c>
      <c r="Q33" s="111">
        <f t="shared" si="11"/>
        <v>0</v>
      </c>
      <c r="R33" s="113">
        <v>43007.0</v>
      </c>
      <c r="S33" s="11"/>
      <c r="T33" s="73"/>
      <c r="U33" s="11"/>
      <c r="V33" s="14"/>
      <c r="W33" s="14"/>
      <c r="AA33" s="109">
        <v>174480.0</v>
      </c>
    </row>
    <row r="34" ht="15.0" customHeight="1">
      <c r="A34" s="17">
        <v>43009.0</v>
      </c>
      <c r="B34" s="10">
        <v>12000.0</v>
      </c>
      <c r="C34" s="11"/>
      <c r="D34" s="11">
        <f t="shared" si="1"/>
        <v>12000</v>
      </c>
      <c r="E34" s="11">
        <f t="shared" ref="E34:E70" si="13">SUM(E33+D34)</f>
        <v>12520</v>
      </c>
      <c r="F34" s="14"/>
      <c r="G34" s="14"/>
      <c r="H34" s="14"/>
      <c r="I34" s="12">
        <v>43009.0</v>
      </c>
      <c r="J34" s="12"/>
      <c r="K34" s="13"/>
      <c r="L34" s="14">
        <v>1200.0</v>
      </c>
      <c r="M34" s="72"/>
      <c r="N34" s="16"/>
      <c r="O34" s="16"/>
      <c r="P34" s="11"/>
      <c r="Q34" s="11"/>
      <c r="R34" s="12"/>
      <c r="S34" s="11"/>
      <c r="T34" s="73"/>
      <c r="U34" s="11"/>
      <c r="V34" s="14"/>
      <c r="W34" s="14"/>
      <c r="AA34" s="109">
        <v>17200.0</v>
      </c>
    </row>
    <row r="35" ht="15.0" customHeight="1">
      <c r="A35" s="17">
        <v>43040.0</v>
      </c>
      <c r="B35" s="10">
        <v>12000.0</v>
      </c>
      <c r="C35" s="11"/>
      <c r="D35" s="11">
        <f t="shared" si="1"/>
        <v>12000</v>
      </c>
      <c r="E35" s="11">
        <f t="shared" si="13"/>
        <v>24520</v>
      </c>
      <c r="F35" s="14"/>
      <c r="G35" s="14"/>
      <c r="H35" s="14"/>
      <c r="I35" s="12">
        <v>43040.0</v>
      </c>
      <c r="J35" s="12"/>
      <c r="K35" s="13"/>
      <c r="L35" s="14">
        <v>1200.0</v>
      </c>
      <c r="M35" s="72"/>
      <c r="N35" s="16"/>
      <c r="O35" s="16"/>
      <c r="P35" s="11"/>
      <c r="Q35" s="11"/>
      <c r="R35" s="12"/>
      <c r="S35" s="11"/>
      <c r="T35" s="73"/>
      <c r="U35" s="11"/>
      <c r="V35" s="14"/>
      <c r="W35" s="14"/>
      <c r="AA35" s="109">
        <v>35440.0</v>
      </c>
    </row>
    <row r="36" ht="15.0" customHeight="1">
      <c r="A36" s="17">
        <v>43070.0</v>
      </c>
      <c r="B36" s="10">
        <v>12000.0</v>
      </c>
      <c r="C36" s="11"/>
      <c r="D36" s="11">
        <f t="shared" si="1"/>
        <v>12000</v>
      </c>
      <c r="E36" s="11">
        <f t="shared" si="13"/>
        <v>36520</v>
      </c>
      <c r="F36" s="14"/>
      <c r="G36" s="74"/>
      <c r="H36" s="14"/>
      <c r="I36" s="12">
        <v>43070.0</v>
      </c>
      <c r="J36" s="12"/>
      <c r="K36" s="13"/>
      <c r="L36" s="14">
        <v>1200.0</v>
      </c>
      <c r="M36" s="72"/>
      <c r="N36" s="16"/>
      <c r="O36" s="16"/>
      <c r="P36" s="11"/>
      <c r="Q36" s="11"/>
      <c r="R36" s="12"/>
      <c r="S36" s="11"/>
      <c r="T36" s="73"/>
      <c r="U36" s="11"/>
      <c r="V36" s="14"/>
      <c r="W36" s="14"/>
      <c r="AA36" s="109">
        <f>SUM(AA33:AA35)</f>
        <v>227120</v>
      </c>
    </row>
    <row r="37" ht="15.0" customHeight="1">
      <c r="A37" s="17">
        <v>43101.0</v>
      </c>
      <c r="B37" s="10">
        <v>12000.0</v>
      </c>
      <c r="C37" s="11"/>
      <c r="D37" s="11">
        <f t="shared" si="1"/>
        <v>12000</v>
      </c>
      <c r="E37" s="11">
        <f t="shared" si="13"/>
        <v>48520</v>
      </c>
      <c r="F37" s="14"/>
      <c r="G37" s="14"/>
      <c r="H37" s="14"/>
      <c r="I37" s="12">
        <v>43101.0</v>
      </c>
      <c r="J37" s="12"/>
      <c r="K37" s="13"/>
      <c r="L37" s="14">
        <v>1200.0</v>
      </c>
      <c r="M37" s="72"/>
      <c r="N37" s="16"/>
      <c r="O37" s="16"/>
      <c r="P37" s="11"/>
      <c r="Q37" s="11"/>
      <c r="R37" s="12"/>
      <c r="S37" s="11"/>
      <c r="T37" s="73"/>
      <c r="U37" s="11"/>
      <c r="V37" s="14"/>
      <c r="W37" s="14"/>
    </row>
    <row r="38" ht="15.0" customHeight="1">
      <c r="A38" s="17">
        <v>43132.0</v>
      </c>
      <c r="B38" s="10">
        <v>12000.0</v>
      </c>
      <c r="C38" s="11"/>
      <c r="D38" s="11">
        <f t="shared" si="1"/>
        <v>12000</v>
      </c>
      <c r="E38" s="11">
        <f t="shared" si="13"/>
        <v>60520</v>
      </c>
      <c r="F38" s="14"/>
      <c r="G38" s="14"/>
      <c r="H38" s="14"/>
      <c r="I38" s="12">
        <v>43132.0</v>
      </c>
      <c r="J38" s="12"/>
      <c r="K38" s="13"/>
      <c r="L38" s="14">
        <v>1200.0</v>
      </c>
      <c r="M38" s="72"/>
      <c r="N38" s="16"/>
      <c r="O38" s="16"/>
      <c r="P38" s="11"/>
      <c r="Q38" s="11"/>
      <c r="R38" s="12"/>
      <c r="S38" s="11"/>
      <c r="T38" s="73"/>
      <c r="U38" s="11"/>
      <c r="V38" s="14"/>
      <c r="W38" s="14"/>
    </row>
    <row r="39" ht="15.0" customHeight="1">
      <c r="A39" s="17">
        <v>43160.0</v>
      </c>
      <c r="B39" s="10">
        <v>12000.0</v>
      </c>
      <c r="C39" s="11"/>
      <c r="D39" s="11">
        <f t="shared" si="1"/>
        <v>12000</v>
      </c>
      <c r="E39" s="11">
        <f t="shared" si="13"/>
        <v>72520</v>
      </c>
      <c r="F39" s="14"/>
      <c r="G39" s="14"/>
      <c r="H39" s="14"/>
      <c r="I39" s="12">
        <v>43160.0</v>
      </c>
      <c r="J39" s="12"/>
      <c r="K39" s="13"/>
      <c r="L39" s="14">
        <v>1200.0</v>
      </c>
      <c r="M39" s="72"/>
      <c r="N39" s="16"/>
      <c r="O39" s="16"/>
      <c r="P39" s="11"/>
      <c r="Q39" s="11"/>
      <c r="R39" s="12"/>
      <c r="S39" s="11"/>
      <c r="T39" s="73"/>
      <c r="U39" s="11"/>
      <c r="V39" s="14"/>
      <c r="W39" s="14"/>
    </row>
    <row r="40" ht="15.0" customHeight="1">
      <c r="A40" s="17">
        <v>43191.0</v>
      </c>
      <c r="B40" s="10">
        <v>12000.0</v>
      </c>
      <c r="C40" s="11">
        <v>12000.0</v>
      </c>
      <c r="D40" s="11">
        <f t="shared" si="1"/>
        <v>0</v>
      </c>
      <c r="E40" s="11">
        <f t="shared" si="13"/>
        <v>72520</v>
      </c>
      <c r="F40" s="14" t="s">
        <v>559</v>
      </c>
      <c r="G40" s="14" t="s">
        <v>257</v>
      </c>
      <c r="H40" s="14"/>
      <c r="I40" s="12">
        <v>43191.0</v>
      </c>
      <c r="J40" s="70">
        <v>43200.0</v>
      </c>
      <c r="K40" s="13">
        <f t="shared" ref="K40:K42" si="14">SUM(J40-I40)</f>
        <v>9</v>
      </c>
      <c r="L40" s="14">
        <v>1200.0</v>
      </c>
      <c r="M40" s="72"/>
      <c r="N40" s="16"/>
      <c r="O40" s="16"/>
      <c r="P40" s="11"/>
      <c r="Q40" s="11"/>
      <c r="R40" s="12"/>
      <c r="S40" s="11"/>
      <c r="T40" s="73"/>
      <c r="U40" s="11"/>
      <c r="V40" s="14"/>
      <c r="W40" s="14"/>
      <c r="X40" s="24">
        <v>534028.0</v>
      </c>
      <c r="Y40" s="24" t="s">
        <v>530</v>
      </c>
    </row>
    <row r="41" ht="15.0" customHeight="1">
      <c r="A41" s="17">
        <v>43221.0</v>
      </c>
      <c r="B41" s="10">
        <v>12000.0</v>
      </c>
      <c r="C41" s="11">
        <v>12000.0</v>
      </c>
      <c r="D41" s="11">
        <f t="shared" si="1"/>
        <v>0</v>
      </c>
      <c r="E41" s="11">
        <f t="shared" si="13"/>
        <v>72520</v>
      </c>
      <c r="F41" s="14" t="s">
        <v>560</v>
      </c>
      <c r="G41" s="14" t="s">
        <v>532</v>
      </c>
      <c r="H41" s="14"/>
      <c r="I41" s="12">
        <v>43221.0</v>
      </c>
      <c r="J41" s="70">
        <v>43230.0</v>
      </c>
      <c r="K41" s="13">
        <f t="shared" si="14"/>
        <v>9</v>
      </c>
      <c r="L41" s="14">
        <v>1200.0</v>
      </c>
      <c r="M41" s="72"/>
      <c r="N41" s="16"/>
      <c r="O41" s="16"/>
      <c r="P41" s="11"/>
      <c r="Q41" s="11"/>
      <c r="R41" s="12"/>
      <c r="S41" s="11"/>
      <c r="T41" s="73"/>
      <c r="U41" s="11"/>
      <c r="V41" s="14"/>
      <c r="W41" s="14"/>
      <c r="X41" s="24">
        <v>534372.0</v>
      </c>
      <c r="Y41" s="24" t="s">
        <v>561</v>
      </c>
    </row>
    <row r="42" ht="15.0" customHeight="1">
      <c r="A42" s="17">
        <v>43252.0</v>
      </c>
      <c r="B42" s="10">
        <v>12000.0</v>
      </c>
      <c r="C42" s="11">
        <v>12000.0</v>
      </c>
      <c r="D42" s="11">
        <f t="shared" si="1"/>
        <v>0</v>
      </c>
      <c r="E42" s="11">
        <f t="shared" si="13"/>
        <v>72520</v>
      </c>
      <c r="F42" s="14" t="s">
        <v>562</v>
      </c>
      <c r="G42" s="14" t="s">
        <v>563</v>
      </c>
      <c r="H42" s="14"/>
      <c r="I42" s="12">
        <v>43252.0</v>
      </c>
      <c r="J42" s="70">
        <v>43306.0</v>
      </c>
      <c r="K42" s="13">
        <f t="shared" si="14"/>
        <v>54</v>
      </c>
      <c r="L42" s="14">
        <v>1200.0</v>
      </c>
      <c r="M42" s="72"/>
      <c r="N42" s="16"/>
      <c r="O42" s="16"/>
      <c r="P42" s="11"/>
      <c r="Q42" s="11"/>
      <c r="R42" s="12"/>
      <c r="S42" s="11"/>
      <c r="T42" s="73"/>
      <c r="U42" s="11"/>
      <c r="V42" s="14"/>
      <c r="W42" s="14"/>
      <c r="X42" s="24">
        <v>545199.0</v>
      </c>
      <c r="Y42" s="24" t="s">
        <v>564</v>
      </c>
    </row>
    <row r="43" ht="15.0" customHeight="1">
      <c r="A43" s="17">
        <v>43282.0</v>
      </c>
      <c r="B43" s="10">
        <v>12000.0</v>
      </c>
      <c r="C43" s="10"/>
      <c r="D43" s="11">
        <f t="shared" si="1"/>
        <v>12000</v>
      </c>
      <c r="E43" s="11">
        <f t="shared" si="13"/>
        <v>84520</v>
      </c>
      <c r="F43" s="14"/>
      <c r="G43" s="74"/>
      <c r="H43" s="14"/>
      <c r="I43" s="12">
        <v>43282.0</v>
      </c>
      <c r="J43" s="70"/>
      <c r="K43" s="13"/>
      <c r="L43" s="14">
        <v>1200.0</v>
      </c>
      <c r="M43" s="72"/>
      <c r="N43" s="16"/>
      <c r="O43" s="16"/>
      <c r="P43" s="11"/>
      <c r="Q43" s="11"/>
      <c r="R43" s="12"/>
      <c r="S43" s="11"/>
      <c r="T43" s="73"/>
      <c r="U43" s="11"/>
      <c r="V43" s="14"/>
      <c r="W43" s="14"/>
    </row>
    <row r="44" ht="15.0" customHeight="1">
      <c r="A44" s="17">
        <v>43313.0</v>
      </c>
      <c r="B44" s="10">
        <v>12000.0</v>
      </c>
      <c r="C44" s="10"/>
      <c r="D44" s="11">
        <f t="shared" si="1"/>
        <v>12000</v>
      </c>
      <c r="E44" s="11">
        <f t="shared" si="13"/>
        <v>96520</v>
      </c>
      <c r="F44" s="14"/>
      <c r="G44" s="14"/>
      <c r="H44" s="14"/>
      <c r="I44" s="12">
        <v>43313.0</v>
      </c>
      <c r="J44" s="70"/>
      <c r="K44" s="13"/>
      <c r="L44" s="14">
        <v>1200.0</v>
      </c>
      <c r="M44" s="72"/>
      <c r="N44" s="16"/>
      <c r="O44" s="16"/>
      <c r="P44" s="11"/>
      <c r="Q44" s="11"/>
      <c r="R44" s="12"/>
      <c r="S44" s="11"/>
      <c r="T44" s="73"/>
      <c r="U44" s="11"/>
      <c r="V44" s="14"/>
      <c r="W44" s="14"/>
    </row>
    <row r="45" ht="15.0" customHeight="1">
      <c r="A45" s="17">
        <v>43344.0</v>
      </c>
      <c r="B45" s="10">
        <v>12000.0</v>
      </c>
      <c r="C45" s="10"/>
      <c r="D45" s="11">
        <f t="shared" si="1"/>
        <v>12000</v>
      </c>
      <c r="E45" s="11">
        <f t="shared" si="13"/>
        <v>108520</v>
      </c>
      <c r="F45" s="14"/>
      <c r="G45" s="12"/>
      <c r="H45" s="14"/>
      <c r="I45" s="12">
        <v>43344.0</v>
      </c>
      <c r="J45" s="70"/>
      <c r="K45" s="13"/>
      <c r="L45" s="14">
        <v>1200.0</v>
      </c>
      <c r="M45" s="72"/>
      <c r="N45" s="16"/>
      <c r="O45" s="16"/>
      <c r="P45" s="11"/>
      <c r="Q45" s="11"/>
      <c r="R45" s="12"/>
      <c r="S45" s="11"/>
      <c r="T45" s="73"/>
      <c r="U45" s="14"/>
      <c r="V45" s="14"/>
      <c r="W45" s="14"/>
    </row>
    <row r="46" ht="15.0" customHeight="1">
      <c r="A46" s="17">
        <v>43374.0</v>
      </c>
      <c r="B46" s="10">
        <v>12000.0</v>
      </c>
      <c r="C46" s="10">
        <v>48000.0</v>
      </c>
      <c r="D46" s="11">
        <f t="shared" si="1"/>
        <v>-36000</v>
      </c>
      <c r="E46" s="11">
        <f t="shared" si="13"/>
        <v>72520</v>
      </c>
      <c r="F46" s="117" t="s">
        <v>565</v>
      </c>
      <c r="G46" s="118" t="s">
        <v>566</v>
      </c>
      <c r="H46" s="10"/>
      <c r="I46" s="12">
        <v>43374.0</v>
      </c>
      <c r="J46" s="81">
        <v>43384.0</v>
      </c>
      <c r="K46" s="13">
        <f>SUM(J46-I46)</f>
        <v>10</v>
      </c>
      <c r="L46" s="14">
        <v>1200.0</v>
      </c>
      <c r="M46" s="72"/>
      <c r="N46" s="16"/>
      <c r="O46" s="16"/>
      <c r="P46" s="11"/>
      <c r="Q46" s="11"/>
      <c r="R46" s="12"/>
      <c r="S46" s="11"/>
      <c r="T46" s="73"/>
      <c r="U46" s="14"/>
      <c r="V46" s="14"/>
      <c r="W46" s="14"/>
      <c r="X46" s="24">
        <v>7176.0</v>
      </c>
      <c r="Y46" s="24">
        <v>7178.0</v>
      </c>
      <c r="Z46" s="119">
        <v>7180.0</v>
      </c>
      <c r="AA46" s="119">
        <v>7347.0</v>
      </c>
    </row>
    <row r="47" ht="15.0" customHeight="1">
      <c r="A47" s="17">
        <v>43405.0</v>
      </c>
      <c r="B47" s="10">
        <v>12000.0</v>
      </c>
      <c r="C47" s="10"/>
      <c r="D47" s="11">
        <f t="shared" si="1"/>
        <v>12000</v>
      </c>
      <c r="E47" s="11">
        <f t="shared" si="13"/>
        <v>84520</v>
      </c>
      <c r="F47" s="10"/>
      <c r="G47" s="9"/>
      <c r="H47" s="10"/>
      <c r="I47" s="12">
        <v>43405.0</v>
      </c>
      <c r="J47" s="80"/>
      <c r="K47" s="13"/>
      <c r="L47" s="14">
        <v>1200.0</v>
      </c>
      <c r="M47" s="72"/>
      <c r="N47" s="16"/>
      <c r="O47" s="16"/>
      <c r="P47" s="11"/>
      <c r="Q47" s="11"/>
      <c r="R47" s="12"/>
      <c r="S47" s="11"/>
      <c r="T47" s="73"/>
      <c r="U47" s="14"/>
      <c r="V47" s="14"/>
      <c r="W47" s="14"/>
    </row>
    <row r="48" ht="15.0" customHeight="1">
      <c r="A48" s="17">
        <v>43435.0</v>
      </c>
      <c r="B48" s="10">
        <v>12000.0</v>
      </c>
      <c r="C48" s="10"/>
      <c r="D48" s="11">
        <f t="shared" si="1"/>
        <v>12000</v>
      </c>
      <c r="E48" s="11">
        <f t="shared" si="13"/>
        <v>96520</v>
      </c>
      <c r="F48" s="10"/>
      <c r="G48" s="9"/>
      <c r="H48" s="10"/>
      <c r="I48" s="12">
        <v>43435.0</v>
      </c>
      <c r="J48" s="80"/>
      <c r="K48" s="13"/>
      <c r="L48" s="14">
        <v>1200.0</v>
      </c>
      <c r="M48" s="72"/>
      <c r="N48" s="16"/>
      <c r="O48" s="16"/>
      <c r="P48" s="11"/>
      <c r="Q48" s="11"/>
      <c r="R48" s="12"/>
      <c r="S48" s="11"/>
      <c r="T48" s="73"/>
      <c r="U48" s="14"/>
      <c r="V48" s="14"/>
      <c r="W48" s="14"/>
    </row>
    <row r="49" ht="15.0" customHeight="1">
      <c r="A49" s="17">
        <v>43466.0</v>
      </c>
      <c r="B49" s="10">
        <v>12000.0</v>
      </c>
      <c r="C49" s="10"/>
      <c r="D49" s="11">
        <f t="shared" si="1"/>
        <v>12000</v>
      </c>
      <c r="E49" s="11">
        <f t="shared" si="13"/>
        <v>108520</v>
      </c>
      <c r="F49" s="10"/>
      <c r="G49" s="9"/>
      <c r="H49" s="10"/>
      <c r="I49" s="12">
        <v>43466.0</v>
      </c>
      <c r="J49" s="80"/>
      <c r="K49" s="13"/>
      <c r="L49" s="14">
        <v>1200.0</v>
      </c>
      <c r="M49" s="72"/>
      <c r="N49" s="16"/>
      <c r="O49" s="16"/>
      <c r="P49" s="11"/>
      <c r="Q49" s="11"/>
      <c r="R49" s="12"/>
      <c r="S49" s="11"/>
      <c r="T49" s="73"/>
      <c r="U49" s="14"/>
      <c r="V49" s="14"/>
      <c r="W49" s="14"/>
    </row>
    <row r="50" ht="15.0" customHeight="1">
      <c r="A50" s="17">
        <v>43497.0</v>
      </c>
      <c r="B50" s="10">
        <v>12000.0</v>
      </c>
      <c r="C50" s="11"/>
      <c r="D50" s="11">
        <f t="shared" si="1"/>
        <v>12000</v>
      </c>
      <c r="E50" s="11">
        <f t="shared" si="13"/>
        <v>120520</v>
      </c>
      <c r="F50" s="14"/>
      <c r="G50" s="14"/>
      <c r="H50" s="14"/>
      <c r="I50" s="12">
        <v>43497.0</v>
      </c>
      <c r="J50" s="80"/>
      <c r="K50" s="13"/>
      <c r="L50" s="14">
        <v>1200.0</v>
      </c>
      <c r="M50" s="72"/>
      <c r="N50" s="16"/>
      <c r="O50" s="16"/>
      <c r="P50" s="11"/>
      <c r="Q50" s="11"/>
      <c r="R50" s="12"/>
      <c r="S50" s="11"/>
      <c r="T50" s="73"/>
      <c r="U50" s="11"/>
      <c r="V50" s="14"/>
      <c r="W50" s="14"/>
      <c r="X50" s="19">
        <v>43497.0</v>
      </c>
      <c r="Y50" s="19">
        <v>43615.0</v>
      </c>
      <c r="Z50" s="20">
        <f>SUM(Y50-X50+1)</f>
        <v>119</v>
      </c>
    </row>
    <row r="51" ht="15.0" customHeight="1">
      <c r="A51" s="17">
        <v>43525.0</v>
      </c>
      <c r="B51" s="10">
        <v>12000.0</v>
      </c>
      <c r="C51" s="11"/>
      <c r="D51" s="11">
        <f t="shared" si="1"/>
        <v>12000</v>
      </c>
      <c r="E51" s="11">
        <f t="shared" si="13"/>
        <v>132520</v>
      </c>
      <c r="F51" s="14"/>
      <c r="G51" s="12"/>
      <c r="H51" s="14"/>
      <c r="I51" s="12">
        <v>43525.0</v>
      </c>
      <c r="J51" s="12"/>
      <c r="K51" s="13"/>
      <c r="L51" s="14">
        <v>1200.0</v>
      </c>
      <c r="M51" s="72"/>
      <c r="N51" s="16"/>
      <c r="O51" s="16"/>
      <c r="P51" s="11"/>
      <c r="Q51" s="11"/>
      <c r="R51" s="12"/>
      <c r="S51" s="11"/>
      <c r="T51" s="73"/>
      <c r="U51" s="14"/>
      <c r="V51" s="14"/>
      <c r="W51" s="14"/>
      <c r="X51" s="20"/>
      <c r="Y51" s="20"/>
      <c r="Z51" s="20"/>
    </row>
    <row r="52" ht="15.0" customHeight="1">
      <c r="A52" s="17">
        <v>43556.0</v>
      </c>
      <c r="B52" s="10">
        <v>12000.0</v>
      </c>
      <c r="C52" s="11"/>
      <c r="D52" s="11">
        <f t="shared" si="1"/>
        <v>12000</v>
      </c>
      <c r="E52" s="11">
        <f t="shared" si="13"/>
        <v>144520</v>
      </c>
      <c r="F52" s="14"/>
      <c r="G52" s="12"/>
      <c r="H52" s="14"/>
      <c r="I52" s="12">
        <v>43556.0</v>
      </c>
      <c r="J52" s="12"/>
      <c r="K52" s="13"/>
      <c r="L52" s="14">
        <v>1200.0</v>
      </c>
      <c r="M52" s="72"/>
      <c r="N52" s="16"/>
      <c r="O52" s="16"/>
      <c r="P52" s="11"/>
      <c r="Q52" s="11"/>
      <c r="R52" s="12"/>
      <c r="S52" s="11"/>
      <c r="T52" s="73"/>
      <c r="U52" s="14"/>
      <c r="V52" s="14"/>
      <c r="W52" s="14"/>
    </row>
    <row r="53" ht="15.0" customHeight="1">
      <c r="A53" s="17">
        <v>43586.0</v>
      </c>
      <c r="B53" s="10">
        <v>12000.0</v>
      </c>
      <c r="C53" s="10">
        <v>0.0</v>
      </c>
      <c r="D53" s="11">
        <f t="shared" si="1"/>
        <v>12000</v>
      </c>
      <c r="E53" s="11">
        <f t="shared" si="13"/>
        <v>156520</v>
      </c>
      <c r="F53" s="14"/>
      <c r="G53" s="12"/>
      <c r="H53" s="14"/>
      <c r="I53" s="12">
        <v>43586.0</v>
      </c>
      <c r="J53" s="70"/>
      <c r="K53" s="13"/>
      <c r="L53" s="14">
        <v>1200.0</v>
      </c>
      <c r="M53" s="72"/>
      <c r="N53" s="16"/>
      <c r="O53" s="16"/>
      <c r="P53" s="11"/>
      <c r="Q53" s="11"/>
      <c r="R53" s="12"/>
      <c r="S53" s="11"/>
      <c r="T53" s="73"/>
      <c r="U53" s="14"/>
      <c r="V53" s="14"/>
      <c r="W53" s="14"/>
    </row>
    <row r="54" ht="15.0" customHeight="1">
      <c r="A54" s="17">
        <v>43617.0</v>
      </c>
      <c r="B54" s="10">
        <v>12000.0</v>
      </c>
      <c r="C54" s="10">
        <v>0.0</v>
      </c>
      <c r="D54" s="11">
        <f t="shared" si="1"/>
        <v>12000</v>
      </c>
      <c r="E54" s="11">
        <f t="shared" si="13"/>
        <v>168520</v>
      </c>
      <c r="F54" s="14"/>
      <c r="G54" s="12"/>
      <c r="H54" s="14"/>
      <c r="I54" s="12">
        <v>43617.0</v>
      </c>
      <c r="J54" s="70"/>
      <c r="K54" s="13"/>
      <c r="L54" s="14">
        <v>1200.0</v>
      </c>
      <c r="M54" s="72"/>
      <c r="N54" s="16"/>
      <c r="O54" s="16"/>
      <c r="P54" s="11"/>
      <c r="Q54" s="11"/>
      <c r="R54" s="12"/>
      <c r="S54" s="11"/>
      <c r="T54" s="73"/>
      <c r="U54" s="14"/>
      <c r="V54" s="14"/>
      <c r="W54" s="14"/>
      <c r="X54" s="19">
        <v>43617.0</v>
      </c>
      <c r="Y54" s="19">
        <v>43630.0</v>
      </c>
      <c r="Z54" s="20">
        <f>SUM(Y54-X54+1)</f>
        <v>14</v>
      </c>
    </row>
    <row r="55" ht="15.0" customHeight="1">
      <c r="A55" s="17">
        <v>43647.0</v>
      </c>
      <c r="B55" s="10">
        <v>12000.0</v>
      </c>
      <c r="C55" s="10">
        <v>0.0</v>
      </c>
      <c r="D55" s="11">
        <f t="shared" si="1"/>
        <v>12000</v>
      </c>
      <c r="E55" s="11">
        <f t="shared" si="13"/>
        <v>180520</v>
      </c>
      <c r="F55" s="14"/>
      <c r="G55" s="21"/>
      <c r="H55" s="14"/>
      <c r="I55" s="12">
        <v>43647.0</v>
      </c>
      <c r="J55" s="81"/>
      <c r="K55" s="13"/>
      <c r="L55" s="14">
        <v>1200.0</v>
      </c>
      <c r="M55" s="72"/>
      <c r="N55" s="16"/>
      <c r="O55" s="16"/>
      <c r="P55" s="11"/>
      <c r="Q55" s="11"/>
      <c r="R55" s="12"/>
      <c r="S55" s="11"/>
      <c r="T55" s="73"/>
      <c r="U55" s="14"/>
      <c r="V55" s="14"/>
      <c r="W55" s="14"/>
    </row>
    <row r="56" ht="15.0" customHeight="1">
      <c r="A56" s="17">
        <v>43678.0</v>
      </c>
      <c r="B56" s="10">
        <v>12000.0</v>
      </c>
      <c r="C56" s="11"/>
      <c r="D56" s="11">
        <f t="shared" si="1"/>
        <v>12000</v>
      </c>
      <c r="E56" s="11">
        <f t="shared" si="13"/>
        <v>192520</v>
      </c>
      <c r="F56" s="14"/>
      <c r="G56" s="21"/>
      <c r="H56" s="14"/>
      <c r="I56" s="12">
        <v>43678.0</v>
      </c>
      <c r="J56" s="80"/>
      <c r="K56" s="13"/>
      <c r="L56" s="14">
        <v>1200.0</v>
      </c>
      <c r="M56" s="72"/>
      <c r="N56" s="16"/>
      <c r="O56" s="16"/>
      <c r="P56" s="11"/>
      <c r="Q56" s="11"/>
      <c r="R56" s="12"/>
      <c r="S56" s="11"/>
      <c r="T56" s="73"/>
      <c r="U56" s="14"/>
      <c r="V56" s="14"/>
      <c r="W56" s="14"/>
      <c r="X56" s="19">
        <v>43617.0</v>
      </c>
      <c r="Y56" s="19">
        <v>43629.0</v>
      </c>
      <c r="Z56" s="20">
        <f>SUM(Y56-X56+1)</f>
        <v>13</v>
      </c>
    </row>
    <row r="57" ht="15.0" customHeight="1">
      <c r="A57" s="17">
        <v>43709.0</v>
      </c>
      <c r="B57" s="10">
        <v>12000.0</v>
      </c>
      <c r="C57" s="11"/>
      <c r="D57" s="11">
        <f t="shared" si="1"/>
        <v>12000</v>
      </c>
      <c r="E57" s="11">
        <f t="shared" si="13"/>
        <v>204520</v>
      </c>
      <c r="F57" s="14"/>
      <c r="G57" s="21"/>
      <c r="H57" s="14"/>
      <c r="I57" s="12">
        <v>43709.0</v>
      </c>
      <c r="J57" s="80"/>
      <c r="K57" s="13"/>
      <c r="L57" s="14">
        <v>1200.0</v>
      </c>
      <c r="M57" s="72"/>
      <c r="N57" s="16"/>
      <c r="O57" s="16"/>
      <c r="P57" s="11"/>
      <c r="Q57" s="11"/>
      <c r="R57" s="12"/>
      <c r="S57" s="11"/>
      <c r="T57" s="73"/>
      <c r="U57" s="14"/>
      <c r="V57" s="14"/>
      <c r="W57" s="14"/>
    </row>
    <row r="58" ht="15.0" customHeight="1">
      <c r="A58" s="17">
        <v>43739.0</v>
      </c>
      <c r="B58" s="10">
        <v>12000.0</v>
      </c>
      <c r="C58" s="11"/>
      <c r="D58" s="11">
        <f t="shared" si="1"/>
        <v>12000</v>
      </c>
      <c r="E58" s="11">
        <f t="shared" si="13"/>
        <v>216520</v>
      </c>
      <c r="F58" s="14"/>
      <c r="G58" s="21"/>
      <c r="H58" s="14"/>
      <c r="I58" s="12">
        <v>43739.0</v>
      </c>
      <c r="J58" s="80"/>
      <c r="K58" s="13"/>
      <c r="L58" s="14">
        <v>1200.0</v>
      </c>
      <c r="M58" s="72"/>
      <c r="N58" s="16"/>
      <c r="O58" s="16"/>
      <c r="P58" s="11"/>
      <c r="Q58" s="11"/>
      <c r="R58" s="12"/>
      <c r="S58" s="11"/>
      <c r="T58" s="73"/>
      <c r="U58" s="14"/>
      <c r="V58" s="14"/>
      <c r="W58" s="14"/>
      <c r="AA58" s="24">
        <v>2625.0</v>
      </c>
      <c r="AB58" s="24">
        <f>AA60</f>
        <v>2756</v>
      </c>
    </row>
    <row r="59" ht="15.0" customHeight="1">
      <c r="A59" s="17">
        <v>43770.0</v>
      </c>
      <c r="B59" s="10">
        <v>12000.0</v>
      </c>
      <c r="C59" s="10">
        <v>12000.0</v>
      </c>
      <c r="D59" s="11">
        <f t="shared" si="1"/>
        <v>0</v>
      </c>
      <c r="E59" s="11">
        <f t="shared" si="13"/>
        <v>216520</v>
      </c>
      <c r="F59" s="14" t="s">
        <v>567</v>
      </c>
      <c r="G59" s="21" t="s">
        <v>324</v>
      </c>
      <c r="H59" s="14"/>
      <c r="I59" s="12">
        <v>43770.0</v>
      </c>
      <c r="J59" s="81">
        <v>43784.0</v>
      </c>
      <c r="K59" s="13">
        <f>SUM(J59-I59)</f>
        <v>14</v>
      </c>
      <c r="L59" s="14">
        <v>1200.0</v>
      </c>
      <c r="M59" s="72"/>
      <c r="N59" s="16"/>
      <c r="O59" s="16"/>
      <c r="P59" s="11"/>
      <c r="Q59" s="11"/>
      <c r="R59" s="12"/>
      <c r="S59" s="11"/>
      <c r="T59" s="73"/>
      <c r="U59" s="14"/>
      <c r="V59" s="14"/>
      <c r="W59" s="14"/>
      <c r="X59" s="24">
        <v>44802.0</v>
      </c>
      <c r="AA59" s="24">
        <f>ROUND(SUM(AA58*5%),0)</f>
        <v>131</v>
      </c>
      <c r="AB59" s="24">
        <f>ROUND(SUM(AB58*10%),0)</f>
        <v>276</v>
      </c>
    </row>
    <row r="60" ht="15.0" customHeight="1">
      <c r="A60" s="17">
        <v>43800.0</v>
      </c>
      <c r="B60" s="10">
        <v>12000.0</v>
      </c>
      <c r="C60" s="11"/>
      <c r="D60" s="11">
        <f t="shared" si="1"/>
        <v>12000</v>
      </c>
      <c r="E60" s="11">
        <f t="shared" si="13"/>
        <v>228520</v>
      </c>
      <c r="F60" s="14"/>
      <c r="G60" s="12"/>
      <c r="H60" s="14"/>
      <c r="I60" s="12">
        <v>43800.0</v>
      </c>
      <c r="J60" s="80"/>
      <c r="K60" s="13"/>
      <c r="L60" s="14">
        <v>1200.0</v>
      </c>
      <c r="M60" s="72"/>
      <c r="N60" s="16"/>
      <c r="O60" s="16"/>
      <c r="P60" s="11"/>
      <c r="Q60" s="11"/>
      <c r="R60" s="12"/>
      <c r="S60" s="11"/>
      <c r="T60" s="73"/>
      <c r="U60" s="14"/>
      <c r="V60" s="14"/>
      <c r="W60" s="14"/>
      <c r="AA60" s="24">
        <f t="shared" ref="AA60:AB60" si="15">SUM(AA58,AA59)</f>
        <v>2756</v>
      </c>
      <c r="AB60" s="24">
        <f t="shared" si="15"/>
        <v>3032</v>
      </c>
    </row>
    <row r="61" ht="15.0" customHeight="1">
      <c r="A61" s="17">
        <v>43831.0</v>
      </c>
      <c r="B61" s="10">
        <v>12000.0</v>
      </c>
      <c r="C61" s="11"/>
      <c r="D61" s="11">
        <f t="shared" si="1"/>
        <v>12000</v>
      </c>
      <c r="E61" s="11">
        <f t="shared" si="13"/>
        <v>240520</v>
      </c>
      <c r="F61" s="14"/>
      <c r="G61" s="14"/>
      <c r="H61" s="14"/>
      <c r="I61" s="12">
        <v>43831.0</v>
      </c>
      <c r="J61" s="80"/>
      <c r="K61" s="13"/>
      <c r="L61" s="14">
        <v>1200.0</v>
      </c>
      <c r="M61" s="72"/>
      <c r="N61" s="16"/>
      <c r="O61" s="16"/>
      <c r="P61" s="11"/>
      <c r="Q61" s="11"/>
      <c r="R61" s="12"/>
      <c r="S61" s="11"/>
      <c r="T61" s="73"/>
      <c r="U61" s="11"/>
      <c r="V61" s="14"/>
      <c r="W61" s="14"/>
    </row>
    <row r="62" ht="15.0" customHeight="1">
      <c r="A62" s="17">
        <v>43862.0</v>
      </c>
      <c r="B62" s="10">
        <v>12000.0</v>
      </c>
      <c r="C62" s="11">
        <v>24000.0</v>
      </c>
      <c r="D62" s="11">
        <f t="shared" si="1"/>
        <v>-12000</v>
      </c>
      <c r="E62" s="11">
        <f t="shared" si="13"/>
        <v>228520</v>
      </c>
      <c r="F62" s="21" t="s">
        <v>568</v>
      </c>
      <c r="G62" s="26" t="s">
        <v>569</v>
      </c>
      <c r="H62" s="14"/>
      <c r="I62" s="12">
        <v>43862.0</v>
      </c>
      <c r="J62" s="81">
        <v>43886.0</v>
      </c>
      <c r="K62" s="13">
        <f t="shared" ref="K62:K63" si="16">SUM(J62-I62)</f>
        <v>24</v>
      </c>
      <c r="L62" s="14">
        <v>1200.0</v>
      </c>
      <c r="M62" s="72"/>
      <c r="N62" s="16"/>
      <c r="O62" s="16"/>
      <c r="P62" s="11"/>
      <c r="Q62" s="11"/>
      <c r="R62" s="12"/>
      <c r="S62" s="11"/>
      <c r="T62" s="73"/>
      <c r="U62" s="11"/>
      <c r="V62" s="14"/>
      <c r="W62" s="14"/>
      <c r="X62" s="24">
        <v>45059.0</v>
      </c>
      <c r="Y62" s="24">
        <v>45058.0</v>
      </c>
    </row>
    <row r="63" ht="15.0" customHeight="1">
      <c r="A63" s="17">
        <v>43891.0</v>
      </c>
      <c r="B63" s="10">
        <v>12000.0</v>
      </c>
      <c r="C63" s="11">
        <v>12000.0</v>
      </c>
      <c r="D63" s="11">
        <f t="shared" si="1"/>
        <v>0</v>
      </c>
      <c r="E63" s="11">
        <f t="shared" si="13"/>
        <v>228520</v>
      </c>
      <c r="F63" s="14" t="s">
        <v>570</v>
      </c>
      <c r="G63" s="14" t="s">
        <v>571</v>
      </c>
      <c r="H63" s="14"/>
      <c r="I63" s="12">
        <v>43891.0</v>
      </c>
      <c r="J63" s="81">
        <v>43899.0</v>
      </c>
      <c r="K63" s="13">
        <f t="shared" si="16"/>
        <v>8</v>
      </c>
      <c r="L63" s="14">
        <v>1200.0</v>
      </c>
      <c r="M63" s="72"/>
      <c r="N63" s="16"/>
      <c r="O63" s="16"/>
      <c r="P63" s="11"/>
      <c r="Q63" s="11"/>
      <c r="R63" s="12"/>
      <c r="S63" s="11"/>
      <c r="T63" s="73"/>
      <c r="U63" s="11"/>
      <c r="V63" s="14"/>
      <c r="W63" s="14"/>
      <c r="X63" s="24">
        <v>45107.0</v>
      </c>
    </row>
    <row r="64" ht="15.0" customHeight="1">
      <c r="A64" s="22">
        <v>43922.0</v>
      </c>
      <c r="B64" s="10">
        <v>12000.0</v>
      </c>
      <c r="C64" s="11"/>
      <c r="D64" s="11">
        <f t="shared" si="1"/>
        <v>12000</v>
      </c>
      <c r="E64" s="23">
        <f t="shared" si="13"/>
        <v>240520</v>
      </c>
      <c r="F64" s="28"/>
      <c r="G64" s="28"/>
      <c r="H64" s="28"/>
      <c r="I64" s="12">
        <v>43922.0</v>
      </c>
      <c r="J64" s="81"/>
      <c r="K64" s="13"/>
      <c r="L64" s="14">
        <v>1200.0</v>
      </c>
      <c r="M64" s="120"/>
      <c r="N64" s="30"/>
      <c r="O64" s="16"/>
      <c r="P64" s="11"/>
      <c r="Q64" s="11"/>
      <c r="R64" s="12"/>
      <c r="S64" s="11"/>
      <c r="T64" s="73"/>
      <c r="U64" s="23"/>
      <c r="V64" s="14"/>
      <c r="W64" s="14"/>
    </row>
    <row r="65" ht="15.0" customHeight="1">
      <c r="A65" s="22">
        <v>43952.0</v>
      </c>
      <c r="B65" s="10">
        <v>12000.0</v>
      </c>
      <c r="C65" s="11"/>
      <c r="D65" s="11">
        <f t="shared" si="1"/>
        <v>12000</v>
      </c>
      <c r="E65" s="23">
        <f t="shared" si="13"/>
        <v>252520</v>
      </c>
      <c r="F65" s="28"/>
      <c r="G65" s="28"/>
      <c r="H65" s="28"/>
      <c r="I65" s="12">
        <v>43952.0</v>
      </c>
      <c r="J65" s="81"/>
      <c r="K65" s="13"/>
      <c r="L65" s="14">
        <v>1200.0</v>
      </c>
      <c r="M65" s="120"/>
      <c r="N65" s="30"/>
      <c r="O65" s="16"/>
      <c r="P65" s="11"/>
      <c r="Q65" s="11"/>
      <c r="R65" s="12"/>
      <c r="S65" s="11"/>
      <c r="T65" s="73"/>
      <c r="U65" s="23"/>
      <c r="V65" s="14"/>
      <c r="W65" s="14"/>
    </row>
    <row r="66" ht="15.0" customHeight="1">
      <c r="A66" s="22">
        <v>43983.0</v>
      </c>
      <c r="B66" s="10">
        <v>12000.0</v>
      </c>
      <c r="C66" s="11">
        <v>24000.0</v>
      </c>
      <c r="D66" s="11">
        <f t="shared" si="1"/>
        <v>-12000</v>
      </c>
      <c r="E66" s="23">
        <f t="shared" si="13"/>
        <v>240520</v>
      </c>
      <c r="F66" s="28"/>
      <c r="G66" s="28"/>
      <c r="H66" s="28"/>
      <c r="I66" s="12">
        <v>43983.0</v>
      </c>
      <c r="J66" s="81">
        <v>43994.0</v>
      </c>
      <c r="K66" s="13">
        <f>SUM(J66-I66)</f>
        <v>11</v>
      </c>
      <c r="L66" s="14">
        <v>1200.0</v>
      </c>
      <c r="M66" s="120"/>
      <c r="N66" s="30"/>
      <c r="O66" s="16"/>
      <c r="P66" s="11"/>
      <c r="Q66" s="11"/>
      <c r="R66" s="12"/>
      <c r="S66" s="11"/>
      <c r="T66" s="73"/>
      <c r="U66" s="23"/>
      <c r="V66" s="14"/>
      <c r="W66" s="14"/>
      <c r="X66" s="24">
        <v>45310.0</v>
      </c>
      <c r="Y66" s="24">
        <v>45293.0</v>
      </c>
    </row>
    <row r="67" ht="15.0" customHeight="1">
      <c r="A67" s="22"/>
      <c r="B67" s="10">
        <v>0.0</v>
      </c>
      <c r="C67" s="11">
        <v>60000.0</v>
      </c>
      <c r="D67" s="11">
        <f t="shared" si="1"/>
        <v>-60000</v>
      </c>
      <c r="E67" s="23">
        <f t="shared" si="13"/>
        <v>180520</v>
      </c>
      <c r="F67" s="28"/>
      <c r="G67" s="28"/>
      <c r="H67" s="28"/>
      <c r="I67" s="12"/>
      <c r="J67" s="81" t="s">
        <v>572</v>
      </c>
      <c r="K67" s="13"/>
      <c r="L67" s="14"/>
      <c r="M67" s="120"/>
      <c r="N67" s="30"/>
      <c r="O67" s="16"/>
      <c r="P67" s="11"/>
      <c r="Q67" s="11"/>
      <c r="R67" s="12"/>
      <c r="S67" s="11"/>
      <c r="T67" s="73"/>
      <c r="U67" s="23"/>
      <c r="V67" s="14"/>
      <c r="W67" s="14"/>
      <c r="X67" s="24">
        <v>2045326.0</v>
      </c>
      <c r="Y67" s="24">
        <v>2045328.0</v>
      </c>
      <c r="Z67" s="24">
        <v>2045330.0</v>
      </c>
      <c r="AA67" s="24">
        <v>2045331.0</v>
      </c>
      <c r="AB67" s="24">
        <v>2045338.0</v>
      </c>
    </row>
    <row r="68" ht="15.0" customHeight="1">
      <c r="A68" s="22"/>
      <c r="B68" s="10">
        <v>0.0</v>
      </c>
      <c r="C68" s="11">
        <v>48000.0</v>
      </c>
      <c r="D68" s="11">
        <f t="shared" si="1"/>
        <v>-48000</v>
      </c>
      <c r="E68" s="23">
        <f t="shared" si="13"/>
        <v>132520</v>
      </c>
      <c r="F68" s="28"/>
      <c r="G68" s="28"/>
      <c r="H68" s="28"/>
      <c r="I68" s="12"/>
      <c r="J68" s="81" t="s">
        <v>573</v>
      </c>
      <c r="K68" s="13"/>
      <c r="L68" s="14"/>
      <c r="M68" s="120"/>
      <c r="N68" s="30"/>
      <c r="O68" s="16"/>
      <c r="P68" s="11"/>
      <c r="Q68" s="11"/>
      <c r="R68" s="12"/>
      <c r="S68" s="11"/>
      <c r="T68" s="73"/>
      <c r="U68" s="23"/>
      <c r="V68" s="14"/>
      <c r="W68" s="14"/>
      <c r="X68" s="24">
        <v>45401.0</v>
      </c>
      <c r="Y68" s="24">
        <v>45402.0</v>
      </c>
      <c r="Z68" s="24">
        <v>45404.0</v>
      </c>
      <c r="AA68" s="24">
        <v>45406.0</v>
      </c>
    </row>
    <row r="69" ht="15.0" customHeight="1">
      <c r="A69" s="17">
        <v>44013.0</v>
      </c>
      <c r="B69" s="10">
        <v>12000.0</v>
      </c>
      <c r="C69" s="11"/>
      <c r="D69" s="11">
        <f t="shared" si="1"/>
        <v>12000</v>
      </c>
      <c r="E69" s="11">
        <f t="shared" si="13"/>
        <v>144520</v>
      </c>
      <c r="F69" s="14"/>
      <c r="G69" s="14"/>
      <c r="H69" s="14"/>
      <c r="I69" s="12">
        <v>44013.0</v>
      </c>
      <c r="J69" s="80"/>
      <c r="K69" s="13">
        <f t="shared" ref="K69:K70" si="17">SUM(J69-I69)</f>
        <v>-44013</v>
      </c>
      <c r="L69" s="14">
        <v>1200.0</v>
      </c>
      <c r="M69" s="72"/>
      <c r="N69" s="16"/>
      <c r="O69" s="16"/>
      <c r="P69" s="11"/>
      <c r="Q69" s="11"/>
      <c r="R69" s="12"/>
      <c r="S69" s="11"/>
      <c r="T69" s="73"/>
      <c r="U69" s="11"/>
      <c r="V69" s="14"/>
      <c r="W69" s="14"/>
    </row>
    <row r="70" ht="15.0" customHeight="1">
      <c r="A70" s="17">
        <v>44044.0</v>
      </c>
      <c r="B70" s="23">
        <v>41667.0</v>
      </c>
      <c r="C70" s="11">
        <v>12000.0</v>
      </c>
      <c r="D70" s="11">
        <f t="shared" si="1"/>
        <v>29667</v>
      </c>
      <c r="E70" s="11">
        <f t="shared" si="13"/>
        <v>174187</v>
      </c>
      <c r="F70" s="14"/>
      <c r="G70" s="14"/>
      <c r="H70" s="14"/>
      <c r="I70" s="12">
        <v>44044.0</v>
      </c>
      <c r="J70" s="81">
        <v>44063.0</v>
      </c>
      <c r="K70" s="13">
        <f t="shared" si="17"/>
        <v>19</v>
      </c>
      <c r="L70" s="14">
        <v>4168.0</v>
      </c>
      <c r="M70" s="72"/>
      <c r="N70" s="16"/>
      <c r="O70" s="16"/>
      <c r="P70" s="11"/>
      <c r="Q70" s="11"/>
      <c r="R70" s="12"/>
      <c r="S70" s="11"/>
      <c r="T70" s="73"/>
      <c r="U70" s="11"/>
      <c r="V70" s="14"/>
      <c r="W70" s="14"/>
      <c r="X70" s="24">
        <v>45453.0</v>
      </c>
    </row>
    <row r="71" ht="15.0" customHeight="1">
      <c r="A71" s="11"/>
      <c r="B71" s="23">
        <f t="shared" ref="B71:D71" si="18">SUM(B5:B70)</f>
        <v>914373</v>
      </c>
      <c r="C71" s="23">
        <f t="shared" si="18"/>
        <v>740186</v>
      </c>
      <c r="D71" s="23">
        <f t="shared" si="18"/>
        <v>174187</v>
      </c>
      <c r="E71" s="23"/>
      <c r="F71" s="28"/>
      <c r="G71" s="28"/>
      <c r="H71" s="28"/>
      <c r="I71" s="33"/>
      <c r="J71" s="28"/>
      <c r="K71" s="28"/>
      <c r="L71" s="28">
        <f>SUM(L5:L70)</f>
        <v>58968</v>
      </c>
      <c r="M71" s="23"/>
      <c r="N71" s="23">
        <f t="shared" ref="N71:P71" si="19">SUM(N5:N70)</f>
        <v>41760</v>
      </c>
      <c r="O71" s="23">
        <f t="shared" si="19"/>
        <v>41760</v>
      </c>
      <c r="P71" s="23">
        <f t="shared" si="19"/>
        <v>0</v>
      </c>
      <c r="Q71" s="23"/>
      <c r="R71" s="23"/>
      <c r="S71" s="23"/>
      <c r="T71" s="23"/>
      <c r="U71" s="23"/>
      <c r="V71" s="23"/>
      <c r="W71" s="23">
        <f>SUM(W5:W70)</f>
        <v>9303</v>
      </c>
    </row>
    <row r="72" ht="15.0" customHeight="1"/>
    <row r="73" ht="15.0" customHeight="1">
      <c r="A73" s="3" t="s">
        <v>37</v>
      </c>
      <c r="B73" s="4"/>
      <c r="C73" s="4"/>
      <c r="D73" s="4"/>
      <c r="E73" s="4"/>
      <c r="F73" s="5"/>
    </row>
    <row r="74" ht="15.0" customHeight="1">
      <c r="A74" s="34" t="s">
        <v>38</v>
      </c>
      <c r="B74" s="5"/>
      <c r="C74" s="35"/>
      <c r="D74" s="35" t="s">
        <v>39</v>
      </c>
      <c r="E74" s="35" t="s">
        <v>17</v>
      </c>
      <c r="F74" s="35" t="s">
        <v>6</v>
      </c>
    </row>
    <row r="75" ht="15.0" customHeight="1">
      <c r="A75" s="34" t="s">
        <v>1</v>
      </c>
      <c r="B75" s="5"/>
      <c r="C75" s="35"/>
      <c r="D75" s="35">
        <f t="shared" ref="D75:E75" si="20">B71</f>
        <v>914373</v>
      </c>
      <c r="E75" s="35">
        <f t="shared" si="20"/>
        <v>740186</v>
      </c>
      <c r="F75" s="35">
        <f t="shared" ref="F75:F78" si="22">SUM(D75-E75)</f>
        <v>174187</v>
      </c>
    </row>
    <row r="76" ht="15.0" customHeight="1">
      <c r="A76" s="34" t="s">
        <v>40</v>
      </c>
      <c r="B76" s="5"/>
      <c r="C76" s="35"/>
      <c r="D76" s="35">
        <f t="shared" ref="D76:E76" si="21">N71</f>
        <v>41760</v>
      </c>
      <c r="E76" s="35">
        <f t="shared" si="21"/>
        <v>41760</v>
      </c>
      <c r="F76" s="35">
        <f t="shared" si="22"/>
        <v>0</v>
      </c>
    </row>
    <row r="77" ht="15.0" customHeight="1">
      <c r="A77" s="34" t="s">
        <v>41</v>
      </c>
      <c r="B77" s="5"/>
      <c r="C77" s="35"/>
      <c r="D77" s="35">
        <f>L71</f>
        <v>58968</v>
      </c>
      <c r="E77" s="35">
        <v>0.0</v>
      </c>
      <c r="F77" s="35">
        <f t="shared" si="22"/>
        <v>58968</v>
      </c>
    </row>
    <row r="78" ht="15.0" customHeight="1">
      <c r="A78" s="34" t="s">
        <v>42</v>
      </c>
      <c r="B78" s="5"/>
      <c r="C78" s="35"/>
      <c r="D78" s="35">
        <f>W71</f>
        <v>9303</v>
      </c>
      <c r="E78" s="35">
        <v>0.0</v>
      </c>
      <c r="F78" s="35">
        <f t="shared" si="22"/>
        <v>9303</v>
      </c>
    </row>
    <row r="79" ht="15.0" customHeight="1">
      <c r="A79" s="3" t="s">
        <v>36</v>
      </c>
      <c r="B79" s="5"/>
      <c r="C79" s="35"/>
      <c r="D79" s="35">
        <f t="shared" ref="D79:F79" si="23">SUM(D75:D78)</f>
        <v>1024404</v>
      </c>
      <c r="E79" s="35">
        <f t="shared" si="23"/>
        <v>781946</v>
      </c>
      <c r="F79" s="35">
        <f t="shared" si="23"/>
        <v>242458</v>
      </c>
    </row>
    <row r="80" ht="15.75" customHeight="1">
      <c r="A80" s="36" t="s">
        <v>43</v>
      </c>
    </row>
    <row r="81" ht="25.5" customHeight="1"/>
    <row r="82" ht="15.75" customHeight="1">
      <c r="D82" s="24" t="s">
        <v>44</v>
      </c>
      <c r="F82" s="24" t="s">
        <v>45</v>
      </c>
      <c r="I82" s="24" t="s">
        <v>46</v>
      </c>
      <c r="L82" s="24" t="s">
        <v>47</v>
      </c>
      <c r="Q82" s="24" t="s">
        <v>48</v>
      </c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76:B76"/>
    <mergeCell ref="A77:B77"/>
    <mergeCell ref="A78:B78"/>
    <mergeCell ref="A79:B79"/>
    <mergeCell ref="A80:Q80"/>
    <mergeCell ref="A1:W1"/>
    <mergeCell ref="A2:L2"/>
    <mergeCell ref="M2:W2"/>
    <mergeCell ref="A4:W4"/>
    <mergeCell ref="A73:F73"/>
    <mergeCell ref="A74:B74"/>
    <mergeCell ref="A75:B75"/>
  </mergeCells>
  <printOptions/>
  <pageMargins bottom="0.7480314960629921" footer="0.0" header="0.0" left="0.7086614173228347" right="0.7086614173228347" top="0.7480314960629921"/>
  <pageSetup paperSize="5" scale="75"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8.13"/>
    <col customWidth="1" min="3" max="3" width="8.63"/>
    <col customWidth="1" min="4" max="4" width="8.13"/>
    <col customWidth="1" min="5" max="5" width="7.5"/>
    <col customWidth="1" min="6" max="6" width="6.88"/>
    <col customWidth="1" min="7" max="7" width="7.88"/>
    <col customWidth="1" min="8" max="8" width="7.38"/>
    <col customWidth="1" min="9" max="9" width="8.25"/>
    <col customWidth="1" min="10" max="10" width="8.5"/>
    <col customWidth="1" min="11" max="11" width="5.0"/>
    <col customWidth="1" min="12" max="12" width="8.25"/>
    <col customWidth="1" min="13" max="13" width="5.88"/>
    <col customWidth="1" min="14" max="14" width="7.0"/>
    <col customWidth="1" min="15" max="15" width="6.5"/>
    <col customWidth="1" min="16" max="16" width="7.38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4.38"/>
    <col customWidth="1" min="23" max="23" width="5.88"/>
    <col customWidth="1" min="24" max="24" width="9.13"/>
    <col customWidth="1" min="25" max="25" width="5.5"/>
    <col customWidth="1" min="26" max="26" width="0.13"/>
    <col customWidth="1" min="27" max="27" width="6.63"/>
    <col customWidth="1" min="28" max="28" width="6.13"/>
    <col customWidth="1" min="29" max="29" width="4.88"/>
  </cols>
  <sheetData>
    <row r="1">
      <c r="A1" s="49" t="s">
        <v>574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 t="s">
        <v>575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20.25" customHeight="1">
      <c r="A5" s="66" t="s">
        <v>205</v>
      </c>
      <c r="B5" s="10">
        <v>62166.0</v>
      </c>
      <c r="C5" s="10">
        <v>0.0</v>
      </c>
      <c r="D5" s="11">
        <f t="shared" ref="D5:D31" si="1">SUM(B5-C5)</f>
        <v>62166</v>
      </c>
      <c r="E5" s="10">
        <f>D5</f>
        <v>62166</v>
      </c>
      <c r="F5" s="10"/>
      <c r="G5" s="10"/>
      <c r="H5" s="10"/>
      <c r="I5" s="67">
        <v>43282.0</v>
      </c>
      <c r="J5" s="67">
        <v>43480.0</v>
      </c>
      <c r="K5" s="10"/>
      <c r="L5" s="9">
        <v>0.0</v>
      </c>
      <c r="M5" s="10"/>
      <c r="N5" s="10">
        <v>19440.0</v>
      </c>
      <c r="O5" s="10">
        <v>0.0</v>
      </c>
      <c r="P5" s="11">
        <v>19440.0</v>
      </c>
      <c r="Q5" s="10">
        <v>19440.0</v>
      </c>
      <c r="R5" s="80">
        <v>43480.0</v>
      </c>
      <c r="S5" s="10"/>
      <c r="T5" s="10"/>
      <c r="U5" s="10"/>
      <c r="V5" s="88"/>
      <c r="W5" s="14"/>
      <c r="X5" s="24">
        <v>62166.0</v>
      </c>
      <c r="Y5" s="24">
        <v>19440.0</v>
      </c>
      <c r="AA5" s="24">
        <f>SUM(X5:Z5)</f>
        <v>81606</v>
      </c>
    </row>
    <row r="6" ht="15.0" customHeight="1">
      <c r="A6" s="17">
        <v>43313.0</v>
      </c>
      <c r="B6" s="11">
        <v>9000.0</v>
      </c>
      <c r="C6" s="11">
        <v>0.0</v>
      </c>
      <c r="D6" s="11">
        <f t="shared" si="1"/>
        <v>9000</v>
      </c>
      <c r="E6" s="11">
        <f t="shared" ref="E6:E31" si="3">SUM(E5+D6)</f>
        <v>71166</v>
      </c>
      <c r="F6" s="14"/>
      <c r="G6" s="14"/>
      <c r="H6" s="14"/>
      <c r="I6" s="12">
        <v>43313.0</v>
      </c>
      <c r="J6" s="12">
        <v>43817.0</v>
      </c>
      <c r="K6" s="13">
        <f t="shared" ref="K6:K7" si="4">SUM(J6-I6)</f>
        <v>504</v>
      </c>
      <c r="L6" s="14">
        <v>900.0</v>
      </c>
      <c r="M6" s="15">
        <v>0.18</v>
      </c>
      <c r="N6" s="16">
        <f t="shared" ref="N6:N31" si="5">ROUND(SUM(B6*M6),0)</f>
        <v>1620</v>
      </c>
      <c r="O6" s="16">
        <v>0.0</v>
      </c>
      <c r="P6" s="11">
        <f t="shared" ref="P6:P31" si="6">SUM(N6-O6)</f>
        <v>1620</v>
      </c>
      <c r="Q6" s="11">
        <f t="shared" ref="Q6:Q31" si="7">SUM(Q5+P6)</f>
        <v>21060</v>
      </c>
      <c r="R6" s="12">
        <v>43480.0</v>
      </c>
      <c r="S6" s="11" t="str">
        <f t="shared" ref="S6:T6" si="2">F6</f>
        <v/>
      </c>
      <c r="T6" s="73" t="str">
        <f t="shared" si="2"/>
        <v/>
      </c>
      <c r="U6" s="11"/>
      <c r="V6" s="88">
        <f t="shared" ref="V6:V30" si="9">SUM(R6-I6)</f>
        <v>167</v>
      </c>
      <c r="W6" s="14">
        <f t="shared" ref="W6:W31" si="10">ROUND(SUM(N6*18%*V6/365),0)</f>
        <v>133</v>
      </c>
    </row>
    <row r="7" ht="14.25" customHeight="1">
      <c r="A7" s="17">
        <v>43344.0</v>
      </c>
      <c r="B7" s="11">
        <v>9000.0</v>
      </c>
      <c r="C7" s="16">
        <v>0.0</v>
      </c>
      <c r="D7" s="16">
        <f t="shared" si="1"/>
        <v>9000</v>
      </c>
      <c r="E7" s="16">
        <f t="shared" si="3"/>
        <v>80166</v>
      </c>
      <c r="F7" s="9"/>
      <c r="G7" s="80"/>
      <c r="H7" s="9"/>
      <c r="I7" s="80">
        <v>43344.0</v>
      </c>
      <c r="J7" s="80">
        <v>43854.0</v>
      </c>
      <c r="K7" s="121">
        <f t="shared" si="4"/>
        <v>510</v>
      </c>
      <c r="L7" s="14">
        <v>900.0</v>
      </c>
      <c r="M7" s="122">
        <v>0.18</v>
      </c>
      <c r="N7" s="16">
        <f t="shared" si="5"/>
        <v>1620</v>
      </c>
      <c r="O7" s="16">
        <v>0.0</v>
      </c>
      <c r="P7" s="16">
        <f t="shared" si="6"/>
        <v>1620</v>
      </c>
      <c r="Q7" s="16">
        <f t="shared" si="7"/>
        <v>22680</v>
      </c>
      <c r="R7" s="12">
        <v>43480.0</v>
      </c>
      <c r="S7" s="16" t="str">
        <f t="shared" ref="S7:T7" si="8">F7</f>
        <v/>
      </c>
      <c r="T7" s="67" t="str">
        <f t="shared" si="8"/>
        <v/>
      </c>
      <c r="U7" s="16"/>
      <c r="V7" s="88">
        <f t="shared" si="9"/>
        <v>136</v>
      </c>
      <c r="W7" s="14">
        <f t="shared" si="10"/>
        <v>109</v>
      </c>
    </row>
    <row r="8" ht="15.0" customHeight="1">
      <c r="A8" s="17">
        <v>43374.0</v>
      </c>
      <c r="B8" s="11">
        <v>9000.0</v>
      </c>
      <c r="C8" s="11">
        <v>0.0</v>
      </c>
      <c r="D8" s="11">
        <f t="shared" si="1"/>
        <v>9000</v>
      </c>
      <c r="E8" s="11">
        <f t="shared" si="3"/>
        <v>89166</v>
      </c>
      <c r="F8" s="10"/>
      <c r="G8" s="9"/>
      <c r="H8" s="10"/>
      <c r="I8" s="12">
        <v>43374.0</v>
      </c>
      <c r="J8" s="80">
        <v>43854.0</v>
      </c>
      <c r="K8" s="13">
        <v>0.0</v>
      </c>
      <c r="L8" s="14">
        <v>900.0</v>
      </c>
      <c r="M8" s="15">
        <v>0.18</v>
      </c>
      <c r="N8" s="16">
        <f t="shared" si="5"/>
        <v>1620</v>
      </c>
      <c r="O8" s="16">
        <v>0.0</v>
      </c>
      <c r="P8" s="11">
        <f t="shared" si="6"/>
        <v>1620</v>
      </c>
      <c r="Q8" s="16">
        <f t="shared" si="7"/>
        <v>24300</v>
      </c>
      <c r="R8" s="12">
        <v>43480.0</v>
      </c>
      <c r="S8" s="11" t="str">
        <f t="shared" ref="S8:T8" si="11">F8</f>
        <v/>
      </c>
      <c r="T8" s="73" t="str">
        <f t="shared" si="11"/>
        <v/>
      </c>
      <c r="U8" s="11"/>
      <c r="V8" s="88">
        <f t="shared" si="9"/>
        <v>106</v>
      </c>
      <c r="W8" s="14">
        <f t="shared" si="10"/>
        <v>85</v>
      </c>
    </row>
    <row r="9" ht="15.0" customHeight="1">
      <c r="A9" s="17">
        <v>43405.0</v>
      </c>
      <c r="B9" s="11">
        <v>9000.0</v>
      </c>
      <c r="C9" s="11">
        <v>0.0</v>
      </c>
      <c r="D9" s="11">
        <f t="shared" si="1"/>
        <v>9000</v>
      </c>
      <c r="E9" s="11">
        <f t="shared" si="3"/>
        <v>98166</v>
      </c>
      <c r="F9" s="10"/>
      <c r="G9" s="9"/>
      <c r="H9" s="10"/>
      <c r="I9" s="12">
        <v>43405.0</v>
      </c>
      <c r="J9" s="80">
        <v>43854.0</v>
      </c>
      <c r="K9" s="13">
        <v>0.0</v>
      </c>
      <c r="L9" s="14">
        <v>900.0</v>
      </c>
      <c r="M9" s="15">
        <v>0.18</v>
      </c>
      <c r="N9" s="16">
        <f t="shared" si="5"/>
        <v>1620</v>
      </c>
      <c r="O9" s="16">
        <v>0.0</v>
      </c>
      <c r="P9" s="11">
        <f t="shared" si="6"/>
        <v>1620</v>
      </c>
      <c r="Q9" s="16">
        <f t="shared" si="7"/>
        <v>25920</v>
      </c>
      <c r="R9" s="12">
        <v>43480.0</v>
      </c>
      <c r="S9" s="11" t="str">
        <f t="shared" ref="S9:T9" si="12">F9</f>
        <v/>
      </c>
      <c r="T9" s="73" t="str">
        <f t="shared" si="12"/>
        <v/>
      </c>
      <c r="U9" s="11"/>
      <c r="V9" s="88">
        <f t="shared" si="9"/>
        <v>75</v>
      </c>
      <c r="W9" s="14">
        <f t="shared" si="10"/>
        <v>60</v>
      </c>
    </row>
    <row r="10" ht="15.0" customHeight="1">
      <c r="A10" s="17">
        <v>43435.0</v>
      </c>
      <c r="B10" s="11">
        <v>9000.0</v>
      </c>
      <c r="C10" s="11">
        <v>0.0</v>
      </c>
      <c r="D10" s="11">
        <f t="shared" si="1"/>
        <v>9000</v>
      </c>
      <c r="E10" s="11">
        <f t="shared" si="3"/>
        <v>107166</v>
      </c>
      <c r="F10" s="10"/>
      <c r="G10" s="123"/>
      <c r="H10" s="10"/>
      <c r="I10" s="12">
        <v>43435.0</v>
      </c>
      <c r="J10" s="80">
        <v>43854.0</v>
      </c>
      <c r="K10" s="13">
        <v>0.0</v>
      </c>
      <c r="L10" s="14">
        <v>900.0</v>
      </c>
      <c r="M10" s="15">
        <v>0.18</v>
      </c>
      <c r="N10" s="16">
        <f t="shared" si="5"/>
        <v>1620</v>
      </c>
      <c r="O10" s="16">
        <v>0.0</v>
      </c>
      <c r="P10" s="11">
        <f t="shared" si="6"/>
        <v>1620</v>
      </c>
      <c r="Q10" s="16">
        <f t="shared" si="7"/>
        <v>27540</v>
      </c>
      <c r="R10" s="12">
        <v>43480.0</v>
      </c>
      <c r="S10" s="11" t="str">
        <f t="shared" ref="S10:T10" si="13">F10</f>
        <v/>
      </c>
      <c r="T10" s="124" t="str">
        <f t="shared" si="13"/>
        <v/>
      </c>
      <c r="U10" s="11"/>
      <c r="V10" s="88">
        <f t="shared" si="9"/>
        <v>45</v>
      </c>
      <c r="W10" s="14">
        <f t="shared" si="10"/>
        <v>36</v>
      </c>
    </row>
    <row r="11" ht="15.0" customHeight="1">
      <c r="A11" s="17">
        <v>43466.0</v>
      </c>
      <c r="B11" s="11">
        <v>9000.0</v>
      </c>
      <c r="C11" s="11">
        <v>40840.0</v>
      </c>
      <c r="D11" s="11">
        <f t="shared" si="1"/>
        <v>-31840</v>
      </c>
      <c r="E11" s="11">
        <f t="shared" si="3"/>
        <v>75326</v>
      </c>
      <c r="F11" s="10" t="s">
        <v>576</v>
      </c>
      <c r="G11" s="9" t="s">
        <v>577</v>
      </c>
      <c r="H11" s="10"/>
      <c r="I11" s="12">
        <v>43466.0</v>
      </c>
      <c r="J11" s="80">
        <v>44047.0</v>
      </c>
      <c r="K11" s="13">
        <f>SUM(J11-I11)</f>
        <v>581</v>
      </c>
      <c r="L11" s="14">
        <v>900.0</v>
      </c>
      <c r="M11" s="15">
        <v>0.18</v>
      </c>
      <c r="N11" s="16">
        <f t="shared" si="5"/>
        <v>1620</v>
      </c>
      <c r="O11" s="16">
        <v>29160.0</v>
      </c>
      <c r="P11" s="11">
        <f t="shared" si="6"/>
        <v>-27540</v>
      </c>
      <c r="Q11" s="16">
        <f t="shared" si="7"/>
        <v>0</v>
      </c>
      <c r="R11" s="12">
        <f>J11</f>
        <v>44047</v>
      </c>
      <c r="S11" s="11" t="str">
        <f t="shared" ref="S11:T11" si="14">F11</f>
        <v>3656/18</v>
      </c>
      <c r="T11" s="73" t="str">
        <f t="shared" si="14"/>
        <v>7.2.19</v>
      </c>
      <c r="U11" s="11"/>
      <c r="V11" s="88">
        <f t="shared" si="9"/>
        <v>581</v>
      </c>
      <c r="W11" s="14">
        <f t="shared" si="10"/>
        <v>464</v>
      </c>
      <c r="X11" s="20" t="s">
        <v>578</v>
      </c>
      <c r="Y11" s="20"/>
      <c r="Z11" s="20"/>
      <c r="AA11" s="20"/>
      <c r="AB11" s="20"/>
      <c r="AC11" s="20"/>
    </row>
    <row r="12" ht="15.0" customHeight="1">
      <c r="A12" s="17">
        <v>43497.0</v>
      </c>
      <c r="B12" s="11">
        <v>9000.0</v>
      </c>
      <c r="C12" s="11">
        <v>0.0</v>
      </c>
      <c r="D12" s="11">
        <f t="shared" si="1"/>
        <v>9000</v>
      </c>
      <c r="E12" s="11">
        <f t="shared" si="3"/>
        <v>84326</v>
      </c>
      <c r="F12" s="14"/>
      <c r="G12" s="14"/>
      <c r="H12" s="14"/>
      <c r="I12" s="12">
        <v>43497.0</v>
      </c>
      <c r="J12" s="80">
        <v>44047.0</v>
      </c>
      <c r="K12" s="13">
        <v>0.0</v>
      </c>
      <c r="L12" s="14">
        <v>900.0</v>
      </c>
      <c r="M12" s="15">
        <v>0.18</v>
      </c>
      <c r="N12" s="16">
        <f t="shared" si="5"/>
        <v>1620</v>
      </c>
      <c r="O12" s="16">
        <v>0.0</v>
      </c>
      <c r="P12" s="11">
        <f t="shared" si="6"/>
        <v>1620</v>
      </c>
      <c r="Q12" s="16">
        <f t="shared" si="7"/>
        <v>1620</v>
      </c>
      <c r="R12" s="12">
        <v>43817.0</v>
      </c>
      <c r="S12" s="11" t="str">
        <f t="shared" ref="S12:T12" si="15">F12</f>
        <v/>
      </c>
      <c r="T12" s="73" t="str">
        <f t="shared" si="15"/>
        <v/>
      </c>
      <c r="U12" s="11"/>
      <c r="V12" s="88">
        <f t="shared" si="9"/>
        <v>320</v>
      </c>
      <c r="W12" s="14">
        <f t="shared" si="10"/>
        <v>256</v>
      </c>
      <c r="X12" s="19"/>
      <c r="Y12" s="19"/>
      <c r="Z12" s="20"/>
      <c r="AA12" s="20"/>
      <c r="AB12" s="20"/>
      <c r="AC12" s="20"/>
    </row>
    <row r="13" ht="15.0" customHeight="1">
      <c r="A13" s="17">
        <v>43525.0</v>
      </c>
      <c r="B13" s="11">
        <v>9000.0</v>
      </c>
      <c r="C13" s="11">
        <v>0.0</v>
      </c>
      <c r="D13" s="11">
        <f t="shared" si="1"/>
        <v>9000</v>
      </c>
      <c r="E13" s="11">
        <f t="shared" si="3"/>
        <v>93326</v>
      </c>
      <c r="F13" s="14"/>
      <c r="G13" s="14"/>
      <c r="H13" s="14"/>
      <c r="I13" s="12">
        <v>43525.0</v>
      </c>
      <c r="J13" s="80">
        <v>44047.0</v>
      </c>
      <c r="K13" s="13">
        <v>0.0</v>
      </c>
      <c r="L13" s="14">
        <v>900.0</v>
      </c>
      <c r="M13" s="15">
        <v>0.18</v>
      </c>
      <c r="N13" s="16">
        <f t="shared" si="5"/>
        <v>1620</v>
      </c>
      <c r="O13" s="16">
        <v>0.0</v>
      </c>
      <c r="P13" s="11">
        <f t="shared" si="6"/>
        <v>1620</v>
      </c>
      <c r="Q13" s="16">
        <f t="shared" si="7"/>
        <v>3240</v>
      </c>
      <c r="R13" s="12">
        <v>43817.0</v>
      </c>
      <c r="S13" s="11" t="str">
        <f t="shared" ref="S13:T13" si="16">F13</f>
        <v/>
      </c>
      <c r="T13" s="73" t="str">
        <f t="shared" si="16"/>
        <v/>
      </c>
      <c r="U13" s="11"/>
      <c r="V13" s="88">
        <f t="shared" si="9"/>
        <v>292</v>
      </c>
      <c r="W13" s="14">
        <f t="shared" si="10"/>
        <v>233</v>
      </c>
      <c r="X13" s="20"/>
      <c r="Y13" s="20"/>
      <c r="Z13" s="20"/>
      <c r="AA13" s="20"/>
      <c r="AB13" s="20"/>
      <c r="AC13" s="20"/>
    </row>
    <row r="14" ht="15.0" customHeight="1">
      <c r="A14" s="17">
        <v>43556.0</v>
      </c>
      <c r="B14" s="11">
        <v>9000.0</v>
      </c>
      <c r="C14" s="11">
        <v>0.0</v>
      </c>
      <c r="D14" s="11">
        <f t="shared" si="1"/>
        <v>9000</v>
      </c>
      <c r="E14" s="11">
        <f t="shared" si="3"/>
        <v>102326</v>
      </c>
      <c r="F14" s="14"/>
      <c r="G14" s="12"/>
      <c r="H14" s="14"/>
      <c r="I14" s="12">
        <v>43556.0</v>
      </c>
      <c r="J14" s="80">
        <v>44047.0</v>
      </c>
      <c r="K14" s="13">
        <f t="shared" ref="K14:K15" si="18">SUM(J14-I14)</f>
        <v>491</v>
      </c>
      <c r="L14" s="14">
        <v>900.0</v>
      </c>
      <c r="M14" s="15">
        <v>0.18</v>
      </c>
      <c r="N14" s="16">
        <f t="shared" si="5"/>
        <v>1620</v>
      </c>
      <c r="O14" s="16">
        <v>0.0</v>
      </c>
      <c r="P14" s="11">
        <f t="shared" si="6"/>
        <v>1620</v>
      </c>
      <c r="Q14" s="16">
        <f t="shared" si="7"/>
        <v>4860</v>
      </c>
      <c r="R14" s="12">
        <v>43817.0</v>
      </c>
      <c r="S14" s="11" t="str">
        <f t="shared" ref="S14:T14" si="17">F14</f>
        <v/>
      </c>
      <c r="T14" s="124" t="str">
        <f t="shared" si="17"/>
        <v/>
      </c>
      <c r="U14" s="11"/>
      <c r="V14" s="88">
        <f t="shared" si="9"/>
        <v>261</v>
      </c>
      <c r="W14" s="14">
        <f t="shared" si="10"/>
        <v>209</v>
      </c>
      <c r="X14" s="20"/>
      <c r="Y14" s="20"/>
      <c r="Z14" s="20"/>
      <c r="AA14" s="20"/>
      <c r="AB14" s="20"/>
      <c r="AC14" s="20"/>
    </row>
    <row r="15" ht="15.0" customHeight="1">
      <c r="A15" s="17">
        <v>43586.0</v>
      </c>
      <c r="B15" s="11">
        <v>9000.0</v>
      </c>
      <c r="C15" s="11">
        <v>0.0</v>
      </c>
      <c r="D15" s="11">
        <f t="shared" si="1"/>
        <v>9000</v>
      </c>
      <c r="E15" s="11">
        <f t="shared" si="3"/>
        <v>111326</v>
      </c>
      <c r="F15" s="14"/>
      <c r="G15" s="12"/>
      <c r="H15" s="14"/>
      <c r="I15" s="12">
        <v>43586.0</v>
      </c>
      <c r="J15" s="80">
        <v>44047.0</v>
      </c>
      <c r="K15" s="13">
        <f t="shared" si="18"/>
        <v>461</v>
      </c>
      <c r="L15" s="14">
        <v>900.0</v>
      </c>
      <c r="M15" s="15">
        <v>0.18</v>
      </c>
      <c r="N15" s="16">
        <f t="shared" si="5"/>
        <v>1620</v>
      </c>
      <c r="O15" s="16">
        <v>0.0</v>
      </c>
      <c r="P15" s="11">
        <f t="shared" si="6"/>
        <v>1620</v>
      </c>
      <c r="Q15" s="16">
        <f t="shared" si="7"/>
        <v>6480</v>
      </c>
      <c r="R15" s="12">
        <v>43817.0</v>
      </c>
      <c r="S15" s="11" t="str">
        <f t="shared" ref="S15:T15" si="19">F15</f>
        <v/>
      </c>
      <c r="T15" s="124" t="str">
        <f t="shared" si="19"/>
        <v/>
      </c>
      <c r="U15" s="11"/>
      <c r="V15" s="88">
        <f t="shared" si="9"/>
        <v>231</v>
      </c>
      <c r="W15" s="14">
        <f t="shared" si="10"/>
        <v>185</v>
      </c>
      <c r="X15" s="20"/>
      <c r="Y15" s="20"/>
      <c r="Z15" s="20"/>
      <c r="AA15" s="20"/>
      <c r="AB15" s="20"/>
      <c r="AC15" s="20"/>
    </row>
    <row r="16" ht="15.0" customHeight="1">
      <c r="A16" s="17">
        <v>43617.0</v>
      </c>
      <c r="B16" s="11">
        <v>9000.0</v>
      </c>
      <c r="C16" s="11">
        <v>0.0</v>
      </c>
      <c r="D16" s="11">
        <f t="shared" si="1"/>
        <v>9000</v>
      </c>
      <c r="E16" s="11">
        <f t="shared" si="3"/>
        <v>120326</v>
      </c>
      <c r="F16" s="14"/>
      <c r="G16" s="12"/>
      <c r="H16" s="14"/>
      <c r="I16" s="12">
        <v>43617.0</v>
      </c>
      <c r="J16" s="80">
        <v>44047.0</v>
      </c>
      <c r="K16" s="13">
        <v>0.0</v>
      </c>
      <c r="L16" s="14">
        <v>900.0</v>
      </c>
      <c r="M16" s="15">
        <v>0.18</v>
      </c>
      <c r="N16" s="16">
        <f t="shared" si="5"/>
        <v>1620</v>
      </c>
      <c r="O16" s="16">
        <v>0.0</v>
      </c>
      <c r="P16" s="11">
        <f t="shared" si="6"/>
        <v>1620</v>
      </c>
      <c r="Q16" s="16">
        <f t="shared" si="7"/>
        <v>8100</v>
      </c>
      <c r="R16" s="12">
        <v>43854.0</v>
      </c>
      <c r="S16" s="11" t="str">
        <f t="shared" ref="S16:T16" si="20">F16</f>
        <v/>
      </c>
      <c r="T16" s="124" t="str">
        <f t="shared" si="20"/>
        <v/>
      </c>
      <c r="U16" s="11"/>
      <c r="V16" s="88">
        <f t="shared" si="9"/>
        <v>237</v>
      </c>
      <c r="W16" s="14">
        <f t="shared" si="10"/>
        <v>189</v>
      </c>
      <c r="X16" s="19"/>
      <c r="Y16" s="19"/>
      <c r="Z16" s="20"/>
      <c r="AA16" s="20"/>
      <c r="AB16" s="20"/>
      <c r="AC16" s="20"/>
    </row>
    <row r="17" ht="15.0" customHeight="1">
      <c r="A17" s="17">
        <v>43647.0</v>
      </c>
      <c r="B17" s="11">
        <v>9000.0</v>
      </c>
      <c r="C17" s="11">
        <v>0.0</v>
      </c>
      <c r="D17" s="11">
        <f t="shared" si="1"/>
        <v>9000</v>
      </c>
      <c r="E17" s="11">
        <f t="shared" si="3"/>
        <v>129326</v>
      </c>
      <c r="F17" s="14"/>
      <c r="G17" s="21"/>
      <c r="H17" s="14"/>
      <c r="I17" s="12">
        <v>43647.0</v>
      </c>
      <c r="J17" s="80">
        <v>44047.0</v>
      </c>
      <c r="K17" s="13">
        <v>0.0</v>
      </c>
      <c r="L17" s="14">
        <v>900.0</v>
      </c>
      <c r="M17" s="15">
        <v>0.18</v>
      </c>
      <c r="N17" s="16">
        <f t="shared" si="5"/>
        <v>1620</v>
      </c>
      <c r="O17" s="16">
        <v>0.0</v>
      </c>
      <c r="P17" s="11">
        <f t="shared" si="6"/>
        <v>1620</v>
      </c>
      <c r="Q17" s="16">
        <f t="shared" si="7"/>
        <v>9720</v>
      </c>
      <c r="R17" s="12">
        <v>43854.0</v>
      </c>
      <c r="S17" s="11" t="str">
        <f t="shared" ref="S17:T17" si="21">F17</f>
        <v/>
      </c>
      <c r="T17" s="73" t="str">
        <f t="shared" si="21"/>
        <v/>
      </c>
      <c r="U17" s="11"/>
      <c r="V17" s="88">
        <f t="shared" si="9"/>
        <v>207</v>
      </c>
      <c r="W17" s="14">
        <f t="shared" si="10"/>
        <v>165</v>
      </c>
      <c r="X17" s="20"/>
      <c r="Y17" s="20"/>
      <c r="Z17" s="20"/>
      <c r="AA17" s="20"/>
      <c r="AB17" s="20"/>
      <c r="AC17" s="20"/>
    </row>
    <row r="18" ht="15.0" customHeight="1">
      <c r="A18" s="17">
        <v>43678.0</v>
      </c>
      <c r="B18" s="11">
        <v>9000.0</v>
      </c>
      <c r="C18" s="11">
        <v>0.0</v>
      </c>
      <c r="D18" s="11">
        <f t="shared" si="1"/>
        <v>9000</v>
      </c>
      <c r="E18" s="11">
        <f t="shared" si="3"/>
        <v>138326</v>
      </c>
      <c r="F18" s="14"/>
      <c r="G18" s="21"/>
      <c r="H18" s="14"/>
      <c r="I18" s="12">
        <v>43678.0</v>
      </c>
      <c r="J18" s="80">
        <v>44047.0</v>
      </c>
      <c r="K18" s="13">
        <v>0.0</v>
      </c>
      <c r="L18" s="14">
        <v>900.0</v>
      </c>
      <c r="M18" s="15">
        <v>0.18</v>
      </c>
      <c r="N18" s="16">
        <f t="shared" si="5"/>
        <v>1620</v>
      </c>
      <c r="O18" s="16">
        <v>0.0</v>
      </c>
      <c r="P18" s="11">
        <f t="shared" si="6"/>
        <v>1620</v>
      </c>
      <c r="Q18" s="16">
        <f t="shared" si="7"/>
        <v>11340</v>
      </c>
      <c r="R18" s="12">
        <v>43854.0</v>
      </c>
      <c r="S18" s="11" t="str">
        <f t="shared" ref="S18:T18" si="22">F18</f>
        <v/>
      </c>
      <c r="T18" s="73" t="str">
        <f t="shared" si="22"/>
        <v/>
      </c>
      <c r="U18" s="11"/>
      <c r="V18" s="88">
        <f t="shared" si="9"/>
        <v>176</v>
      </c>
      <c r="W18" s="14">
        <f t="shared" si="10"/>
        <v>141</v>
      </c>
      <c r="X18" s="19"/>
      <c r="Y18" s="19"/>
      <c r="Z18" s="20"/>
      <c r="AA18" s="20"/>
      <c r="AB18" s="20"/>
      <c r="AC18" s="20"/>
    </row>
    <row r="19" ht="15.0" customHeight="1">
      <c r="A19" s="17">
        <v>43709.0</v>
      </c>
      <c r="B19" s="11">
        <v>9000.0</v>
      </c>
      <c r="C19" s="11">
        <v>0.0</v>
      </c>
      <c r="D19" s="11">
        <f t="shared" si="1"/>
        <v>9000</v>
      </c>
      <c r="E19" s="11">
        <f t="shared" si="3"/>
        <v>147326</v>
      </c>
      <c r="F19" s="14"/>
      <c r="G19" s="12"/>
      <c r="H19" s="14"/>
      <c r="I19" s="12">
        <v>43709.0</v>
      </c>
      <c r="J19" s="12">
        <v>44075.0</v>
      </c>
      <c r="K19" s="13">
        <v>0.0</v>
      </c>
      <c r="L19" s="14">
        <v>900.0</v>
      </c>
      <c r="M19" s="15">
        <v>0.18</v>
      </c>
      <c r="N19" s="16">
        <f t="shared" si="5"/>
        <v>1620</v>
      </c>
      <c r="O19" s="16">
        <v>0.0</v>
      </c>
      <c r="P19" s="11">
        <f t="shared" si="6"/>
        <v>1620</v>
      </c>
      <c r="Q19" s="16">
        <f t="shared" si="7"/>
        <v>12960</v>
      </c>
      <c r="R19" s="12">
        <v>43854.0</v>
      </c>
      <c r="S19" s="11" t="str">
        <f t="shared" ref="S19:T19" si="23">F19</f>
        <v/>
      </c>
      <c r="T19" s="124" t="str">
        <f t="shared" si="23"/>
        <v/>
      </c>
      <c r="U19" s="11"/>
      <c r="V19" s="88">
        <f t="shared" si="9"/>
        <v>145</v>
      </c>
      <c r="W19" s="14">
        <f t="shared" si="10"/>
        <v>116</v>
      </c>
      <c r="X19" s="20"/>
      <c r="Y19" s="20"/>
      <c r="Z19" s="20"/>
      <c r="AA19" s="20"/>
      <c r="AB19" s="20"/>
      <c r="AC19" s="20"/>
    </row>
    <row r="20" ht="15.0" customHeight="1">
      <c r="A20" s="17">
        <v>43739.0</v>
      </c>
      <c r="B20" s="11">
        <v>9000.0</v>
      </c>
      <c r="C20" s="11">
        <v>0.0</v>
      </c>
      <c r="D20" s="11">
        <f t="shared" si="1"/>
        <v>9000</v>
      </c>
      <c r="E20" s="11">
        <f t="shared" si="3"/>
        <v>156326</v>
      </c>
      <c r="F20" s="14"/>
      <c r="G20" s="21"/>
      <c r="H20" s="14"/>
      <c r="I20" s="12">
        <v>43739.0</v>
      </c>
      <c r="J20" s="12">
        <v>44075.0</v>
      </c>
      <c r="K20" s="13">
        <v>0.0</v>
      </c>
      <c r="L20" s="14">
        <v>900.0</v>
      </c>
      <c r="M20" s="15">
        <v>0.18</v>
      </c>
      <c r="N20" s="16">
        <f t="shared" si="5"/>
        <v>1620</v>
      </c>
      <c r="O20" s="16">
        <v>0.0</v>
      </c>
      <c r="P20" s="11">
        <f t="shared" si="6"/>
        <v>1620</v>
      </c>
      <c r="Q20" s="16">
        <f t="shared" si="7"/>
        <v>14580</v>
      </c>
      <c r="R20" s="12">
        <v>44047.0</v>
      </c>
      <c r="S20" s="11" t="str">
        <f t="shared" ref="S20:T20" si="24">F20</f>
        <v/>
      </c>
      <c r="T20" s="73" t="str">
        <f t="shared" si="24"/>
        <v/>
      </c>
      <c r="U20" s="11"/>
      <c r="V20" s="88">
        <f t="shared" si="9"/>
        <v>308</v>
      </c>
      <c r="W20" s="14">
        <f t="shared" si="10"/>
        <v>246</v>
      </c>
      <c r="X20" s="20"/>
      <c r="Y20" s="20"/>
      <c r="Z20" s="20"/>
      <c r="AA20" s="20">
        <v>2625.0</v>
      </c>
      <c r="AB20" s="20">
        <f>AA22</f>
        <v>2756</v>
      </c>
      <c r="AC20" s="20"/>
    </row>
    <row r="21" ht="15.0" customHeight="1">
      <c r="A21" s="17">
        <v>43770.0</v>
      </c>
      <c r="B21" s="11">
        <v>9000.0</v>
      </c>
      <c r="C21" s="11">
        <v>0.0</v>
      </c>
      <c r="D21" s="11">
        <f t="shared" si="1"/>
        <v>9000</v>
      </c>
      <c r="E21" s="11">
        <f t="shared" si="3"/>
        <v>165326</v>
      </c>
      <c r="F21" s="14"/>
      <c r="G21" s="21"/>
      <c r="H21" s="14"/>
      <c r="I21" s="12">
        <v>43770.0</v>
      </c>
      <c r="J21" s="12">
        <v>44075.0</v>
      </c>
      <c r="K21" s="13">
        <f>SUM(J21-I21)</f>
        <v>305</v>
      </c>
      <c r="L21" s="14">
        <v>900.0</v>
      </c>
      <c r="M21" s="15">
        <v>0.18</v>
      </c>
      <c r="N21" s="16">
        <f t="shared" si="5"/>
        <v>1620</v>
      </c>
      <c r="O21" s="16">
        <v>0.0</v>
      </c>
      <c r="P21" s="11">
        <f t="shared" si="6"/>
        <v>1620</v>
      </c>
      <c r="Q21" s="16">
        <f t="shared" si="7"/>
        <v>16200</v>
      </c>
      <c r="R21" s="12">
        <v>44047.0</v>
      </c>
      <c r="S21" s="11" t="str">
        <f t="shared" ref="S21:T21" si="25">F21</f>
        <v/>
      </c>
      <c r="T21" s="73" t="str">
        <f t="shared" si="25"/>
        <v/>
      </c>
      <c r="U21" s="11"/>
      <c r="V21" s="88">
        <f t="shared" si="9"/>
        <v>277</v>
      </c>
      <c r="W21" s="14">
        <f t="shared" si="10"/>
        <v>221</v>
      </c>
      <c r="X21" s="20"/>
      <c r="Y21" s="20"/>
      <c r="Z21" s="20"/>
      <c r="AA21" s="20">
        <f>ROUND(SUM(AA20*5%),0)</f>
        <v>131</v>
      </c>
      <c r="AB21" s="20">
        <f>ROUND(SUM(AB20*10%),0)</f>
        <v>276</v>
      </c>
      <c r="AC21" s="20"/>
    </row>
    <row r="22" ht="15.0" customHeight="1">
      <c r="A22" s="17">
        <v>43800.0</v>
      </c>
      <c r="B22" s="11">
        <v>9000.0</v>
      </c>
      <c r="C22" s="11">
        <v>38136.0</v>
      </c>
      <c r="D22" s="11">
        <f t="shared" si="1"/>
        <v>-29136</v>
      </c>
      <c r="E22" s="11">
        <f t="shared" si="3"/>
        <v>136190</v>
      </c>
      <c r="F22" s="14" t="s">
        <v>579</v>
      </c>
      <c r="G22" s="12" t="s">
        <v>327</v>
      </c>
      <c r="H22" s="14"/>
      <c r="I22" s="12">
        <v>43800.0</v>
      </c>
      <c r="J22" s="12">
        <v>44075.0</v>
      </c>
      <c r="K22" s="13">
        <v>0.0</v>
      </c>
      <c r="L22" s="14">
        <v>900.0</v>
      </c>
      <c r="M22" s="15">
        <v>0.18</v>
      </c>
      <c r="N22" s="16">
        <f t="shared" si="5"/>
        <v>1620</v>
      </c>
      <c r="O22" s="16">
        <v>6864.0</v>
      </c>
      <c r="P22" s="11">
        <f t="shared" si="6"/>
        <v>-5244</v>
      </c>
      <c r="Q22" s="16">
        <f t="shared" si="7"/>
        <v>10956</v>
      </c>
      <c r="R22" s="12">
        <v>44047.0</v>
      </c>
      <c r="S22" s="11" t="str">
        <f t="shared" ref="S22:T22" si="26">F22</f>
        <v>4429/3</v>
      </c>
      <c r="T22" s="124" t="str">
        <f t="shared" si="26"/>
        <v>26.12.19</v>
      </c>
      <c r="U22" s="11"/>
      <c r="V22" s="88">
        <f t="shared" si="9"/>
        <v>247</v>
      </c>
      <c r="W22" s="14">
        <f t="shared" si="10"/>
        <v>197</v>
      </c>
      <c r="X22" s="20" t="s">
        <v>580</v>
      </c>
      <c r="Y22" s="20"/>
      <c r="Z22" s="20"/>
      <c r="AA22" s="20">
        <f t="shared" ref="AA22:AB22" si="27">SUM(AA20,AA21)</f>
        <v>2756</v>
      </c>
      <c r="AB22" s="20">
        <f t="shared" si="27"/>
        <v>3032</v>
      </c>
      <c r="AC22" s="20"/>
    </row>
    <row r="23" ht="15.0" customHeight="1">
      <c r="A23" s="17">
        <v>43831.0</v>
      </c>
      <c r="B23" s="11">
        <v>9000.0</v>
      </c>
      <c r="C23" s="11">
        <v>33898.0</v>
      </c>
      <c r="D23" s="11">
        <f t="shared" si="1"/>
        <v>-24898</v>
      </c>
      <c r="E23" s="11">
        <f t="shared" si="3"/>
        <v>111292</v>
      </c>
      <c r="F23" s="14" t="s">
        <v>581</v>
      </c>
      <c r="G23" s="14" t="s">
        <v>394</v>
      </c>
      <c r="H23" s="14"/>
      <c r="I23" s="12">
        <v>43831.0</v>
      </c>
      <c r="J23" s="12">
        <v>44075.0</v>
      </c>
      <c r="K23" s="13">
        <v>0.0</v>
      </c>
      <c r="L23" s="14">
        <v>900.0</v>
      </c>
      <c r="M23" s="15">
        <v>0.18</v>
      </c>
      <c r="N23" s="16">
        <f t="shared" si="5"/>
        <v>1620</v>
      </c>
      <c r="O23" s="16">
        <v>6102.0</v>
      </c>
      <c r="P23" s="11">
        <f t="shared" si="6"/>
        <v>-4482</v>
      </c>
      <c r="Q23" s="11">
        <f t="shared" si="7"/>
        <v>6474</v>
      </c>
      <c r="R23" s="12">
        <v>44047.0</v>
      </c>
      <c r="S23" s="11" t="str">
        <f t="shared" ref="S23:T23" si="28">F23</f>
        <v>4435/17</v>
      </c>
      <c r="T23" s="73" t="str">
        <f t="shared" si="28"/>
        <v>12.2.20</v>
      </c>
      <c r="U23" s="11"/>
      <c r="V23" s="88">
        <f t="shared" si="9"/>
        <v>216</v>
      </c>
      <c r="W23" s="14">
        <f t="shared" si="10"/>
        <v>173</v>
      </c>
      <c r="X23" s="20" t="s">
        <v>582</v>
      </c>
      <c r="Y23" s="20"/>
      <c r="Z23" s="20"/>
      <c r="AA23" s="20"/>
      <c r="AB23" s="20"/>
      <c r="AC23" s="20"/>
    </row>
    <row r="24" ht="15.0" customHeight="1">
      <c r="A24" s="17">
        <v>43862.0</v>
      </c>
      <c r="B24" s="11">
        <v>9000.0</v>
      </c>
      <c r="C24" s="11">
        <v>0.0</v>
      </c>
      <c r="D24" s="11">
        <f t="shared" si="1"/>
        <v>9000</v>
      </c>
      <c r="E24" s="11">
        <f t="shared" si="3"/>
        <v>120292</v>
      </c>
      <c r="F24" s="14"/>
      <c r="G24" s="26"/>
      <c r="H24" s="14"/>
      <c r="I24" s="12">
        <v>43862.0</v>
      </c>
      <c r="J24" s="12">
        <v>44075.0</v>
      </c>
      <c r="K24" s="13">
        <f t="shared" ref="K24:K25" si="30">SUM(J24-I24)</f>
        <v>213</v>
      </c>
      <c r="L24" s="14">
        <v>900.0</v>
      </c>
      <c r="M24" s="15">
        <v>0.18</v>
      </c>
      <c r="N24" s="16">
        <f t="shared" si="5"/>
        <v>1620</v>
      </c>
      <c r="O24" s="16">
        <v>0.0</v>
      </c>
      <c r="P24" s="11">
        <f t="shared" si="6"/>
        <v>1620</v>
      </c>
      <c r="Q24" s="11">
        <f t="shared" si="7"/>
        <v>8094</v>
      </c>
      <c r="R24" s="12">
        <v>44047.0</v>
      </c>
      <c r="S24" s="11" t="str">
        <f t="shared" ref="S24:T24" si="29">F24</f>
        <v/>
      </c>
      <c r="T24" s="124" t="str">
        <f t="shared" si="29"/>
        <v/>
      </c>
      <c r="U24" s="11"/>
      <c r="V24" s="88">
        <f t="shared" si="9"/>
        <v>185</v>
      </c>
      <c r="W24" s="14">
        <f t="shared" si="10"/>
        <v>148</v>
      </c>
      <c r="X24" s="20"/>
      <c r="Y24" s="20"/>
      <c r="Z24" s="20"/>
      <c r="AA24" s="20"/>
      <c r="AB24" s="20"/>
      <c r="AC24" s="20"/>
    </row>
    <row r="25" ht="15.0" customHeight="1">
      <c r="A25" s="17">
        <v>43891.0</v>
      </c>
      <c r="B25" s="11">
        <v>9000.0</v>
      </c>
      <c r="C25" s="11">
        <v>0.0</v>
      </c>
      <c r="D25" s="11">
        <f t="shared" si="1"/>
        <v>9000</v>
      </c>
      <c r="E25" s="11">
        <f t="shared" si="3"/>
        <v>129292</v>
      </c>
      <c r="F25" s="14"/>
      <c r="G25" s="14"/>
      <c r="H25" s="14"/>
      <c r="I25" s="12">
        <v>43891.0</v>
      </c>
      <c r="J25" s="12">
        <v>44075.0</v>
      </c>
      <c r="K25" s="13">
        <f t="shared" si="30"/>
        <v>184</v>
      </c>
      <c r="L25" s="14">
        <v>900.0</v>
      </c>
      <c r="M25" s="15">
        <v>0.18</v>
      </c>
      <c r="N25" s="16">
        <f t="shared" si="5"/>
        <v>1620</v>
      </c>
      <c r="O25" s="16">
        <v>0.0</v>
      </c>
      <c r="P25" s="11">
        <f t="shared" si="6"/>
        <v>1620</v>
      </c>
      <c r="Q25" s="11">
        <f t="shared" si="7"/>
        <v>9714</v>
      </c>
      <c r="R25" s="12">
        <v>44047.0</v>
      </c>
      <c r="S25" s="11" t="str">
        <f t="shared" ref="S25:T25" si="31">F25</f>
        <v/>
      </c>
      <c r="T25" s="73" t="str">
        <f t="shared" si="31"/>
        <v/>
      </c>
      <c r="U25" s="11"/>
      <c r="V25" s="88">
        <f t="shared" si="9"/>
        <v>156</v>
      </c>
      <c r="W25" s="14">
        <f t="shared" si="10"/>
        <v>125</v>
      </c>
      <c r="X25" s="20"/>
      <c r="Y25" s="20"/>
      <c r="Z25" s="20"/>
      <c r="AA25" s="20"/>
      <c r="AB25" s="20"/>
      <c r="AC25" s="20"/>
    </row>
    <row r="26" ht="15.0" customHeight="1">
      <c r="A26" s="22">
        <v>43922.0</v>
      </c>
      <c r="B26" s="11">
        <v>9000.0</v>
      </c>
      <c r="C26" s="11">
        <v>0.0</v>
      </c>
      <c r="D26" s="11">
        <f t="shared" si="1"/>
        <v>9000</v>
      </c>
      <c r="E26" s="23">
        <f t="shared" si="3"/>
        <v>138292</v>
      </c>
      <c r="F26" s="28"/>
      <c r="G26" s="28"/>
      <c r="H26" s="28"/>
      <c r="I26" s="12">
        <v>43922.0</v>
      </c>
      <c r="J26" s="12">
        <v>44075.0</v>
      </c>
      <c r="K26" s="13">
        <v>0.0</v>
      </c>
      <c r="L26" s="14">
        <v>900.0</v>
      </c>
      <c r="M26" s="15">
        <v>0.18</v>
      </c>
      <c r="N26" s="16">
        <f t="shared" si="5"/>
        <v>1620</v>
      </c>
      <c r="O26" s="16">
        <v>0.0</v>
      </c>
      <c r="P26" s="11">
        <f t="shared" si="6"/>
        <v>1620</v>
      </c>
      <c r="Q26" s="11">
        <f t="shared" si="7"/>
        <v>11334</v>
      </c>
      <c r="R26" s="12">
        <v>44047.0</v>
      </c>
      <c r="S26" s="11" t="str">
        <f t="shared" ref="S26:T26" si="32">F26</f>
        <v/>
      </c>
      <c r="T26" s="73" t="str">
        <f t="shared" si="32"/>
        <v/>
      </c>
      <c r="U26" s="11"/>
      <c r="V26" s="88">
        <f t="shared" si="9"/>
        <v>125</v>
      </c>
      <c r="W26" s="14">
        <f t="shared" si="10"/>
        <v>100</v>
      </c>
      <c r="X26" s="20"/>
      <c r="Y26" s="20"/>
      <c r="Z26" s="20"/>
      <c r="AA26" s="20"/>
      <c r="AB26" s="20"/>
      <c r="AC26" s="20"/>
    </row>
    <row r="27" ht="15.0" customHeight="1">
      <c r="A27" s="22">
        <v>43952.0</v>
      </c>
      <c r="B27" s="11">
        <v>9000.0</v>
      </c>
      <c r="C27" s="11">
        <v>0.0</v>
      </c>
      <c r="D27" s="11">
        <f t="shared" si="1"/>
        <v>9000</v>
      </c>
      <c r="E27" s="23">
        <f t="shared" si="3"/>
        <v>147292</v>
      </c>
      <c r="F27" s="28"/>
      <c r="G27" s="28"/>
      <c r="H27" s="28"/>
      <c r="I27" s="12">
        <v>43952.0</v>
      </c>
      <c r="J27" s="12">
        <v>44075.0</v>
      </c>
      <c r="K27" s="13">
        <v>0.0</v>
      </c>
      <c r="L27" s="14">
        <v>900.0</v>
      </c>
      <c r="M27" s="15">
        <v>0.18</v>
      </c>
      <c r="N27" s="16">
        <f t="shared" si="5"/>
        <v>1620</v>
      </c>
      <c r="O27" s="16">
        <v>0.0</v>
      </c>
      <c r="P27" s="11">
        <f t="shared" si="6"/>
        <v>1620</v>
      </c>
      <c r="Q27" s="11">
        <f t="shared" si="7"/>
        <v>12954</v>
      </c>
      <c r="R27" s="12">
        <v>44075.0</v>
      </c>
      <c r="S27" s="11" t="str">
        <f t="shared" ref="S27:T27" si="33">F27</f>
        <v/>
      </c>
      <c r="T27" s="73" t="str">
        <f t="shared" si="33"/>
        <v/>
      </c>
      <c r="U27" s="11"/>
      <c r="V27" s="88">
        <f t="shared" si="9"/>
        <v>123</v>
      </c>
      <c r="W27" s="14">
        <f t="shared" si="10"/>
        <v>98</v>
      </c>
      <c r="X27" s="20"/>
      <c r="Y27" s="20"/>
      <c r="Z27" s="20"/>
      <c r="AA27" s="20"/>
      <c r="AB27" s="20"/>
      <c r="AC27" s="20"/>
    </row>
    <row r="28" ht="15.0" customHeight="1">
      <c r="A28" s="22">
        <v>43983.0</v>
      </c>
      <c r="B28" s="11">
        <v>9000.0</v>
      </c>
      <c r="C28" s="11">
        <v>0.0</v>
      </c>
      <c r="D28" s="11">
        <f t="shared" si="1"/>
        <v>9000</v>
      </c>
      <c r="E28" s="23">
        <f t="shared" si="3"/>
        <v>156292</v>
      </c>
      <c r="F28" s="28"/>
      <c r="G28" s="28"/>
      <c r="H28" s="28"/>
      <c r="I28" s="12">
        <v>43983.0</v>
      </c>
      <c r="J28" s="12">
        <v>44104.0</v>
      </c>
      <c r="K28" s="13">
        <f t="shared" ref="K28:K31" si="35">SUM(J28-I28)</f>
        <v>121</v>
      </c>
      <c r="L28" s="14">
        <v>900.0</v>
      </c>
      <c r="M28" s="15">
        <v>0.18</v>
      </c>
      <c r="N28" s="16">
        <f t="shared" si="5"/>
        <v>1620</v>
      </c>
      <c r="O28" s="16">
        <v>0.0</v>
      </c>
      <c r="P28" s="11">
        <f t="shared" si="6"/>
        <v>1620</v>
      </c>
      <c r="Q28" s="11">
        <f t="shared" si="7"/>
        <v>14574</v>
      </c>
      <c r="R28" s="12">
        <v>44075.0</v>
      </c>
      <c r="S28" s="11" t="str">
        <f t="shared" ref="S28:T28" si="34">F28</f>
        <v/>
      </c>
      <c r="T28" s="73" t="str">
        <f t="shared" si="34"/>
        <v/>
      </c>
      <c r="U28" s="11"/>
      <c r="V28" s="88">
        <f t="shared" si="9"/>
        <v>92</v>
      </c>
      <c r="W28" s="14">
        <f t="shared" si="10"/>
        <v>73</v>
      </c>
      <c r="X28" s="20"/>
      <c r="Y28" s="20"/>
      <c r="Z28" s="20"/>
      <c r="AA28" s="20"/>
      <c r="AB28" s="20"/>
      <c r="AC28" s="20"/>
    </row>
    <row r="29" ht="15.0" customHeight="1">
      <c r="A29" s="17">
        <v>44013.0</v>
      </c>
      <c r="B29" s="11">
        <v>9000.0</v>
      </c>
      <c r="C29" s="11">
        <v>0.0</v>
      </c>
      <c r="D29" s="11">
        <f t="shared" si="1"/>
        <v>9000</v>
      </c>
      <c r="E29" s="11">
        <f t="shared" si="3"/>
        <v>165292</v>
      </c>
      <c r="F29" s="14"/>
      <c r="G29" s="14"/>
      <c r="H29" s="14"/>
      <c r="I29" s="12">
        <v>44013.0</v>
      </c>
      <c r="J29" s="80">
        <v>44104.0</v>
      </c>
      <c r="K29" s="13">
        <f t="shared" si="35"/>
        <v>91</v>
      </c>
      <c r="L29" s="14">
        <v>900.0</v>
      </c>
      <c r="M29" s="15">
        <v>0.18</v>
      </c>
      <c r="N29" s="16">
        <f t="shared" si="5"/>
        <v>1620</v>
      </c>
      <c r="O29" s="16">
        <v>0.0</v>
      </c>
      <c r="P29" s="11">
        <f t="shared" si="6"/>
        <v>1620</v>
      </c>
      <c r="Q29" s="11">
        <f t="shared" si="7"/>
        <v>16194</v>
      </c>
      <c r="R29" s="12">
        <v>44075.0</v>
      </c>
      <c r="S29" s="11" t="str">
        <f t="shared" ref="S29:T29" si="36">F29</f>
        <v/>
      </c>
      <c r="T29" s="73" t="str">
        <f t="shared" si="36"/>
        <v/>
      </c>
      <c r="U29" s="11"/>
      <c r="V29" s="88">
        <f t="shared" si="9"/>
        <v>62</v>
      </c>
      <c r="W29" s="14">
        <f t="shared" si="10"/>
        <v>50</v>
      </c>
      <c r="X29" s="20"/>
      <c r="Y29" s="20"/>
      <c r="Z29" s="20"/>
      <c r="AA29" s="20"/>
      <c r="AB29" s="20"/>
      <c r="AC29" s="20"/>
    </row>
    <row r="30" ht="15.0" customHeight="1">
      <c r="A30" s="17">
        <v>44044.0</v>
      </c>
      <c r="B30" s="23">
        <v>13000.0</v>
      </c>
      <c r="C30" s="11">
        <v>67796.0</v>
      </c>
      <c r="D30" s="11">
        <f t="shared" si="1"/>
        <v>-54796</v>
      </c>
      <c r="E30" s="11">
        <f t="shared" si="3"/>
        <v>110496</v>
      </c>
      <c r="F30" s="14"/>
      <c r="G30" s="14"/>
      <c r="H30" s="14"/>
      <c r="I30" s="12">
        <v>44044.0</v>
      </c>
      <c r="J30" s="80">
        <v>44104.0</v>
      </c>
      <c r="K30" s="13">
        <f t="shared" si="35"/>
        <v>60</v>
      </c>
      <c r="L30" s="14">
        <v>1300.0</v>
      </c>
      <c r="M30" s="15">
        <v>0.18</v>
      </c>
      <c r="N30" s="16">
        <f t="shared" si="5"/>
        <v>2340</v>
      </c>
      <c r="O30" s="16">
        <v>12204.0</v>
      </c>
      <c r="P30" s="11">
        <f t="shared" si="6"/>
        <v>-9864</v>
      </c>
      <c r="Q30" s="11">
        <f t="shared" si="7"/>
        <v>6330</v>
      </c>
      <c r="R30" s="12">
        <v>44075.0</v>
      </c>
      <c r="S30" s="11" t="str">
        <f t="shared" ref="S30:T30" si="37">F30</f>
        <v/>
      </c>
      <c r="T30" s="73" t="str">
        <f t="shared" si="37"/>
        <v/>
      </c>
      <c r="U30" s="11"/>
      <c r="V30" s="88">
        <f t="shared" si="9"/>
        <v>31</v>
      </c>
      <c r="W30" s="14">
        <f t="shared" si="10"/>
        <v>36</v>
      </c>
      <c r="X30" s="19">
        <v>44047.0</v>
      </c>
      <c r="Y30" s="20"/>
      <c r="Z30" s="20"/>
      <c r="AA30" s="20"/>
      <c r="AB30" s="20"/>
      <c r="AC30" s="20"/>
    </row>
    <row r="31" ht="15.0" customHeight="1">
      <c r="A31" s="17">
        <v>44075.0</v>
      </c>
      <c r="B31" s="23">
        <v>13000.0</v>
      </c>
      <c r="C31" s="11">
        <v>86677.0</v>
      </c>
      <c r="D31" s="11">
        <f t="shared" si="1"/>
        <v>-73677</v>
      </c>
      <c r="E31" s="11">
        <f t="shared" si="3"/>
        <v>36819</v>
      </c>
      <c r="F31" s="14"/>
      <c r="G31" s="14"/>
      <c r="H31" s="14"/>
      <c r="I31" s="12">
        <v>44075.0</v>
      </c>
      <c r="J31" s="80">
        <v>44104.0</v>
      </c>
      <c r="K31" s="13">
        <f t="shared" si="35"/>
        <v>29</v>
      </c>
      <c r="L31" s="14">
        <v>1300.0</v>
      </c>
      <c r="M31" s="15">
        <v>0.18</v>
      </c>
      <c r="N31" s="16">
        <f t="shared" si="5"/>
        <v>2340</v>
      </c>
      <c r="O31" s="16">
        <v>8670.0</v>
      </c>
      <c r="P31" s="11">
        <f t="shared" si="6"/>
        <v>-6330</v>
      </c>
      <c r="Q31" s="11">
        <f t="shared" si="7"/>
        <v>0</v>
      </c>
      <c r="R31" s="12">
        <v>44075.0</v>
      </c>
      <c r="S31" s="11" t="str">
        <f t="shared" ref="S31:T31" si="38">F31</f>
        <v/>
      </c>
      <c r="T31" s="73" t="str">
        <f t="shared" si="38"/>
        <v/>
      </c>
      <c r="U31" s="11"/>
      <c r="V31" s="88">
        <v>0.0</v>
      </c>
      <c r="W31" s="14">
        <f t="shared" si="10"/>
        <v>0</v>
      </c>
      <c r="X31" s="19">
        <v>44075.0</v>
      </c>
      <c r="Y31" s="20">
        <v>8870.0</v>
      </c>
      <c r="Z31" s="20"/>
      <c r="AA31" s="20"/>
      <c r="AB31" s="20"/>
      <c r="AC31" s="20"/>
    </row>
    <row r="32" ht="15.0" customHeight="1">
      <c r="A32" s="17"/>
      <c r="B32" s="23"/>
      <c r="C32" s="11"/>
      <c r="D32" s="11"/>
      <c r="E32" s="11"/>
      <c r="F32" s="14"/>
      <c r="G32" s="14"/>
      <c r="H32" s="14"/>
      <c r="I32" s="12"/>
      <c r="J32" s="80"/>
      <c r="K32" s="13"/>
      <c r="L32" s="14">
        <v>-3537.0</v>
      </c>
      <c r="M32" s="15"/>
      <c r="N32" s="16"/>
      <c r="O32" s="16"/>
      <c r="P32" s="11"/>
      <c r="Q32" s="11"/>
      <c r="R32" s="12"/>
      <c r="S32" s="11"/>
      <c r="T32" s="73"/>
      <c r="U32" s="11"/>
      <c r="V32" s="88"/>
      <c r="W32" s="14">
        <v>-3395.0</v>
      </c>
      <c r="X32" s="20">
        <v>102279.0</v>
      </c>
      <c r="Y32" s="20">
        <f>C31</f>
        <v>86677</v>
      </c>
      <c r="Z32" s="20"/>
      <c r="AA32" s="20">
        <f>O31</f>
        <v>8670</v>
      </c>
      <c r="AB32" s="20">
        <v>3395.0</v>
      </c>
      <c r="AC32" s="20">
        <f>SUM(X32-Y32-AA32-AB32)</f>
        <v>3537</v>
      </c>
    </row>
    <row r="33" ht="15.0" customHeight="1">
      <c r="A33" s="11" t="s">
        <v>36</v>
      </c>
      <c r="B33" s="11">
        <f t="shared" ref="B33:D33" si="39">SUM(B5:B32)</f>
        <v>304166</v>
      </c>
      <c r="C33" s="11">
        <f t="shared" si="39"/>
        <v>267347</v>
      </c>
      <c r="D33" s="11">
        <f t="shared" si="39"/>
        <v>36819</v>
      </c>
      <c r="E33" s="11"/>
      <c r="F33" s="14"/>
      <c r="G33" s="14"/>
      <c r="H33" s="14"/>
      <c r="I33" s="12"/>
      <c r="J33" s="14"/>
      <c r="K33" s="14"/>
      <c r="L33" s="11">
        <f>SUM(L5:L32)</f>
        <v>20663</v>
      </c>
      <c r="M33" s="11"/>
      <c r="N33" s="11">
        <f t="shared" ref="N33:P33" si="40">SUM(N5:N32)</f>
        <v>63000</v>
      </c>
      <c r="O33" s="11">
        <f t="shared" si="40"/>
        <v>63000</v>
      </c>
      <c r="P33" s="11">
        <f t="shared" si="40"/>
        <v>0</v>
      </c>
      <c r="Q33" s="11"/>
      <c r="R33" s="11"/>
      <c r="S33" s="11"/>
      <c r="T33" s="11"/>
      <c r="U33" s="11"/>
      <c r="V33" s="11"/>
      <c r="W33" s="11">
        <f>SUM(W5:W32)</f>
        <v>453</v>
      </c>
    </row>
    <row r="34" ht="15.0" customHeight="1"/>
    <row r="35" ht="15.0" customHeight="1">
      <c r="A35" s="3" t="s">
        <v>37</v>
      </c>
      <c r="B35" s="4"/>
      <c r="C35" s="4"/>
      <c r="D35" s="4"/>
      <c r="E35" s="4"/>
      <c r="F35" s="5"/>
    </row>
    <row r="36" ht="15.0" customHeight="1">
      <c r="A36" s="34" t="s">
        <v>38</v>
      </c>
      <c r="B36" s="5"/>
      <c r="C36" s="35"/>
      <c r="D36" s="35" t="s">
        <v>39</v>
      </c>
      <c r="E36" s="35" t="s">
        <v>17</v>
      </c>
      <c r="F36" s="35" t="s">
        <v>6</v>
      </c>
    </row>
    <row r="37" ht="15.0" customHeight="1">
      <c r="A37" s="34" t="s">
        <v>1</v>
      </c>
      <c r="B37" s="5"/>
      <c r="C37" s="35"/>
      <c r="D37" s="35">
        <f t="shared" ref="D37:E37" si="41">B33</f>
        <v>304166</v>
      </c>
      <c r="E37" s="35">
        <f t="shared" si="41"/>
        <v>267347</v>
      </c>
      <c r="F37" s="35">
        <f t="shared" ref="F37:F40" si="43">SUM(D37-E37)</f>
        <v>36819</v>
      </c>
    </row>
    <row r="38" ht="15.0" customHeight="1">
      <c r="A38" s="34" t="s">
        <v>40</v>
      </c>
      <c r="B38" s="5"/>
      <c r="C38" s="35"/>
      <c r="D38" s="35">
        <f t="shared" ref="D38:E38" si="42">N33</f>
        <v>63000</v>
      </c>
      <c r="E38" s="35">
        <f t="shared" si="42"/>
        <v>63000</v>
      </c>
      <c r="F38" s="35">
        <f t="shared" si="43"/>
        <v>0</v>
      </c>
    </row>
    <row r="39" ht="15.0" customHeight="1">
      <c r="A39" s="34" t="s">
        <v>41</v>
      </c>
      <c r="B39" s="5"/>
      <c r="C39" s="35"/>
      <c r="D39" s="35">
        <f>L33</f>
        <v>20663</v>
      </c>
      <c r="E39" s="35">
        <v>0.0</v>
      </c>
      <c r="F39" s="35">
        <f t="shared" si="43"/>
        <v>20663</v>
      </c>
    </row>
    <row r="40" ht="15.0" customHeight="1">
      <c r="A40" s="34" t="s">
        <v>42</v>
      </c>
      <c r="B40" s="5"/>
      <c r="C40" s="35"/>
      <c r="D40" s="35">
        <f>W33</f>
        <v>453</v>
      </c>
      <c r="E40" s="35">
        <v>0.0</v>
      </c>
      <c r="F40" s="35">
        <f t="shared" si="43"/>
        <v>453</v>
      </c>
    </row>
    <row r="41" ht="15.0" customHeight="1">
      <c r="A41" s="3" t="s">
        <v>36</v>
      </c>
      <c r="B41" s="5"/>
      <c r="C41" s="35"/>
      <c r="D41" s="35">
        <f t="shared" ref="D41:F41" si="44">SUM(D37:D40)</f>
        <v>388282</v>
      </c>
      <c r="E41" s="35">
        <f t="shared" si="44"/>
        <v>330347</v>
      </c>
      <c r="F41" s="35">
        <f t="shared" si="44"/>
        <v>57935</v>
      </c>
    </row>
    <row r="42" ht="15.75" customHeight="1">
      <c r="A42" s="36" t="s">
        <v>43</v>
      </c>
    </row>
    <row r="43" ht="11.25" customHeight="1"/>
    <row r="44" ht="12.75" customHeight="1">
      <c r="D44" s="24" t="s">
        <v>44</v>
      </c>
      <c r="F44" s="24" t="s">
        <v>45</v>
      </c>
      <c r="I44" s="24" t="s">
        <v>46</v>
      </c>
      <c r="L44" s="24" t="s">
        <v>47</v>
      </c>
      <c r="Q44" s="24" t="s">
        <v>48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38:B38"/>
    <mergeCell ref="A39:B39"/>
    <mergeCell ref="A40:B40"/>
    <mergeCell ref="A41:B41"/>
    <mergeCell ref="A42:Q42"/>
    <mergeCell ref="A1:W1"/>
    <mergeCell ref="A2:L2"/>
    <mergeCell ref="M2:W2"/>
    <mergeCell ref="A4:W4"/>
    <mergeCell ref="A35:F35"/>
    <mergeCell ref="A36:B36"/>
    <mergeCell ref="A37:B37"/>
  </mergeCells>
  <printOptions/>
  <pageMargins bottom="0.7480314960629921" footer="0.0" header="0.0" left="0.7086614173228347" right="0.7086614173228347" top="0.7480314960629921"/>
  <pageSetup paperSize="5" scale="75"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8.13"/>
    <col customWidth="1" min="3" max="3" width="8.63"/>
    <col customWidth="1" min="4" max="4" width="8.13"/>
    <col customWidth="1" min="5" max="5" width="7.5"/>
    <col customWidth="1" min="6" max="6" width="6.88"/>
    <col customWidth="1" min="7" max="7" width="7.88"/>
    <col customWidth="1" min="8" max="8" width="7.0"/>
    <col customWidth="1" min="9" max="9" width="8.25"/>
    <col customWidth="1" min="10" max="10" width="8.5"/>
    <col customWidth="1" min="11" max="11" width="5.75"/>
    <col customWidth="1" min="12" max="12" width="8.25"/>
    <col customWidth="1" min="13" max="13" width="5.88"/>
    <col customWidth="1" min="14" max="14" width="7.0"/>
    <col customWidth="1" min="15" max="15" width="6.5"/>
    <col customWidth="1" min="16" max="16" width="7.38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8.13"/>
    <col customWidth="1" min="23" max="23" width="6.38"/>
    <col customWidth="1" min="24" max="24" width="5.88"/>
    <col customWidth="1" min="25" max="25" width="9.13"/>
    <col customWidth="1" min="26" max="26" width="7.88"/>
    <col customWidth="1" min="27" max="27" width="6.63"/>
    <col customWidth="1" min="28" max="30" width="7.63"/>
  </cols>
  <sheetData>
    <row r="1">
      <c r="A1" s="49" t="s">
        <v>583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4"/>
      <c r="X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12</v>
      </c>
      <c r="W3" s="7" t="s">
        <v>13</v>
      </c>
      <c r="X3" s="7" t="s">
        <v>18</v>
      </c>
    </row>
    <row r="4" ht="13.5" customHeight="1">
      <c r="A4" s="125" t="s">
        <v>584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5"/>
    </row>
    <row r="5" ht="20.25" customHeight="1">
      <c r="A5" s="66" t="s">
        <v>205</v>
      </c>
      <c r="B5" s="10">
        <v>51000.0</v>
      </c>
      <c r="C5" s="10">
        <v>32000.0</v>
      </c>
      <c r="D5" s="11">
        <f t="shared" ref="D5:D8" si="1">SUM(B5-C5)</f>
        <v>19000</v>
      </c>
      <c r="E5" s="10">
        <f>D5</f>
        <v>19000</v>
      </c>
      <c r="F5" s="10"/>
      <c r="G5" s="10"/>
      <c r="H5" s="10">
        <v>266.0</v>
      </c>
      <c r="I5" s="10"/>
      <c r="J5" s="10"/>
      <c r="K5" s="10"/>
      <c r="L5" s="10">
        <v>1800.0</v>
      </c>
      <c r="M5" s="10"/>
      <c r="N5" s="10">
        <v>7440.0</v>
      </c>
      <c r="O5" s="10">
        <v>4640.0</v>
      </c>
      <c r="P5" s="11">
        <f t="shared" ref="P5:P8" si="2">SUM(N5-O5)</f>
        <v>2800</v>
      </c>
      <c r="Q5" s="10">
        <f>P5</f>
        <v>2800</v>
      </c>
      <c r="R5" s="10"/>
      <c r="S5" s="10"/>
      <c r="T5" s="10"/>
      <c r="U5" s="10"/>
      <c r="V5" s="10"/>
      <c r="W5" s="10"/>
      <c r="X5" s="10">
        <v>0.0</v>
      </c>
    </row>
    <row r="6" ht="15.0" customHeight="1">
      <c r="A6" s="17">
        <v>42736.0</v>
      </c>
      <c r="B6" s="11">
        <v>3000.0</v>
      </c>
      <c r="C6" s="11">
        <v>2000.0</v>
      </c>
      <c r="D6" s="11">
        <f t="shared" si="1"/>
        <v>1000</v>
      </c>
      <c r="E6" s="11">
        <f t="shared" ref="E6:E8" si="4">SUM(E5+D6)</f>
        <v>20000</v>
      </c>
      <c r="F6" s="14" t="s">
        <v>585</v>
      </c>
      <c r="G6" s="14" t="s">
        <v>496</v>
      </c>
      <c r="H6" s="14">
        <v>250.0</v>
      </c>
      <c r="I6" s="12">
        <v>42736.0</v>
      </c>
      <c r="J6" s="12">
        <v>42796.0</v>
      </c>
      <c r="K6" s="13">
        <f t="shared" ref="K6:K8" si="5">SUM(J6-I6)</f>
        <v>60</v>
      </c>
      <c r="L6" s="14">
        <v>300.0</v>
      </c>
      <c r="M6" s="72">
        <v>0.15</v>
      </c>
      <c r="N6" s="16">
        <f t="shared" ref="N6:N8" si="6">ROUND(SUM(B6*M6),0)</f>
        <v>450</v>
      </c>
      <c r="O6" s="16">
        <v>300.0</v>
      </c>
      <c r="P6" s="11">
        <f t="shared" si="2"/>
        <v>150</v>
      </c>
      <c r="Q6" s="11">
        <f t="shared" ref="Q6:Q8" si="7">SUM(Q5+P6)</f>
        <v>2950</v>
      </c>
      <c r="R6" s="12">
        <f t="shared" ref="R6:R8" si="8">J6</f>
        <v>42796</v>
      </c>
      <c r="S6" s="11" t="str">
        <f t="shared" ref="S6:T6" si="3">F6</f>
        <v>1009/4</v>
      </c>
      <c r="T6" s="73" t="str">
        <f t="shared" si="3"/>
        <v>30.1.17</v>
      </c>
      <c r="U6" s="11"/>
      <c r="V6" s="95">
        <v>44074.0</v>
      </c>
      <c r="W6" s="14">
        <f>SUM(V6-I6)</f>
        <v>1338</v>
      </c>
      <c r="X6" s="75">
        <f>ROUND(SUM(P6*18%*W6/365),0)</f>
        <v>99</v>
      </c>
      <c r="AB6" s="12">
        <v>42736.0</v>
      </c>
      <c r="AC6" s="12">
        <v>44074.0</v>
      </c>
      <c r="AD6" s="13">
        <f>SUM(AC6-AB6)</f>
        <v>1338</v>
      </c>
    </row>
    <row r="7" ht="15.0" customHeight="1">
      <c r="A7" s="17">
        <v>42767.0</v>
      </c>
      <c r="B7" s="11">
        <v>3000.0</v>
      </c>
      <c r="C7" s="11">
        <v>3000.0</v>
      </c>
      <c r="D7" s="11">
        <f t="shared" si="1"/>
        <v>0</v>
      </c>
      <c r="E7" s="11">
        <f t="shared" si="4"/>
        <v>20000</v>
      </c>
      <c r="F7" s="14" t="s">
        <v>586</v>
      </c>
      <c r="G7" s="14" t="s">
        <v>507</v>
      </c>
      <c r="H7" s="14">
        <v>254.0</v>
      </c>
      <c r="I7" s="12">
        <v>42767.0</v>
      </c>
      <c r="J7" s="70">
        <v>42796.0</v>
      </c>
      <c r="K7" s="13">
        <f t="shared" si="5"/>
        <v>29</v>
      </c>
      <c r="L7" s="14">
        <v>300.0</v>
      </c>
      <c r="M7" s="72">
        <v>0.15</v>
      </c>
      <c r="N7" s="16">
        <f t="shared" si="6"/>
        <v>450</v>
      </c>
      <c r="O7" s="16">
        <v>450.0</v>
      </c>
      <c r="P7" s="11">
        <f t="shared" si="2"/>
        <v>0</v>
      </c>
      <c r="Q7" s="11">
        <f t="shared" si="7"/>
        <v>2950</v>
      </c>
      <c r="R7" s="12">
        <f t="shared" si="8"/>
        <v>42796</v>
      </c>
      <c r="S7" s="11" t="str">
        <f t="shared" ref="S7:T7" si="9">F7</f>
        <v>1013/45</v>
      </c>
      <c r="T7" s="73" t="str">
        <f t="shared" si="9"/>
        <v>8.3.17</v>
      </c>
      <c r="U7" s="11"/>
      <c r="V7" s="95">
        <f t="shared" ref="V7:W7" si="10">J7</f>
        <v>42796</v>
      </c>
      <c r="W7" s="14">
        <f t="shared" si="10"/>
        <v>29</v>
      </c>
      <c r="X7" s="75">
        <f t="shared" ref="X7:X8" si="13">ROUND(SUM(N7*18%*W7/365),0)</f>
        <v>6</v>
      </c>
      <c r="Y7" s="24">
        <v>26600.0</v>
      </c>
      <c r="Z7" s="24">
        <v>19000.0</v>
      </c>
      <c r="AA7" s="24">
        <v>3000.0</v>
      </c>
      <c r="AB7" s="24">
        <v>1800.0</v>
      </c>
      <c r="AC7" s="24">
        <v>2800.0</v>
      </c>
      <c r="AD7" s="24">
        <f>SUM(Y7-Z7-AA7-AB7-AC7)</f>
        <v>0</v>
      </c>
    </row>
    <row r="8" ht="15.0" customHeight="1">
      <c r="A8" s="17">
        <v>42795.0</v>
      </c>
      <c r="B8" s="11">
        <v>3000.0</v>
      </c>
      <c r="C8" s="11">
        <v>22000.0</v>
      </c>
      <c r="D8" s="11">
        <f t="shared" si="1"/>
        <v>-19000</v>
      </c>
      <c r="E8" s="11">
        <f t="shared" si="4"/>
        <v>1000</v>
      </c>
      <c r="F8" s="14" t="s">
        <v>587</v>
      </c>
      <c r="G8" s="14" t="s">
        <v>588</v>
      </c>
      <c r="H8" s="126" t="s">
        <v>589</v>
      </c>
      <c r="I8" s="12">
        <v>42795.0</v>
      </c>
      <c r="J8" s="12">
        <v>42796.0</v>
      </c>
      <c r="K8" s="13">
        <f t="shared" si="5"/>
        <v>1</v>
      </c>
      <c r="L8" s="14">
        <v>0.0</v>
      </c>
      <c r="M8" s="72">
        <v>0.15</v>
      </c>
      <c r="N8" s="16">
        <f t="shared" si="6"/>
        <v>450</v>
      </c>
      <c r="O8" s="16">
        <v>3250.0</v>
      </c>
      <c r="P8" s="11">
        <f t="shared" si="2"/>
        <v>-2800</v>
      </c>
      <c r="Q8" s="11">
        <f t="shared" si="7"/>
        <v>150</v>
      </c>
      <c r="R8" s="12">
        <f t="shared" si="8"/>
        <v>42796</v>
      </c>
      <c r="S8" s="11" t="str">
        <f t="shared" ref="S8:T8" si="11">F8</f>
        <v>1422/17</v>
      </c>
      <c r="T8" s="73" t="str">
        <f t="shared" si="11"/>
        <v>16.3.17</v>
      </c>
      <c r="U8" s="11"/>
      <c r="V8" s="95">
        <f t="shared" ref="V8:W8" si="12">J8</f>
        <v>42796</v>
      </c>
      <c r="W8" s="14">
        <f t="shared" si="12"/>
        <v>1</v>
      </c>
      <c r="X8" s="14">
        <f t="shared" si="13"/>
        <v>0</v>
      </c>
      <c r="Z8" s="24">
        <v>3000.0</v>
      </c>
      <c r="AC8" s="24">
        <v>450.0</v>
      </c>
    </row>
    <row r="9" ht="15.0" customHeight="1">
      <c r="A9" s="17"/>
      <c r="B9" s="11"/>
      <c r="C9" s="11"/>
      <c r="D9" s="11"/>
      <c r="E9" s="11"/>
      <c r="F9" s="14" t="s">
        <v>590</v>
      </c>
      <c r="G9" s="14" t="s">
        <v>591</v>
      </c>
      <c r="H9" s="14">
        <v>258.0</v>
      </c>
      <c r="I9" s="12"/>
      <c r="J9" s="12"/>
      <c r="K9" s="13"/>
      <c r="L9" s="14">
        <v>-1800.0</v>
      </c>
      <c r="M9" s="72"/>
      <c r="N9" s="16"/>
      <c r="O9" s="16"/>
      <c r="P9" s="11"/>
      <c r="Q9" s="11"/>
      <c r="R9" s="12"/>
      <c r="S9" s="11" t="str">
        <f t="shared" ref="S9:T9" si="14">F9</f>
        <v>1423/31</v>
      </c>
      <c r="T9" s="73" t="str">
        <f t="shared" si="14"/>
        <v>27.3.17</v>
      </c>
      <c r="U9" s="11"/>
      <c r="V9" s="13"/>
      <c r="W9" s="14"/>
      <c r="X9" s="14"/>
    </row>
    <row r="10" ht="15.0" customHeight="1">
      <c r="A10" s="17">
        <v>42826.0</v>
      </c>
      <c r="B10" s="11">
        <v>3000.0</v>
      </c>
      <c r="C10" s="11">
        <v>3000.0</v>
      </c>
      <c r="D10" s="11">
        <f t="shared" ref="D10:D50" si="17">SUM(B10-C10)</f>
        <v>0</v>
      </c>
      <c r="E10" s="11">
        <f>SUM(E8+D10)</f>
        <v>1000</v>
      </c>
      <c r="F10" s="14" t="s">
        <v>592</v>
      </c>
      <c r="G10" s="14" t="s">
        <v>593</v>
      </c>
      <c r="H10" s="14">
        <v>260.0</v>
      </c>
      <c r="I10" s="12">
        <v>42826.0</v>
      </c>
      <c r="J10" s="12">
        <v>42835.0</v>
      </c>
      <c r="K10" s="13">
        <f t="shared" ref="K10:K50" si="18">SUM(J10-I10)</f>
        <v>9</v>
      </c>
      <c r="L10" s="14">
        <v>0.0</v>
      </c>
      <c r="M10" s="72">
        <v>0.15</v>
      </c>
      <c r="N10" s="16">
        <f t="shared" ref="N10:N50" si="19">ROUND(SUM(B10*M10),0)</f>
        <v>450</v>
      </c>
      <c r="O10" s="16">
        <v>450.0</v>
      </c>
      <c r="P10" s="11">
        <f t="shared" ref="P10:P50" si="20">SUM(N10-O10)</f>
        <v>0</v>
      </c>
      <c r="Q10" s="11">
        <f>SUM(Q8+P10)</f>
        <v>150</v>
      </c>
      <c r="R10" s="12">
        <f t="shared" ref="R10:R50" si="21">J10</f>
        <v>42835</v>
      </c>
      <c r="S10" s="11" t="str">
        <f t="shared" ref="S10:T10" si="15">F10</f>
        <v>1430/50</v>
      </c>
      <c r="T10" s="73" t="str">
        <f t="shared" si="15"/>
        <v>2.5.17</v>
      </c>
      <c r="U10" s="11"/>
      <c r="V10" s="95">
        <f t="shared" ref="V10:W10" si="16">J10</f>
        <v>42835</v>
      </c>
      <c r="W10" s="14">
        <f t="shared" si="16"/>
        <v>9</v>
      </c>
      <c r="X10" s="14">
        <v>0.0</v>
      </c>
      <c r="Z10" s="24">
        <f>SUM(Z7:Z8)</f>
        <v>22000</v>
      </c>
      <c r="AC10" s="24">
        <f>SUM(AC7:AC8)</f>
        <v>3250</v>
      </c>
    </row>
    <row r="11" ht="15.0" customHeight="1">
      <c r="A11" s="17">
        <v>42856.0</v>
      </c>
      <c r="B11" s="11">
        <v>3000.0</v>
      </c>
      <c r="C11" s="11">
        <v>3000.0</v>
      </c>
      <c r="D11" s="11">
        <f t="shared" si="17"/>
        <v>0</v>
      </c>
      <c r="E11" s="11">
        <f t="shared" ref="E11:E50" si="24">SUM(E10+D11)</f>
        <v>1000</v>
      </c>
      <c r="F11" s="14" t="s">
        <v>594</v>
      </c>
      <c r="G11" s="14" t="s">
        <v>512</v>
      </c>
      <c r="H11" s="14">
        <v>262.0</v>
      </c>
      <c r="I11" s="12">
        <v>42856.0</v>
      </c>
      <c r="J11" s="12">
        <v>42864.0</v>
      </c>
      <c r="K11" s="13">
        <f t="shared" si="18"/>
        <v>8</v>
      </c>
      <c r="L11" s="14">
        <v>0.0</v>
      </c>
      <c r="M11" s="72">
        <v>0.15</v>
      </c>
      <c r="N11" s="16">
        <f t="shared" si="19"/>
        <v>450</v>
      </c>
      <c r="O11" s="16">
        <v>450.0</v>
      </c>
      <c r="P11" s="11">
        <f t="shared" si="20"/>
        <v>0</v>
      </c>
      <c r="Q11" s="11">
        <f t="shared" ref="Q11:Q50" si="25">SUM(Q10+P11)</f>
        <v>150</v>
      </c>
      <c r="R11" s="12">
        <f t="shared" si="21"/>
        <v>42864</v>
      </c>
      <c r="S11" s="11" t="str">
        <f t="shared" ref="S11:T11" si="22">F11</f>
        <v>1706/44</v>
      </c>
      <c r="T11" s="73" t="str">
        <f t="shared" si="22"/>
        <v>20.6.17</v>
      </c>
      <c r="U11" s="11"/>
      <c r="V11" s="95">
        <f t="shared" ref="V11:W11" si="23">J11</f>
        <v>42864</v>
      </c>
      <c r="W11" s="14">
        <f t="shared" si="23"/>
        <v>8</v>
      </c>
      <c r="X11" s="14">
        <v>0.0</v>
      </c>
    </row>
    <row r="12" ht="15.0" customHeight="1">
      <c r="A12" s="17">
        <v>42887.0</v>
      </c>
      <c r="B12" s="11">
        <v>3000.0</v>
      </c>
      <c r="C12" s="11">
        <v>3000.0</v>
      </c>
      <c r="D12" s="11">
        <f t="shared" si="17"/>
        <v>0</v>
      </c>
      <c r="E12" s="11">
        <f t="shared" si="24"/>
        <v>1000</v>
      </c>
      <c r="F12" s="14" t="s">
        <v>595</v>
      </c>
      <c r="G12" s="74" t="s">
        <v>596</v>
      </c>
      <c r="H12" s="14">
        <v>264.0</v>
      </c>
      <c r="I12" s="12">
        <v>42887.0</v>
      </c>
      <c r="J12" s="12">
        <v>42895.0</v>
      </c>
      <c r="K12" s="13">
        <f t="shared" si="18"/>
        <v>8</v>
      </c>
      <c r="L12" s="14">
        <v>0.0</v>
      </c>
      <c r="M12" s="72">
        <v>0.15</v>
      </c>
      <c r="N12" s="16">
        <f t="shared" si="19"/>
        <v>450</v>
      </c>
      <c r="O12" s="16">
        <v>450.0</v>
      </c>
      <c r="P12" s="69">
        <f t="shared" si="20"/>
        <v>0</v>
      </c>
      <c r="Q12" s="69">
        <f t="shared" si="25"/>
        <v>150</v>
      </c>
      <c r="R12" s="70">
        <f t="shared" si="21"/>
        <v>42895</v>
      </c>
      <c r="S12" s="69" t="str">
        <f t="shared" ref="S12:T12" si="26">F12</f>
        <v>1864/24</v>
      </c>
      <c r="T12" s="127" t="str">
        <f t="shared" si="26"/>
        <v>13.7.17</v>
      </c>
      <c r="U12" s="69"/>
      <c r="V12" s="95">
        <f t="shared" ref="V12:W12" si="27">J12</f>
        <v>42895</v>
      </c>
      <c r="W12" s="75">
        <f t="shared" si="27"/>
        <v>8</v>
      </c>
      <c r="X12" s="75">
        <v>0.0</v>
      </c>
      <c r="AB12" s="12">
        <v>42887.0</v>
      </c>
      <c r="AC12" s="12">
        <v>44074.0</v>
      </c>
      <c r="AD12" s="13">
        <f t="shared" ref="AD12:AD13" si="29">SUM(AC12-AB12)</f>
        <v>1187</v>
      </c>
    </row>
    <row r="13" ht="15.0" customHeight="1">
      <c r="A13" s="17">
        <v>42917.0</v>
      </c>
      <c r="B13" s="11">
        <v>3000.0</v>
      </c>
      <c r="C13" s="11">
        <v>3000.0</v>
      </c>
      <c r="D13" s="11">
        <f t="shared" si="17"/>
        <v>0</v>
      </c>
      <c r="E13" s="11">
        <f t="shared" si="24"/>
        <v>1000</v>
      </c>
      <c r="F13" s="14" t="s">
        <v>597</v>
      </c>
      <c r="G13" s="14" t="s">
        <v>598</v>
      </c>
      <c r="H13" s="14">
        <v>269.0</v>
      </c>
      <c r="I13" s="12">
        <v>42917.0</v>
      </c>
      <c r="J13" s="12">
        <v>42926.0</v>
      </c>
      <c r="K13" s="13">
        <f t="shared" si="18"/>
        <v>9</v>
      </c>
      <c r="L13" s="14">
        <v>0.0</v>
      </c>
      <c r="M13" s="15">
        <v>0.18</v>
      </c>
      <c r="N13" s="16">
        <f t="shared" si="19"/>
        <v>540</v>
      </c>
      <c r="O13" s="16">
        <v>450.0</v>
      </c>
      <c r="P13" s="69">
        <f t="shared" si="20"/>
        <v>90</v>
      </c>
      <c r="Q13" s="69">
        <f t="shared" si="25"/>
        <v>240</v>
      </c>
      <c r="R13" s="70">
        <f t="shared" si="21"/>
        <v>42926</v>
      </c>
      <c r="S13" s="69" t="str">
        <f t="shared" ref="S13:T13" si="28">F13</f>
        <v>1869/16</v>
      </c>
      <c r="T13" s="78" t="str">
        <f t="shared" si="28"/>
        <v>4.8.17</v>
      </c>
      <c r="U13" s="69"/>
      <c r="V13" s="95">
        <v>42990.0</v>
      </c>
      <c r="W13" s="14">
        <f>SUM(V13-I13)</f>
        <v>73</v>
      </c>
      <c r="X13" s="75">
        <f>ROUND(SUM(N13*18%*W13/365),0)</f>
        <v>19</v>
      </c>
      <c r="AB13" s="12">
        <v>42917.0</v>
      </c>
      <c r="AC13" s="12">
        <v>42990.0</v>
      </c>
      <c r="AD13" s="13">
        <f t="shared" si="29"/>
        <v>73</v>
      </c>
    </row>
    <row r="14" ht="15.0" customHeight="1">
      <c r="A14" s="17">
        <v>42948.0</v>
      </c>
      <c r="B14" s="11">
        <v>3000.0</v>
      </c>
      <c r="C14" s="11">
        <v>3000.0</v>
      </c>
      <c r="D14" s="11">
        <f t="shared" si="17"/>
        <v>0</v>
      </c>
      <c r="E14" s="11">
        <f t="shared" si="24"/>
        <v>1000</v>
      </c>
      <c r="F14" s="14" t="s">
        <v>599</v>
      </c>
      <c r="G14" s="14" t="s">
        <v>527</v>
      </c>
      <c r="H14" s="14">
        <v>275.0</v>
      </c>
      <c r="I14" s="12">
        <v>42948.0</v>
      </c>
      <c r="J14" s="12">
        <v>42957.0</v>
      </c>
      <c r="K14" s="13">
        <f t="shared" si="18"/>
        <v>9</v>
      </c>
      <c r="L14" s="14">
        <v>0.0</v>
      </c>
      <c r="M14" s="15">
        <v>0.18</v>
      </c>
      <c r="N14" s="16">
        <f t="shared" si="19"/>
        <v>540</v>
      </c>
      <c r="O14" s="16">
        <v>540.0</v>
      </c>
      <c r="P14" s="11">
        <f t="shared" si="20"/>
        <v>0</v>
      </c>
      <c r="Q14" s="11">
        <f t="shared" si="25"/>
        <v>240</v>
      </c>
      <c r="R14" s="12">
        <f t="shared" si="21"/>
        <v>42957</v>
      </c>
      <c r="S14" s="11" t="str">
        <f t="shared" ref="S14:T14" si="30">F14</f>
        <v>2078/12</v>
      </c>
      <c r="T14" s="73" t="str">
        <f t="shared" si="30"/>
        <v>30.8.17</v>
      </c>
      <c r="U14" s="11"/>
      <c r="V14" s="95">
        <f t="shared" ref="V14:W14" si="31">J14</f>
        <v>42957</v>
      </c>
      <c r="W14" s="14">
        <f t="shared" si="31"/>
        <v>9</v>
      </c>
      <c r="X14" s="14">
        <v>0.0</v>
      </c>
    </row>
    <row r="15" ht="15.0" customHeight="1">
      <c r="A15" s="17">
        <v>42979.0</v>
      </c>
      <c r="B15" s="11">
        <v>3000.0</v>
      </c>
      <c r="C15" s="11">
        <v>3000.0</v>
      </c>
      <c r="D15" s="11">
        <f t="shared" si="17"/>
        <v>0</v>
      </c>
      <c r="E15" s="11">
        <f t="shared" si="24"/>
        <v>1000</v>
      </c>
      <c r="F15" s="14" t="s">
        <v>600</v>
      </c>
      <c r="G15" s="74" t="s">
        <v>601</v>
      </c>
      <c r="H15" s="14"/>
      <c r="I15" s="12">
        <v>42979.0</v>
      </c>
      <c r="J15" s="70">
        <v>42990.0</v>
      </c>
      <c r="K15" s="13">
        <f t="shared" si="18"/>
        <v>11</v>
      </c>
      <c r="L15" s="14">
        <v>300.0</v>
      </c>
      <c r="M15" s="15">
        <v>0.18</v>
      </c>
      <c r="N15" s="16">
        <f t="shared" si="19"/>
        <v>540</v>
      </c>
      <c r="O15" s="16">
        <v>630.0</v>
      </c>
      <c r="P15" s="11">
        <f t="shared" si="20"/>
        <v>-90</v>
      </c>
      <c r="Q15" s="11">
        <f t="shared" si="25"/>
        <v>150</v>
      </c>
      <c r="R15" s="12">
        <f t="shared" si="21"/>
        <v>42990</v>
      </c>
      <c r="S15" s="11" t="str">
        <f t="shared" ref="S15:T15" si="32">F15</f>
        <v>2331/7</v>
      </c>
      <c r="T15" s="124" t="str">
        <f t="shared" si="32"/>
        <v>26.10.17</v>
      </c>
      <c r="U15" s="11"/>
      <c r="V15" s="95">
        <f t="shared" ref="V15:W15" si="33">J15</f>
        <v>42990</v>
      </c>
      <c r="W15" s="14">
        <f t="shared" si="33"/>
        <v>11</v>
      </c>
      <c r="X15" s="14">
        <f>ROUND(SUM(N15*18%*W15/365),0)</f>
        <v>3</v>
      </c>
    </row>
    <row r="16" ht="15.0" customHeight="1">
      <c r="A16" s="17">
        <v>43009.0</v>
      </c>
      <c r="B16" s="11">
        <v>3000.0</v>
      </c>
      <c r="C16" s="11">
        <v>3000.0</v>
      </c>
      <c r="D16" s="11">
        <f t="shared" si="17"/>
        <v>0</v>
      </c>
      <c r="E16" s="11">
        <f t="shared" si="24"/>
        <v>1000</v>
      </c>
      <c r="F16" s="14" t="s">
        <v>602</v>
      </c>
      <c r="G16" s="14" t="s">
        <v>601</v>
      </c>
      <c r="H16" s="14"/>
      <c r="I16" s="12">
        <v>43009.0</v>
      </c>
      <c r="J16" s="12">
        <v>43018.0</v>
      </c>
      <c r="K16" s="13">
        <f t="shared" si="18"/>
        <v>9</v>
      </c>
      <c r="L16" s="14">
        <v>0.0</v>
      </c>
      <c r="M16" s="15">
        <v>0.18</v>
      </c>
      <c r="N16" s="16">
        <f t="shared" si="19"/>
        <v>540</v>
      </c>
      <c r="O16" s="16">
        <v>540.0</v>
      </c>
      <c r="P16" s="11">
        <f t="shared" si="20"/>
        <v>0</v>
      </c>
      <c r="Q16" s="11">
        <f t="shared" si="25"/>
        <v>150</v>
      </c>
      <c r="R16" s="12">
        <f t="shared" si="21"/>
        <v>43018</v>
      </c>
      <c r="S16" s="11" t="str">
        <f t="shared" ref="S16:T16" si="34">F16</f>
        <v>2331/14</v>
      </c>
      <c r="T16" s="73" t="str">
        <f t="shared" si="34"/>
        <v>26.10.17</v>
      </c>
      <c r="U16" s="11"/>
      <c r="V16" s="95">
        <f t="shared" ref="V16:W16" si="35">J16</f>
        <v>43018</v>
      </c>
      <c r="W16" s="14">
        <f t="shared" si="35"/>
        <v>9</v>
      </c>
      <c r="X16" s="14">
        <v>0.0</v>
      </c>
    </row>
    <row r="17" ht="15.0" customHeight="1">
      <c r="A17" s="17">
        <v>43040.0</v>
      </c>
      <c r="B17" s="11">
        <v>3000.0</v>
      </c>
      <c r="C17" s="11">
        <v>3000.0</v>
      </c>
      <c r="D17" s="11">
        <f t="shared" si="17"/>
        <v>0</v>
      </c>
      <c r="E17" s="11">
        <f t="shared" si="24"/>
        <v>1000</v>
      </c>
      <c r="F17" s="14" t="s">
        <v>603</v>
      </c>
      <c r="G17" s="74" t="s">
        <v>250</v>
      </c>
      <c r="H17" s="128"/>
      <c r="I17" s="12">
        <v>43040.0</v>
      </c>
      <c r="J17" s="12">
        <v>43049.0</v>
      </c>
      <c r="K17" s="13">
        <f t="shared" si="18"/>
        <v>9</v>
      </c>
      <c r="L17" s="14">
        <v>0.0</v>
      </c>
      <c r="M17" s="15">
        <v>0.18</v>
      </c>
      <c r="N17" s="16">
        <f t="shared" si="19"/>
        <v>540</v>
      </c>
      <c r="O17" s="16">
        <v>540.0</v>
      </c>
      <c r="P17" s="11">
        <f t="shared" si="20"/>
        <v>0</v>
      </c>
      <c r="Q17" s="11">
        <f t="shared" si="25"/>
        <v>150</v>
      </c>
      <c r="R17" s="12">
        <f t="shared" si="21"/>
        <v>43049</v>
      </c>
      <c r="S17" s="11" t="str">
        <f t="shared" ref="S17:T17" si="36">F17</f>
        <v>2341/40</v>
      </c>
      <c r="T17" s="124" t="str">
        <f t="shared" si="36"/>
        <v>14.12.17</v>
      </c>
      <c r="U17" s="11"/>
      <c r="V17" s="95">
        <f t="shared" ref="V17:W17" si="37">J17</f>
        <v>43049</v>
      </c>
      <c r="W17" s="14">
        <f t="shared" si="37"/>
        <v>9</v>
      </c>
      <c r="X17" s="14">
        <v>0.0</v>
      </c>
    </row>
    <row r="18" ht="15.0" customHeight="1">
      <c r="A18" s="17">
        <v>43070.0</v>
      </c>
      <c r="B18" s="11">
        <v>3000.0</v>
      </c>
      <c r="C18" s="11">
        <v>3000.0</v>
      </c>
      <c r="D18" s="11">
        <f t="shared" si="17"/>
        <v>0</v>
      </c>
      <c r="E18" s="11">
        <f t="shared" si="24"/>
        <v>1000</v>
      </c>
      <c r="F18" s="14" t="s">
        <v>604</v>
      </c>
      <c r="G18" s="74" t="s">
        <v>605</v>
      </c>
      <c r="H18" s="14"/>
      <c r="I18" s="12">
        <v>43070.0</v>
      </c>
      <c r="J18" s="12">
        <v>43077.0</v>
      </c>
      <c r="K18" s="13">
        <f t="shared" si="18"/>
        <v>7</v>
      </c>
      <c r="L18" s="14">
        <v>0.0</v>
      </c>
      <c r="M18" s="15">
        <v>0.18</v>
      </c>
      <c r="N18" s="16">
        <f t="shared" si="19"/>
        <v>540</v>
      </c>
      <c r="O18" s="16">
        <v>540.0</v>
      </c>
      <c r="P18" s="11">
        <f t="shared" si="20"/>
        <v>0</v>
      </c>
      <c r="Q18" s="11">
        <f t="shared" si="25"/>
        <v>150</v>
      </c>
      <c r="R18" s="12">
        <f t="shared" si="21"/>
        <v>43077</v>
      </c>
      <c r="S18" s="11" t="str">
        <f t="shared" ref="S18:T18" si="38">F18</f>
        <v>2347/30</v>
      </c>
      <c r="T18" s="124" t="str">
        <f t="shared" si="38"/>
        <v>12.01.18</v>
      </c>
      <c r="U18" s="11"/>
      <c r="V18" s="95">
        <f t="shared" ref="V18:W18" si="39">J18</f>
        <v>43077</v>
      </c>
      <c r="W18" s="14">
        <f t="shared" si="39"/>
        <v>7</v>
      </c>
      <c r="X18" s="14">
        <v>0.0</v>
      </c>
      <c r="Y18" s="24">
        <v>12971.0</v>
      </c>
      <c r="Z18" s="24">
        <v>22500.0</v>
      </c>
      <c r="AA18" s="24">
        <f>SUM(Y18:Z18)</f>
        <v>35471</v>
      </c>
    </row>
    <row r="19" ht="15.0" customHeight="1">
      <c r="A19" s="17">
        <v>43101.0</v>
      </c>
      <c r="B19" s="11">
        <v>3000.0</v>
      </c>
      <c r="C19" s="11">
        <v>3000.0</v>
      </c>
      <c r="D19" s="11">
        <f t="shared" si="17"/>
        <v>0</v>
      </c>
      <c r="E19" s="11">
        <f t="shared" si="24"/>
        <v>1000</v>
      </c>
      <c r="F19" s="14" t="s">
        <v>606</v>
      </c>
      <c r="G19" s="14" t="s">
        <v>607</v>
      </c>
      <c r="H19" s="14"/>
      <c r="I19" s="12">
        <v>43101.0</v>
      </c>
      <c r="J19" s="12">
        <v>43110.0</v>
      </c>
      <c r="K19" s="13">
        <f t="shared" si="18"/>
        <v>9</v>
      </c>
      <c r="L19" s="14">
        <v>0.0</v>
      </c>
      <c r="M19" s="15">
        <v>0.18</v>
      </c>
      <c r="N19" s="16">
        <f t="shared" si="19"/>
        <v>540</v>
      </c>
      <c r="O19" s="16">
        <v>540.0</v>
      </c>
      <c r="P19" s="11">
        <f t="shared" si="20"/>
        <v>0</v>
      </c>
      <c r="Q19" s="11">
        <f t="shared" si="25"/>
        <v>150</v>
      </c>
      <c r="R19" s="12">
        <f t="shared" si="21"/>
        <v>43110</v>
      </c>
      <c r="S19" s="11" t="str">
        <f t="shared" ref="S19:T19" si="40">F19</f>
        <v>2677/49</v>
      </c>
      <c r="T19" s="73" t="str">
        <f t="shared" si="40"/>
        <v>6.2.18</v>
      </c>
      <c r="U19" s="11"/>
      <c r="V19" s="95">
        <f t="shared" ref="V19:W19" si="41">J19</f>
        <v>43110</v>
      </c>
      <c r="W19" s="14">
        <f t="shared" si="41"/>
        <v>9</v>
      </c>
      <c r="X19" s="14">
        <v>0.0</v>
      </c>
      <c r="AA19" s="24" t="str">
        <f>SUM(#REF!-AA18)</f>
        <v>#REF!</v>
      </c>
    </row>
    <row r="20" ht="15.0" customHeight="1">
      <c r="A20" s="17">
        <v>43132.0</v>
      </c>
      <c r="B20" s="11">
        <v>3000.0</v>
      </c>
      <c r="C20" s="11">
        <v>3000.0</v>
      </c>
      <c r="D20" s="11">
        <f t="shared" si="17"/>
        <v>0</v>
      </c>
      <c r="E20" s="11">
        <f t="shared" si="24"/>
        <v>1000</v>
      </c>
      <c r="F20" s="14" t="s">
        <v>608</v>
      </c>
      <c r="G20" s="75" t="s">
        <v>609</v>
      </c>
      <c r="H20" s="14"/>
      <c r="I20" s="12">
        <v>43132.0</v>
      </c>
      <c r="J20" s="12">
        <v>43140.0</v>
      </c>
      <c r="K20" s="13">
        <f t="shared" si="18"/>
        <v>8</v>
      </c>
      <c r="L20" s="14">
        <v>0.0</v>
      </c>
      <c r="M20" s="15">
        <v>0.18</v>
      </c>
      <c r="N20" s="16">
        <f t="shared" si="19"/>
        <v>540</v>
      </c>
      <c r="O20" s="16">
        <v>540.0</v>
      </c>
      <c r="P20" s="11">
        <f t="shared" si="20"/>
        <v>0</v>
      </c>
      <c r="Q20" s="11">
        <f t="shared" si="25"/>
        <v>150</v>
      </c>
      <c r="R20" s="12">
        <f t="shared" si="21"/>
        <v>43140</v>
      </c>
      <c r="S20" s="11" t="str">
        <f t="shared" ref="S20:T20" si="42">F20</f>
        <v>2685/40</v>
      </c>
      <c r="T20" s="73" t="str">
        <f t="shared" si="42"/>
        <v>8.3.18</v>
      </c>
      <c r="U20" s="11"/>
      <c r="V20" s="95">
        <f t="shared" ref="V20:W20" si="43">J20</f>
        <v>43140</v>
      </c>
      <c r="W20" s="14">
        <f t="shared" si="43"/>
        <v>8</v>
      </c>
      <c r="X20" s="14">
        <v>0.0</v>
      </c>
    </row>
    <row r="21" ht="15.0" customHeight="1">
      <c r="A21" s="17">
        <v>43160.0</v>
      </c>
      <c r="B21" s="11">
        <v>3000.0</v>
      </c>
      <c r="C21" s="11">
        <v>3000.0</v>
      </c>
      <c r="D21" s="11">
        <f t="shared" si="17"/>
        <v>0</v>
      </c>
      <c r="E21" s="11">
        <f t="shared" si="24"/>
        <v>1000</v>
      </c>
      <c r="F21" s="14" t="s">
        <v>610</v>
      </c>
      <c r="G21" s="14" t="s">
        <v>611</v>
      </c>
      <c r="H21" s="14"/>
      <c r="I21" s="12">
        <v>43160.0</v>
      </c>
      <c r="J21" s="12">
        <v>43168.0</v>
      </c>
      <c r="K21" s="13">
        <f t="shared" si="18"/>
        <v>8</v>
      </c>
      <c r="L21" s="14">
        <v>0.0</v>
      </c>
      <c r="M21" s="15">
        <v>0.18</v>
      </c>
      <c r="N21" s="16">
        <f t="shared" si="19"/>
        <v>540</v>
      </c>
      <c r="O21" s="16">
        <v>540.0</v>
      </c>
      <c r="P21" s="11">
        <f t="shared" si="20"/>
        <v>0</v>
      </c>
      <c r="Q21" s="11">
        <f t="shared" si="25"/>
        <v>150</v>
      </c>
      <c r="R21" s="12">
        <f t="shared" si="21"/>
        <v>43168</v>
      </c>
      <c r="S21" s="11" t="str">
        <f t="shared" ref="S21:T21" si="44">F21</f>
        <v>2690/33</v>
      </c>
      <c r="T21" s="73" t="str">
        <f t="shared" si="44"/>
        <v>26.3.18</v>
      </c>
      <c r="U21" s="11"/>
      <c r="V21" s="95">
        <f t="shared" ref="V21:W21" si="45">J21</f>
        <v>43168</v>
      </c>
      <c r="W21" s="14">
        <f t="shared" si="45"/>
        <v>8</v>
      </c>
      <c r="X21" s="14">
        <v>0.0</v>
      </c>
    </row>
    <row r="22" ht="15.0" customHeight="1">
      <c r="A22" s="17">
        <v>43191.0</v>
      </c>
      <c r="B22" s="11">
        <v>3000.0</v>
      </c>
      <c r="C22" s="11">
        <v>3000.0</v>
      </c>
      <c r="D22" s="11">
        <f t="shared" si="17"/>
        <v>0</v>
      </c>
      <c r="E22" s="11">
        <f t="shared" si="24"/>
        <v>1000</v>
      </c>
      <c r="F22" s="75" t="s">
        <v>612</v>
      </c>
      <c r="G22" s="75" t="s">
        <v>257</v>
      </c>
      <c r="H22" s="14"/>
      <c r="I22" s="12">
        <v>43191.0</v>
      </c>
      <c r="J22" s="12">
        <v>43200.0</v>
      </c>
      <c r="K22" s="13">
        <f t="shared" si="18"/>
        <v>9</v>
      </c>
      <c r="L22" s="14">
        <v>0.0</v>
      </c>
      <c r="M22" s="15">
        <v>0.18</v>
      </c>
      <c r="N22" s="16">
        <f t="shared" si="19"/>
        <v>540</v>
      </c>
      <c r="O22" s="16">
        <v>540.0</v>
      </c>
      <c r="P22" s="11">
        <f t="shared" si="20"/>
        <v>0</v>
      </c>
      <c r="Q22" s="11">
        <f t="shared" si="25"/>
        <v>150</v>
      </c>
      <c r="R22" s="12">
        <f t="shared" si="21"/>
        <v>43200</v>
      </c>
      <c r="S22" s="11" t="str">
        <f t="shared" ref="S22:T22" si="46">F22</f>
        <v>2698/11</v>
      </c>
      <c r="T22" s="73" t="str">
        <f t="shared" si="46"/>
        <v>24.4.18</v>
      </c>
      <c r="U22" s="11"/>
      <c r="V22" s="95">
        <f t="shared" ref="V22:W22" si="47">J22</f>
        <v>43200</v>
      </c>
      <c r="W22" s="14">
        <f t="shared" si="47"/>
        <v>9</v>
      </c>
      <c r="X22" s="14">
        <v>0.0</v>
      </c>
    </row>
    <row r="23" ht="15.0" customHeight="1">
      <c r="A23" s="17">
        <v>43221.0</v>
      </c>
      <c r="B23" s="11">
        <v>3000.0</v>
      </c>
      <c r="C23" s="11">
        <v>3000.0</v>
      </c>
      <c r="D23" s="11">
        <f t="shared" si="17"/>
        <v>0</v>
      </c>
      <c r="E23" s="11">
        <f t="shared" si="24"/>
        <v>1000</v>
      </c>
      <c r="F23" s="75" t="s">
        <v>613</v>
      </c>
      <c r="G23" s="75" t="s">
        <v>614</v>
      </c>
      <c r="H23" s="14"/>
      <c r="I23" s="12">
        <v>43221.0</v>
      </c>
      <c r="J23" s="12">
        <v>43230.0</v>
      </c>
      <c r="K23" s="13">
        <f t="shared" si="18"/>
        <v>9</v>
      </c>
      <c r="L23" s="14">
        <v>0.0</v>
      </c>
      <c r="M23" s="15">
        <v>0.18</v>
      </c>
      <c r="N23" s="16">
        <f t="shared" si="19"/>
        <v>540</v>
      </c>
      <c r="O23" s="16">
        <v>540.0</v>
      </c>
      <c r="P23" s="11">
        <f t="shared" si="20"/>
        <v>0</v>
      </c>
      <c r="Q23" s="11">
        <f t="shared" si="25"/>
        <v>150</v>
      </c>
      <c r="R23" s="12">
        <f t="shared" si="21"/>
        <v>43230</v>
      </c>
      <c r="S23" s="11" t="str">
        <f t="shared" ref="S23:T23" si="48">F23</f>
        <v>3181/20</v>
      </c>
      <c r="T23" s="73" t="str">
        <f t="shared" si="48"/>
        <v>22.5.18</v>
      </c>
      <c r="U23" s="11"/>
      <c r="V23" s="95">
        <f t="shared" ref="V23:W23" si="49">J23</f>
        <v>43230</v>
      </c>
      <c r="W23" s="14">
        <f t="shared" si="49"/>
        <v>9</v>
      </c>
      <c r="X23" s="14">
        <v>0.0</v>
      </c>
    </row>
    <row r="24" ht="15.0" customHeight="1">
      <c r="A24" s="17">
        <v>43252.0</v>
      </c>
      <c r="B24" s="11">
        <v>3000.0</v>
      </c>
      <c r="C24" s="11">
        <v>3000.0</v>
      </c>
      <c r="D24" s="11">
        <f t="shared" si="17"/>
        <v>0</v>
      </c>
      <c r="E24" s="11">
        <f t="shared" si="24"/>
        <v>1000</v>
      </c>
      <c r="F24" s="75" t="s">
        <v>615</v>
      </c>
      <c r="G24" s="75" t="s">
        <v>262</v>
      </c>
      <c r="H24" s="14"/>
      <c r="I24" s="12">
        <v>43252.0</v>
      </c>
      <c r="J24" s="12">
        <v>43262.0</v>
      </c>
      <c r="K24" s="13">
        <f t="shared" si="18"/>
        <v>10</v>
      </c>
      <c r="L24" s="14">
        <v>0.0</v>
      </c>
      <c r="M24" s="15">
        <v>0.18</v>
      </c>
      <c r="N24" s="16">
        <f t="shared" si="19"/>
        <v>540</v>
      </c>
      <c r="O24" s="16">
        <v>540.0</v>
      </c>
      <c r="P24" s="11">
        <f t="shared" si="20"/>
        <v>0</v>
      </c>
      <c r="Q24" s="11">
        <f t="shared" si="25"/>
        <v>150</v>
      </c>
      <c r="R24" s="12">
        <f t="shared" si="21"/>
        <v>43262</v>
      </c>
      <c r="S24" s="11" t="str">
        <f t="shared" ref="S24:T24" si="50">F24</f>
        <v>3189/25</v>
      </c>
      <c r="T24" s="73" t="str">
        <f t="shared" si="50"/>
        <v>21.6.18</v>
      </c>
      <c r="U24" s="11"/>
      <c r="V24" s="95">
        <f t="shared" ref="V24:W24" si="51">J24</f>
        <v>43262</v>
      </c>
      <c r="W24" s="14">
        <f t="shared" si="51"/>
        <v>10</v>
      </c>
      <c r="X24" s="14">
        <v>0.0</v>
      </c>
    </row>
    <row r="25" ht="15.0" customHeight="1">
      <c r="A25" s="17">
        <v>43282.0</v>
      </c>
      <c r="B25" s="11">
        <v>3000.0</v>
      </c>
      <c r="C25" s="11">
        <v>3000.0</v>
      </c>
      <c r="D25" s="11">
        <f t="shared" si="17"/>
        <v>0</v>
      </c>
      <c r="E25" s="11">
        <f t="shared" si="24"/>
        <v>1000</v>
      </c>
      <c r="F25" s="14" t="s">
        <v>616</v>
      </c>
      <c r="G25" s="74" t="s">
        <v>617</v>
      </c>
      <c r="H25" s="14"/>
      <c r="I25" s="12">
        <v>43282.0</v>
      </c>
      <c r="J25" s="12">
        <v>43291.0</v>
      </c>
      <c r="K25" s="13">
        <f t="shared" si="18"/>
        <v>9</v>
      </c>
      <c r="L25" s="14">
        <v>0.0</v>
      </c>
      <c r="M25" s="15">
        <v>0.18</v>
      </c>
      <c r="N25" s="16">
        <f t="shared" si="19"/>
        <v>540</v>
      </c>
      <c r="O25" s="16">
        <v>540.0</v>
      </c>
      <c r="P25" s="11">
        <f t="shared" si="20"/>
        <v>0</v>
      </c>
      <c r="Q25" s="11">
        <f t="shared" si="25"/>
        <v>150</v>
      </c>
      <c r="R25" s="12">
        <f t="shared" si="21"/>
        <v>43291</v>
      </c>
      <c r="S25" s="11" t="str">
        <f t="shared" ref="S25:T25" si="52">F25</f>
        <v>3449/27</v>
      </c>
      <c r="T25" s="124" t="str">
        <f t="shared" si="52"/>
        <v>3.8.18</v>
      </c>
      <c r="U25" s="11"/>
      <c r="V25" s="95">
        <f t="shared" ref="V25:W25" si="53">J25</f>
        <v>43291</v>
      </c>
      <c r="W25" s="14">
        <f t="shared" si="53"/>
        <v>9</v>
      </c>
      <c r="X25" s="14">
        <v>0.0</v>
      </c>
    </row>
    <row r="26" ht="15.0" customHeight="1">
      <c r="A26" s="17">
        <v>43313.0</v>
      </c>
      <c r="B26" s="11">
        <v>3000.0</v>
      </c>
      <c r="C26" s="11">
        <v>3000.0</v>
      </c>
      <c r="D26" s="11">
        <f t="shared" si="17"/>
        <v>0</v>
      </c>
      <c r="E26" s="11">
        <f t="shared" si="24"/>
        <v>1000</v>
      </c>
      <c r="F26" s="14" t="s">
        <v>618</v>
      </c>
      <c r="G26" s="14" t="s">
        <v>619</v>
      </c>
      <c r="H26" s="14"/>
      <c r="I26" s="12">
        <v>43313.0</v>
      </c>
      <c r="J26" s="12">
        <v>43325.0</v>
      </c>
      <c r="K26" s="13">
        <f t="shared" si="18"/>
        <v>12</v>
      </c>
      <c r="L26" s="14">
        <v>300.0</v>
      </c>
      <c r="M26" s="15">
        <v>0.18</v>
      </c>
      <c r="N26" s="16">
        <f t="shared" si="19"/>
        <v>540</v>
      </c>
      <c r="O26" s="16">
        <v>540.0</v>
      </c>
      <c r="P26" s="11">
        <f t="shared" si="20"/>
        <v>0</v>
      </c>
      <c r="Q26" s="11">
        <f t="shared" si="25"/>
        <v>150</v>
      </c>
      <c r="R26" s="12">
        <f t="shared" si="21"/>
        <v>43325</v>
      </c>
      <c r="S26" s="11" t="str">
        <f t="shared" ref="S26:T26" si="54">F26</f>
        <v>3455/32</v>
      </c>
      <c r="T26" s="73" t="str">
        <f t="shared" si="54"/>
        <v>5.9.18</v>
      </c>
      <c r="U26" s="11"/>
      <c r="V26" s="95">
        <f t="shared" ref="V26:W26" si="55">J26</f>
        <v>43325</v>
      </c>
      <c r="W26" s="14">
        <f t="shared" si="55"/>
        <v>12</v>
      </c>
      <c r="X26" s="14">
        <f>ROUND(SUM(N26*18%*W26/365),0)</f>
        <v>3</v>
      </c>
    </row>
    <row r="27" ht="15.0" customHeight="1">
      <c r="A27" s="17">
        <v>43344.0</v>
      </c>
      <c r="B27" s="11">
        <v>3000.0</v>
      </c>
      <c r="C27" s="11">
        <v>3000.0</v>
      </c>
      <c r="D27" s="11">
        <f t="shared" si="17"/>
        <v>0</v>
      </c>
      <c r="E27" s="11">
        <f t="shared" si="24"/>
        <v>1000</v>
      </c>
      <c r="F27" s="14" t="s">
        <v>620</v>
      </c>
      <c r="G27" s="12" t="s">
        <v>621</v>
      </c>
      <c r="H27" s="14"/>
      <c r="I27" s="12">
        <v>43344.0</v>
      </c>
      <c r="J27" s="12">
        <v>43353.0</v>
      </c>
      <c r="K27" s="13">
        <f t="shared" si="18"/>
        <v>9</v>
      </c>
      <c r="L27" s="14">
        <v>0.0</v>
      </c>
      <c r="M27" s="15">
        <v>0.18</v>
      </c>
      <c r="N27" s="16">
        <f t="shared" si="19"/>
        <v>540</v>
      </c>
      <c r="O27" s="16">
        <v>540.0</v>
      </c>
      <c r="P27" s="11">
        <f t="shared" si="20"/>
        <v>0</v>
      </c>
      <c r="Q27" s="11">
        <f t="shared" si="25"/>
        <v>150</v>
      </c>
      <c r="R27" s="12">
        <f t="shared" si="21"/>
        <v>43353</v>
      </c>
      <c r="S27" s="11" t="str">
        <f t="shared" ref="S27:T27" si="56">F27</f>
        <v>3459/7</v>
      </c>
      <c r="T27" s="124" t="str">
        <f t="shared" si="56"/>
        <v>25.9.18</v>
      </c>
      <c r="U27" s="11"/>
      <c r="V27" s="95">
        <f t="shared" ref="V27:W27" si="57">J27</f>
        <v>43353</v>
      </c>
      <c r="W27" s="14">
        <f t="shared" si="57"/>
        <v>9</v>
      </c>
      <c r="X27" s="14">
        <v>0.0</v>
      </c>
    </row>
    <row r="28" ht="15.0" customHeight="1">
      <c r="A28" s="17">
        <v>43374.0</v>
      </c>
      <c r="B28" s="11">
        <v>3000.0</v>
      </c>
      <c r="C28" s="11">
        <v>3000.0</v>
      </c>
      <c r="D28" s="11">
        <f t="shared" si="17"/>
        <v>0</v>
      </c>
      <c r="E28" s="11">
        <f t="shared" si="24"/>
        <v>1000</v>
      </c>
      <c r="F28" s="10" t="s">
        <v>622</v>
      </c>
      <c r="G28" s="9" t="s">
        <v>566</v>
      </c>
      <c r="H28" s="10"/>
      <c r="I28" s="12">
        <v>43374.0</v>
      </c>
      <c r="J28" s="80">
        <v>43382.0</v>
      </c>
      <c r="K28" s="13">
        <f t="shared" si="18"/>
        <v>8</v>
      </c>
      <c r="L28" s="14">
        <v>0.0</v>
      </c>
      <c r="M28" s="15">
        <v>0.18</v>
      </c>
      <c r="N28" s="16">
        <f t="shared" si="19"/>
        <v>540</v>
      </c>
      <c r="O28" s="16">
        <v>540.0</v>
      </c>
      <c r="P28" s="11">
        <f t="shared" si="20"/>
        <v>0</v>
      </c>
      <c r="Q28" s="11">
        <f t="shared" si="25"/>
        <v>150</v>
      </c>
      <c r="R28" s="12">
        <f t="shared" si="21"/>
        <v>43382</v>
      </c>
      <c r="S28" s="11" t="str">
        <f t="shared" ref="S28:T28" si="58">F28</f>
        <v>3464/1</v>
      </c>
      <c r="T28" s="73" t="str">
        <f t="shared" si="58"/>
        <v>25.10.18</v>
      </c>
      <c r="U28" s="11"/>
      <c r="V28" s="95">
        <f t="shared" ref="V28:W28" si="59">J28</f>
        <v>43382</v>
      </c>
      <c r="W28" s="14">
        <f t="shared" si="59"/>
        <v>8</v>
      </c>
      <c r="X28" s="14">
        <v>0.0</v>
      </c>
    </row>
    <row r="29" ht="15.0" customHeight="1">
      <c r="A29" s="17">
        <v>43405.0</v>
      </c>
      <c r="B29" s="11">
        <v>3000.0</v>
      </c>
      <c r="C29" s="11">
        <v>3000.0</v>
      </c>
      <c r="D29" s="11">
        <f t="shared" si="17"/>
        <v>0</v>
      </c>
      <c r="E29" s="11">
        <f t="shared" si="24"/>
        <v>1000</v>
      </c>
      <c r="F29" s="10" t="s">
        <v>623</v>
      </c>
      <c r="G29" s="9" t="s">
        <v>624</v>
      </c>
      <c r="H29" s="10"/>
      <c r="I29" s="12">
        <v>43405.0</v>
      </c>
      <c r="J29" s="80">
        <v>43413.0</v>
      </c>
      <c r="K29" s="13">
        <f t="shared" si="18"/>
        <v>8</v>
      </c>
      <c r="L29" s="14">
        <v>0.0</v>
      </c>
      <c r="M29" s="15">
        <v>0.18</v>
      </c>
      <c r="N29" s="16">
        <f t="shared" si="19"/>
        <v>540</v>
      </c>
      <c r="O29" s="16">
        <v>540.0</v>
      </c>
      <c r="P29" s="11">
        <f t="shared" si="20"/>
        <v>0</v>
      </c>
      <c r="Q29" s="11">
        <f t="shared" si="25"/>
        <v>150</v>
      </c>
      <c r="R29" s="12">
        <f t="shared" si="21"/>
        <v>43413</v>
      </c>
      <c r="S29" s="11" t="str">
        <f t="shared" ref="S29:T29" si="60">F29</f>
        <v>3468/37</v>
      </c>
      <c r="T29" s="73" t="str">
        <f t="shared" si="60"/>
        <v>27.11.18</v>
      </c>
      <c r="U29" s="11"/>
      <c r="V29" s="95">
        <f t="shared" ref="V29:W29" si="61">J29</f>
        <v>43413</v>
      </c>
      <c r="W29" s="14">
        <f t="shared" si="61"/>
        <v>8</v>
      </c>
      <c r="X29" s="14">
        <v>0.0</v>
      </c>
    </row>
    <row r="30" ht="15.0" customHeight="1">
      <c r="A30" s="17">
        <v>43435.0</v>
      </c>
      <c r="B30" s="11">
        <v>3000.0</v>
      </c>
      <c r="C30" s="11">
        <v>3000.0</v>
      </c>
      <c r="D30" s="11">
        <f t="shared" si="17"/>
        <v>0</v>
      </c>
      <c r="E30" s="11">
        <f t="shared" si="24"/>
        <v>1000</v>
      </c>
      <c r="F30" s="10" t="s">
        <v>625</v>
      </c>
      <c r="G30" s="123" t="s">
        <v>626</v>
      </c>
      <c r="H30" s="10"/>
      <c r="I30" s="12">
        <v>43435.0</v>
      </c>
      <c r="J30" s="80">
        <v>43444.0</v>
      </c>
      <c r="K30" s="13">
        <f t="shared" si="18"/>
        <v>9</v>
      </c>
      <c r="L30" s="14">
        <v>0.0</v>
      </c>
      <c r="M30" s="15">
        <v>0.18</v>
      </c>
      <c r="N30" s="16">
        <f t="shared" si="19"/>
        <v>540</v>
      </c>
      <c r="O30" s="16">
        <v>540.0</v>
      </c>
      <c r="P30" s="11">
        <f t="shared" si="20"/>
        <v>0</v>
      </c>
      <c r="Q30" s="11">
        <f t="shared" si="25"/>
        <v>150</v>
      </c>
      <c r="R30" s="12">
        <f t="shared" si="21"/>
        <v>43444</v>
      </c>
      <c r="S30" s="11" t="str">
        <f t="shared" ref="S30:T30" si="62">F30</f>
        <v>3648/46</v>
      </c>
      <c r="T30" s="124" t="str">
        <f t="shared" si="62"/>
        <v>21.12.18</v>
      </c>
      <c r="U30" s="11"/>
      <c r="V30" s="95">
        <f t="shared" ref="V30:W30" si="63">J30</f>
        <v>43444</v>
      </c>
      <c r="W30" s="14">
        <f t="shared" si="63"/>
        <v>9</v>
      </c>
      <c r="X30" s="14">
        <v>0.0</v>
      </c>
    </row>
    <row r="31" ht="15.0" customHeight="1">
      <c r="A31" s="17">
        <v>43466.0</v>
      </c>
      <c r="B31" s="11">
        <v>3000.0</v>
      </c>
      <c r="C31" s="11">
        <v>3000.0</v>
      </c>
      <c r="D31" s="11">
        <f t="shared" si="17"/>
        <v>0</v>
      </c>
      <c r="E31" s="11">
        <f t="shared" si="24"/>
        <v>1000</v>
      </c>
      <c r="F31" s="10"/>
      <c r="G31" s="9"/>
      <c r="H31" s="10"/>
      <c r="I31" s="12">
        <v>43466.0</v>
      </c>
      <c r="J31" s="80">
        <v>43475.0</v>
      </c>
      <c r="K31" s="13">
        <f t="shared" si="18"/>
        <v>9</v>
      </c>
      <c r="L31" s="14">
        <v>0.0</v>
      </c>
      <c r="M31" s="15">
        <v>0.18</v>
      </c>
      <c r="N31" s="16">
        <f t="shared" si="19"/>
        <v>540</v>
      </c>
      <c r="O31" s="16">
        <v>540.0</v>
      </c>
      <c r="P31" s="11">
        <f t="shared" si="20"/>
        <v>0</v>
      </c>
      <c r="Q31" s="11">
        <f t="shared" si="25"/>
        <v>150</v>
      </c>
      <c r="R31" s="12">
        <f t="shared" si="21"/>
        <v>43475</v>
      </c>
      <c r="S31" s="11" t="str">
        <f t="shared" ref="S31:T31" si="64">F31</f>
        <v/>
      </c>
      <c r="T31" s="73" t="str">
        <f t="shared" si="64"/>
        <v/>
      </c>
      <c r="U31" s="11"/>
      <c r="V31" s="95">
        <f t="shared" ref="V31:W31" si="65">J31</f>
        <v>43475</v>
      </c>
      <c r="W31" s="14">
        <f t="shared" si="65"/>
        <v>9</v>
      </c>
      <c r="X31" s="14">
        <v>0.0</v>
      </c>
    </row>
    <row r="32" ht="15.0" customHeight="1">
      <c r="A32" s="17">
        <v>43497.0</v>
      </c>
      <c r="B32" s="11">
        <v>3000.0</v>
      </c>
      <c r="C32" s="11">
        <v>0.0</v>
      </c>
      <c r="D32" s="11">
        <f t="shared" si="17"/>
        <v>3000</v>
      </c>
      <c r="E32" s="11">
        <f t="shared" si="24"/>
        <v>4000</v>
      </c>
      <c r="F32" s="14" t="s">
        <v>627</v>
      </c>
      <c r="G32" s="14" t="s">
        <v>628</v>
      </c>
      <c r="H32" s="14"/>
      <c r="I32" s="12">
        <v>43497.0</v>
      </c>
      <c r="J32" s="80">
        <v>43535.0</v>
      </c>
      <c r="K32" s="13">
        <f t="shared" si="18"/>
        <v>38</v>
      </c>
      <c r="L32" s="14">
        <v>300.0</v>
      </c>
      <c r="M32" s="15">
        <v>0.18</v>
      </c>
      <c r="N32" s="16">
        <f t="shared" si="19"/>
        <v>540</v>
      </c>
      <c r="O32" s="16">
        <v>0.0</v>
      </c>
      <c r="P32" s="11">
        <f t="shared" si="20"/>
        <v>540</v>
      </c>
      <c r="Q32" s="11">
        <f t="shared" si="25"/>
        <v>690</v>
      </c>
      <c r="R32" s="12">
        <f t="shared" si="21"/>
        <v>43535</v>
      </c>
      <c r="S32" s="11" t="str">
        <f t="shared" ref="S32:T32" si="66">F32</f>
        <v>3659/1</v>
      </c>
      <c r="T32" s="73" t="str">
        <f t="shared" si="66"/>
        <v>22.2.19</v>
      </c>
      <c r="U32" s="11"/>
      <c r="V32" s="95">
        <f t="shared" ref="V32:V50" si="68">J32</f>
        <v>43535</v>
      </c>
      <c r="W32" s="14">
        <f>SUM(V32-I32)</f>
        <v>38</v>
      </c>
      <c r="X32" s="14">
        <f>ROUND(SUM(N32*18%*W32/365),0)</f>
        <v>10</v>
      </c>
      <c r="Y32" s="19">
        <v>43497.0</v>
      </c>
      <c r="Z32" s="19">
        <v>43615.0</v>
      </c>
      <c r="AA32" s="20">
        <f>SUM(Z32-Y32+1)</f>
        <v>119</v>
      </c>
    </row>
    <row r="33" ht="15.0" customHeight="1">
      <c r="A33" s="17">
        <v>43525.0</v>
      </c>
      <c r="B33" s="11">
        <v>3000.0</v>
      </c>
      <c r="C33" s="11">
        <v>6000.0</v>
      </c>
      <c r="D33" s="11">
        <f t="shared" si="17"/>
        <v>-3000</v>
      </c>
      <c r="E33" s="11">
        <f t="shared" si="24"/>
        <v>1000</v>
      </c>
      <c r="F33" s="14" t="s">
        <v>629</v>
      </c>
      <c r="G33" s="14" t="s">
        <v>358</v>
      </c>
      <c r="H33" s="14"/>
      <c r="I33" s="12">
        <v>43525.0</v>
      </c>
      <c r="J33" s="12">
        <v>43535.0</v>
      </c>
      <c r="K33" s="13">
        <f t="shared" si="18"/>
        <v>10</v>
      </c>
      <c r="L33" s="14">
        <v>0.0</v>
      </c>
      <c r="M33" s="15">
        <v>0.18</v>
      </c>
      <c r="N33" s="16">
        <f t="shared" si="19"/>
        <v>540</v>
      </c>
      <c r="O33" s="16">
        <v>1080.0</v>
      </c>
      <c r="P33" s="11">
        <f t="shared" si="20"/>
        <v>-540</v>
      </c>
      <c r="Q33" s="11">
        <f t="shared" si="25"/>
        <v>150</v>
      </c>
      <c r="R33" s="12">
        <f t="shared" si="21"/>
        <v>43535</v>
      </c>
      <c r="S33" s="11" t="str">
        <f t="shared" ref="S33:T33" si="67">F33</f>
        <v>3663/42</v>
      </c>
      <c r="T33" s="73" t="str">
        <f t="shared" si="67"/>
        <v>27.3.19</v>
      </c>
      <c r="U33" s="11"/>
      <c r="V33" s="95">
        <f t="shared" si="68"/>
        <v>43535</v>
      </c>
      <c r="W33" s="14">
        <f t="shared" ref="W33:W50" si="70">K33</f>
        <v>10</v>
      </c>
      <c r="X33" s="14">
        <v>0.0</v>
      </c>
      <c r="Y33" s="20"/>
      <c r="Z33" s="20"/>
      <c r="AA33" s="20"/>
    </row>
    <row r="34" ht="15.0" customHeight="1">
      <c r="A34" s="17">
        <v>43556.0</v>
      </c>
      <c r="B34" s="11">
        <v>3000.0</v>
      </c>
      <c r="C34" s="11">
        <v>3000.0</v>
      </c>
      <c r="D34" s="11">
        <f t="shared" si="17"/>
        <v>0</v>
      </c>
      <c r="E34" s="11">
        <f t="shared" si="24"/>
        <v>1000</v>
      </c>
      <c r="F34" s="74" t="s">
        <v>630</v>
      </c>
      <c r="G34" s="12" t="s">
        <v>631</v>
      </c>
      <c r="H34" s="14"/>
      <c r="I34" s="12">
        <v>43556.0</v>
      </c>
      <c r="J34" s="12">
        <v>43565.0</v>
      </c>
      <c r="K34" s="13">
        <f t="shared" si="18"/>
        <v>9</v>
      </c>
      <c r="L34" s="14">
        <v>0.0</v>
      </c>
      <c r="M34" s="15">
        <v>0.18</v>
      </c>
      <c r="N34" s="16">
        <f t="shared" si="19"/>
        <v>540</v>
      </c>
      <c r="O34" s="16">
        <v>540.0</v>
      </c>
      <c r="P34" s="11">
        <f t="shared" si="20"/>
        <v>0</v>
      </c>
      <c r="Q34" s="11">
        <f t="shared" si="25"/>
        <v>150</v>
      </c>
      <c r="R34" s="12">
        <f t="shared" si="21"/>
        <v>43565</v>
      </c>
      <c r="S34" s="32" t="str">
        <f t="shared" ref="S34:T34" si="69">F34</f>
        <v>3963/27</v>
      </c>
      <c r="T34" s="124" t="str">
        <f t="shared" si="69"/>
        <v>23.4.19</v>
      </c>
      <c r="U34" s="11"/>
      <c r="V34" s="95">
        <f t="shared" si="68"/>
        <v>43565</v>
      </c>
      <c r="W34" s="14">
        <f t="shared" si="70"/>
        <v>9</v>
      </c>
      <c r="X34" s="14">
        <v>0.0</v>
      </c>
    </row>
    <row r="35" ht="15.0" customHeight="1">
      <c r="A35" s="17">
        <v>43586.0</v>
      </c>
      <c r="B35" s="11">
        <v>3000.0</v>
      </c>
      <c r="C35" s="11">
        <v>3000.0</v>
      </c>
      <c r="D35" s="11">
        <f t="shared" si="17"/>
        <v>0</v>
      </c>
      <c r="E35" s="11">
        <f t="shared" si="24"/>
        <v>1000</v>
      </c>
      <c r="F35" s="14" t="s">
        <v>632</v>
      </c>
      <c r="G35" s="12" t="s">
        <v>633</v>
      </c>
      <c r="H35" s="14"/>
      <c r="I35" s="12">
        <v>43586.0</v>
      </c>
      <c r="J35" s="12">
        <v>43595.0</v>
      </c>
      <c r="K35" s="13">
        <f t="shared" si="18"/>
        <v>9</v>
      </c>
      <c r="L35" s="14">
        <v>0.0</v>
      </c>
      <c r="M35" s="15">
        <v>0.18</v>
      </c>
      <c r="N35" s="16">
        <f t="shared" si="19"/>
        <v>540</v>
      </c>
      <c r="O35" s="16">
        <v>540.0</v>
      </c>
      <c r="P35" s="11">
        <f t="shared" si="20"/>
        <v>0</v>
      </c>
      <c r="Q35" s="11">
        <f t="shared" si="25"/>
        <v>150</v>
      </c>
      <c r="R35" s="12">
        <f t="shared" si="21"/>
        <v>43595</v>
      </c>
      <c r="S35" s="11" t="str">
        <f t="shared" ref="S35:T35" si="71">F35</f>
        <v>3967/25</v>
      </c>
      <c r="T35" s="124" t="str">
        <f t="shared" si="71"/>
        <v>28.5.19</v>
      </c>
      <c r="U35" s="11"/>
      <c r="V35" s="95">
        <f t="shared" si="68"/>
        <v>43595</v>
      </c>
      <c r="W35" s="14">
        <f t="shared" si="70"/>
        <v>9</v>
      </c>
      <c r="X35" s="14">
        <v>0.0</v>
      </c>
    </row>
    <row r="36" ht="15.0" customHeight="1">
      <c r="A36" s="17">
        <v>43617.0</v>
      </c>
      <c r="B36" s="11">
        <v>3000.0</v>
      </c>
      <c r="C36" s="11">
        <v>3000.0</v>
      </c>
      <c r="D36" s="11">
        <f t="shared" si="17"/>
        <v>0</v>
      </c>
      <c r="E36" s="11">
        <f t="shared" si="24"/>
        <v>1000</v>
      </c>
      <c r="F36" s="14" t="s">
        <v>634</v>
      </c>
      <c r="G36" s="12" t="s">
        <v>304</v>
      </c>
      <c r="H36" s="14"/>
      <c r="I36" s="12">
        <v>43617.0</v>
      </c>
      <c r="J36" s="80">
        <v>43623.0</v>
      </c>
      <c r="K36" s="13">
        <f t="shared" si="18"/>
        <v>6</v>
      </c>
      <c r="L36" s="14">
        <v>0.0</v>
      </c>
      <c r="M36" s="15">
        <v>0.18</v>
      </c>
      <c r="N36" s="16">
        <f t="shared" si="19"/>
        <v>540</v>
      </c>
      <c r="O36" s="16">
        <v>540.0</v>
      </c>
      <c r="P36" s="11">
        <f t="shared" si="20"/>
        <v>0</v>
      </c>
      <c r="Q36" s="11">
        <f t="shared" si="25"/>
        <v>150</v>
      </c>
      <c r="R36" s="12">
        <f t="shared" si="21"/>
        <v>43623</v>
      </c>
      <c r="S36" s="11" t="str">
        <f t="shared" ref="S36:T36" si="72">F36</f>
        <v>3970/30</v>
      </c>
      <c r="T36" s="124" t="str">
        <f t="shared" si="72"/>
        <v>20.6.19</v>
      </c>
      <c r="U36" s="11"/>
      <c r="V36" s="95">
        <f t="shared" si="68"/>
        <v>43623</v>
      </c>
      <c r="W36" s="14">
        <f t="shared" si="70"/>
        <v>6</v>
      </c>
      <c r="X36" s="14">
        <v>0.0</v>
      </c>
      <c r="Y36" s="19">
        <v>43617.0</v>
      </c>
      <c r="Z36" s="19">
        <v>43630.0</v>
      </c>
      <c r="AA36" s="20">
        <f>SUM(Z36-Y36+1)</f>
        <v>14</v>
      </c>
    </row>
    <row r="37" ht="15.0" customHeight="1">
      <c r="A37" s="17">
        <v>43647.0</v>
      </c>
      <c r="B37" s="11">
        <v>3000.0</v>
      </c>
      <c r="C37" s="11">
        <v>3000.0</v>
      </c>
      <c r="D37" s="11">
        <f t="shared" si="17"/>
        <v>0</v>
      </c>
      <c r="E37" s="11">
        <f t="shared" si="24"/>
        <v>1000</v>
      </c>
      <c r="F37" s="14" t="s">
        <v>635</v>
      </c>
      <c r="G37" s="21" t="s">
        <v>636</v>
      </c>
      <c r="H37" s="14"/>
      <c r="I37" s="12">
        <v>43647.0</v>
      </c>
      <c r="J37" s="80">
        <v>43655.0</v>
      </c>
      <c r="K37" s="13">
        <f t="shared" si="18"/>
        <v>8</v>
      </c>
      <c r="L37" s="14">
        <v>0.0</v>
      </c>
      <c r="M37" s="15">
        <v>0.18</v>
      </c>
      <c r="N37" s="16">
        <f t="shared" si="19"/>
        <v>540</v>
      </c>
      <c r="O37" s="16">
        <v>540.0</v>
      </c>
      <c r="P37" s="11">
        <f t="shared" si="20"/>
        <v>0</v>
      </c>
      <c r="Q37" s="11">
        <f t="shared" si="25"/>
        <v>150</v>
      </c>
      <c r="R37" s="12">
        <f t="shared" si="21"/>
        <v>43655</v>
      </c>
      <c r="S37" s="11" t="str">
        <f t="shared" ref="S37:T37" si="73">F37</f>
        <v>3974/31</v>
      </c>
      <c r="T37" s="73" t="str">
        <f t="shared" si="73"/>
        <v>19.7.19</v>
      </c>
      <c r="U37" s="11"/>
      <c r="V37" s="95">
        <f t="shared" si="68"/>
        <v>43655</v>
      </c>
      <c r="W37" s="14">
        <f t="shared" si="70"/>
        <v>8</v>
      </c>
      <c r="X37" s="14">
        <v>0.0</v>
      </c>
    </row>
    <row r="38" ht="15.0" customHeight="1">
      <c r="A38" s="17">
        <v>43678.0</v>
      </c>
      <c r="B38" s="11">
        <v>3000.0</v>
      </c>
      <c r="C38" s="11">
        <v>3000.0</v>
      </c>
      <c r="D38" s="11">
        <f t="shared" si="17"/>
        <v>0</v>
      </c>
      <c r="E38" s="11">
        <f t="shared" si="24"/>
        <v>1000</v>
      </c>
      <c r="F38" s="14" t="s">
        <v>637</v>
      </c>
      <c r="G38" s="21" t="s">
        <v>24</v>
      </c>
      <c r="H38" s="14"/>
      <c r="I38" s="12">
        <v>43678.0</v>
      </c>
      <c r="J38" s="80">
        <v>43685.0</v>
      </c>
      <c r="K38" s="13">
        <f t="shared" si="18"/>
        <v>7</v>
      </c>
      <c r="L38" s="14">
        <v>0.0</v>
      </c>
      <c r="M38" s="15">
        <v>0.18</v>
      </c>
      <c r="N38" s="16">
        <f t="shared" si="19"/>
        <v>540</v>
      </c>
      <c r="O38" s="16">
        <v>540.0</v>
      </c>
      <c r="P38" s="11">
        <f t="shared" si="20"/>
        <v>0</v>
      </c>
      <c r="Q38" s="11">
        <f t="shared" si="25"/>
        <v>150</v>
      </c>
      <c r="R38" s="12">
        <f t="shared" si="21"/>
        <v>43685</v>
      </c>
      <c r="S38" s="11" t="str">
        <f t="shared" ref="S38:T38" si="74">F38</f>
        <v>3978/32</v>
      </c>
      <c r="T38" s="73" t="str">
        <f t="shared" si="74"/>
        <v>19.8.19</v>
      </c>
      <c r="U38" s="11"/>
      <c r="V38" s="95">
        <f t="shared" si="68"/>
        <v>43685</v>
      </c>
      <c r="W38" s="14">
        <f t="shared" si="70"/>
        <v>7</v>
      </c>
      <c r="X38" s="14">
        <v>0.0</v>
      </c>
      <c r="Y38" s="19">
        <v>43617.0</v>
      </c>
      <c r="Z38" s="19">
        <v>43629.0</v>
      </c>
      <c r="AA38" s="20">
        <f>SUM(Z38-Y38+1)</f>
        <v>13</v>
      </c>
    </row>
    <row r="39" ht="15.0" customHeight="1">
      <c r="A39" s="17">
        <v>43709.0</v>
      </c>
      <c r="B39" s="11">
        <v>3000.0</v>
      </c>
      <c r="C39" s="11">
        <v>3000.0</v>
      </c>
      <c r="D39" s="11">
        <f t="shared" si="17"/>
        <v>0</v>
      </c>
      <c r="E39" s="11">
        <f t="shared" si="24"/>
        <v>1000</v>
      </c>
      <c r="F39" s="14" t="s">
        <v>638</v>
      </c>
      <c r="G39" s="12" t="s">
        <v>313</v>
      </c>
      <c r="H39" s="14"/>
      <c r="I39" s="12">
        <v>43709.0</v>
      </c>
      <c r="J39" s="80">
        <v>43718.0</v>
      </c>
      <c r="K39" s="13">
        <f t="shared" si="18"/>
        <v>9</v>
      </c>
      <c r="L39" s="14">
        <v>0.0</v>
      </c>
      <c r="M39" s="15">
        <v>0.18</v>
      </c>
      <c r="N39" s="16">
        <f t="shared" si="19"/>
        <v>540</v>
      </c>
      <c r="O39" s="16">
        <v>540.0</v>
      </c>
      <c r="P39" s="11">
        <f t="shared" si="20"/>
        <v>0</v>
      </c>
      <c r="Q39" s="11">
        <f t="shared" si="25"/>
        <v>150</v>
      </c>
      <c r="R39" s="12">
        <f t="shared" si="21"/>
        <v>43718</v>
      </c>
      <c r="S39" s="11" t="str">
        <f t="shared" ref="S39:T39" si="75">F39</f>
        <v>4418/23</v>
      </c>
      <c r="T39" s="124" t="str">
        <f t="shared" si="75"/>
        <v>30.9.19</v>
      </c>
      <c r="U39" s="11"/>
      <c r="V39" s="95">
        <f t="shared" si="68"/>
        <v>43718</v>
      </c>
      <c r="W39" s="14">
        <f t="shared" si="70"/>
        <v>9</v>
      </c>
      <c r="X39" s="14">
        <v>0.0</v>
      </c>
    </row>
    <row r="40" ht="15.0" customHeight="1">
      <c r="A40" s="17">
        <v>43739.0</v>
      </c>
      <c r="B40" s="11">
        <v>3000.0</v>
      </c>
      <c r="C40" s="11">
        <v>3000.0</v>
      </c>
      <c r="D40" s="11">
        <f t="shared" si="17"/>
        <v>0</v>
      </c>
      <c r="E40" s="11">
        <f t="shared" si="24"/>
        <v>1000</v>
      </c>
      <c r="F40" s="14" t="s">
        <v>639</v>
      </c>
      <c r="G40" s="21" t="s">
        <v>640</v>
      </c>
      <c r="H40" s="14"/>
      <c r="I40" s="12">
        <v>43739.0</v>
      </c>
      <c r="J40" s="80">
        <v>43747.0</v>
      </c>
      <c r="K40" s="13">
        <f t="shared" si="18"/>
        <v>8</v>
      </c>
      <c r="L40" s="14">
        <v>0.0</v>
      </c>
      <c r="M40" s="15">
        <v>0.18</v>
      </c>
      <c r="N40" s="16">
        <f t="shared" si="19"/>
        <v>540</v>
      </c>
      <c r="O40" s="16">
        <v>540.0</v>
      </c>
      <c r="P40" s="11">
        <f t="shared" si="20"/>
        <v>0</v>
      </c>
      <c r="Q40" s="11">
        <f t="shared" si="25"/>
        <v>150</v>
      </c>
      <c r="R40" s="12">
        <f t="shared" si="21"/>
        <v>43747</v>
      </c>
      <c r="S40" s="11" t="str">
        <f t="shared" ref="S40:T40" si="76">F40</f>
        <v>4421/13</v>
      </c>
      <c r="T40" s="73" t="str">
        <f t="shared" si="76"/>
        <v>18.10.19</v>
      </c>
      <c r="U40" s="11"/>
      <c r="V40" s="95">
        <f t="shared" si="68"/>
        <v>43747</v>
      </c>
      <c r="W40" s="14">
        <f t="shared" si="70"/>
        <v>8</v>
      </c>
      <c r="X40" s="14">
        <v>0.0</v>
      </c>
      <c r="AB40" s="24">
        <v>2625.0</v>
      </c>
      <c r="AC40" s="24">
        <f>AB42</f>
        <v>2756</v>
      </c>
    </row>
    <row r="41" ht="15.0" customHeight="1">
      <c r="A41" s="17">
        <v>43770.0</v>
      </c>
      <c r="B41" s="11">
        <v>3000.0</v>
      </c>
      <c r="C41" s="11">
        <v>3000.0</v>
      </c>
      <c r="D41" s="11">
        <f t="shared" si="17"/>
        <v>0</v>
      </c>
      <c r="E41" s="11">
        <f t="shared" si="24"/>
        <v>1000</v>
      </c>
      <c r="F41" s="129" t="s">
        <v>641</v>
      </c>
      <c r="G41" s="21" t="s">
        <v>324</v>
      </c>
      <c r="H41" s="14"/>
      <c r="I41" s="12">
        <v>43770.0</v>
      </c>
      <c r="J41" s="80">
        <v>43777.0</v>
      </c>
      <c r="K41" s="13">
        <f t="shared" si="18"/>
        <v>7</v>
      </c>
      <c r="L41" s="14">
        <v>0.0</v>
      </c>
      <c r="M41" s="15">
        <v>0.18</v>
      </c>
      <c r="N41" s="16">
        <f t="shared" si="19"/>
        <v>540</v>
      </c>
      <c r="O41" s="16">
        <v>540.0</v>
      </c>
      <c r="P41" s="11">
        <f t="shared" si="20"/>
        <v>0</v>
      </c>
      <c r="Q41" s="11">
        <f t="shared" si="25"/>
        <v>150</v>
      </c>
      <c r="R41" s="12">
        <f t="shared" si="21"/>
        <v>43777</v>
      </c>
      <c r="S41" s="11" t="str">
        <f t="shared" ref="S41:T41" si="77">F43</f>
        <v>4432/21</v>
      </c>
      <c r="T41" s="73" t="str">
        <f t="shared" si="77"/>
        <v>21.1.2020</v>
      </c>
      <c r="U41" s="11"/>
      <c r="V41" s="95">
        <f t="shared" si="68"/>
        <v>43777</v>
      </c>
      <c r="W41" s="14">
        <f t="shared" si="70"/>
        <v>7</v>
      </c>
      <c r="X41" s="14">
        <v>0.0</v>
      </c>
      <c r="AB41" s="24">
        <f>ROUND(SUM(AB40*5%),0)</f>
        <v>131</v>
      </c>
      <c r="AC41" s="24">
        <f>ROUND(SUM(AC40*10%),0)</f>
        <v>276</v>
      </c>
    </row>
    <row r="42" ht="15.0" customHeight="1">
      <c r="A42" s="17">
        <v>43800.0</v>
      </c>
      <c r="B42" s="11">
        <v>3000.0</v>
      </c>
      <c r="C42" s="11">
        <v>3000.0</v>
      </c>
      <c r="D42" s="11">
        <f t="shared" si="17"/>
        <v>0</v>
      </c>
      <c r="E42" s="11">
        <f t="shared" si="24"/>
        <v>1000</v>
      </c>
      <c r="F42" s="14" t="s">
        <v>642</v>
      </c>
      <c r="G42" s="12" t="s">
        <v>439</v>
      </c>
      <c r="H42" s="14"/>
      <c r="I42" s="12">
        <v>43800.0</v>
      </c>
      <c r="J42" s="80">
        <v>43808.0</v>
      </c>
      <c r="K42" s="13">
        <f t="shared" si="18"/>
        <v>8</v>
      </c>
      <c r="L42" s="14">
        <v>0.0</v>
      </c>
      <c r="M42" s="15">
        <v>0.18</v>
      </c>
      <c r="N42" s="16">
        <f t="shared" si="19"/>
        <v>540</v>
      </c>
      <c r="O42" s="16">
        <v>540.0</v>
      </c>
      <c r="P42" s="11">
        <f t="shared" si="20"/>
        <v>0</v>
      </c>
      <c r="Q42" s="11">
        <f t="shared" si="25"/>
        <v>150</v>
      </c>
      <c r="R42" s="12">
        <f t="shared" si="21"/>
        <v>43808</v>
      </c>
      <c r="S42" s="11" t="str">
        <f t="shared" ref="S42:T42" si="78">F42</f>
        <v>4428/46</v>
      </c>
      <c r="T42" s="124" t="str">
        <f t="shared" si="78"/>
        <v>24.12.19</v>
      </c>
      <c r="U42" s="11"/>
      <c r="V42" s="95">
        <f t="shared" si="68"/>
        <v>43808</v>
      </c>
      <c r="W42" s="14">
        <f t="shared" si="70"/>
        <v>8</v>
      </c>
      <c r="X42" s="14">
        <v>0.0</v>
      </c>
      <c r="AB42" s="24">
        <f t="shared" ref="AB42:AC42" si="79">SUM(AB40,AB41)</f>
        <v>2756</v>
      </c>
      <c r="AC42" s="24">
        <f t="shared" si="79"/>
        <v>3032</v>
      </c>
    </row>
    <row r="43" ht="15.0" customHeight="1">
      <c r="A43" s="17">
        <v>43831.0</v>
      </c>
      <c r="B43" s="11">
        <v>3000.0</v>
      </c>
      <c r="C43" s="11">
        <v>3000.0</v>
      </c>
      <c r="D43" s="11">
        <f t="shared" si="17"/>
        <v>0</v>
      </c>
      <c r="E43" s="11">
        <f t="shared" si="24"/>
        <v>1000</v>
      </c>
      <c r="F43" s="14" t="s">
        <v>643</v>
      </c>
      <c r="G43" s="21" t="s">
        <v>644</v>
      </c>
      <c r="H43" s="14"/>
      <c r="I43" s="12">
        <v>43831.0</v>
      </c>
      <c r="J43" s="80">
        <v>43837.0</v>
      </c>
      <c r="K43" s="13">
        <f t="shared" si="18"/>
        <v>6</v>
      </c>
      <c r="L43" s="14">
        <v>0.0</v>
      </c>
      <c r="M43" s="15">
        <v>0.18</v>
      </c>
      <c r="N43" s="16">
        <f t="shared" si="19"/>
        <v>540</v>
      </c>
      <c r="O43" s="16">
        <v>540.0</v>
      </c>
      <c r="P43" s="11">
        <f t="shared" si="20"/>
        <v>0</v>
      </c>
      <c r="Q43" s="11">
        <f t="shared" si="25"/>
        <v>150</v>
      </c>
      <c r="R43" s="12">
        <f t="shared" si="21"/>
        <v>43837</v>
      </c>
      <c r="S43" s="11" t="str">
        <f t="shared" ref="S43:T43" si="80">F43</f>
        <v>4432/21</v>
      </c>
      <c r="T43" s="73" t="str">
        <f t="shared" si="80"/>
        <v>21.1.2020</v>
      </c>
      <c r="U43" s="11"/>
      <c r="V43" s="95">
        <f t="shared" si="68"/>
        <v>43837</v>
      </c>
      <c r="W43" s="14">
        <f t="shared" si="70"/>
        <v>6</v>
      </c>
      <c r="X43" s="14">
        <v>0.0</v>
      </c>
    </row>
    <row r="44" ht="15.0" customHeight="1">
      <c r="A44" s="17">
        <v>43862.0</v>
      </c>
      <c r="B44" s="11">
        <v>3000.0</v>
      </c>
      <c r="C44" s="11">
        <v>3000.0</v>
      </c>
      <c r="D44" s="11">
        <f t="shared" si="17"/>
        <v>0</v>
      </c>
      <c r="E44" s="11">
        <f t="shared" si="24"/>
        <v>1000</v>
      </c>
      <c r="F44" s="14" t="s">
        <v>645</v>
      </c>
      <c r="G44" s="26" t="s">
        <v>646</v>
      </c>
      <c r="H44" s="14"/>
      <c r="I44" s="12">
        <v>43862.0</v>
      </c>
      <c r="J44" s="80">
        <v>43868.0</v>
      </c>
      <c r="K44" s="13">
        <f t="shared" si="18"/>
        <v>6</v>
      </c>
      <c r="L44" s="14">
        <v>0.0</v>
      </c>
      <c r="M44" s="15">
        <v>0.18</v>
      </c>
      <c r="N44" s="16">
        <f t="shared" si="19"/>
        <v>540</v>
      </c>
      <c r="O44" s="16">
        <v>540.0</v>
      </c>
      <c r="P44" s="11">
        <f t="shared" si="20"/>
        <v>0</v>
      </c>
      <c r="Q44" s="11">
        <f t="shared" si="25"/>
        <v>150</v>
      </c>
      <c r="R44" s="12">
        <f t="shared" si="21"/>
        <v>43868</v>
      </c>
      <c r="S44" s="11" t="str">
        <f t="shared" ref="S44:T44" si="81">F44</f>
        <v>4866/33</v>
      </c>
      <c r="T44" s="124" t="str">
        <f t="shared" si="81"/>
        <v>18.2.2020</v>
      </c>
      <c r="U44" s="11"/>
      <c r="V44" s="95">
        <f t="shared" si="68"/>
        <v>43868</v>
      </c>
      <c r="W44" s="14">
        <f t="shared" si="70"/>
        <v>6</v>
      </c>
      <c r="X44" s="14">
        <v>0.0</v>
      </c>
    </row>
    <row r="45" ht="15.0" customHeight="1">
      <c r="A45" s="17">
        <v>43891.0</v>
      </c>
      <c r="B45" s="11">
        <v>3000.0</v>
      </c>
      <c r="C45" s="11">
        <v>3000.0</v>
      </c>
      <c r="D45" s="11">
        <f t="shared" si="17"/>
        <v>0</v>
      </c>
      <c r="E45" s="11">
        <f t="shared" si="24"/>
        <v>1000</v>
      </c>
      <c r="F45" s="14" t="s">
        <v>647</v>
      </c>
      <c r="G45" s="14" t="s">
        <v>648</v>
      </c>
      <c r="H45" s="14"/>
      <c r="I45" s="12">
        <v>43891.0</v>
      </c>
      <c r="J45" s="80">
        <v>43899.0</v>
      </c>
      <c r="K45" s="13">
        <f t="shared" si="18"/>
        <v>8</v>
      </c>
      <c r="L45" s="14">
        <v>0.0</v>
      </c>
      <c r="M45" s="15">
        <v>0.18</v>
      </c>
      <c r="N45" s="16">
        <f t="shared" si="19"/>
        <v>540</v>
      </c>
      <c r="O45" s="16">
        <v>540.0</v>
      </c>
      <c r="P45" s="11">
        <f t="shared" si="20"/>
        <v>0</v>
      </c>
      <c r="Q45" s="11">
        <f t="shared" si="25"/>
        <v>150</v>
      </c>
      <c r="R45" s="12">
        <f t="shared" si="21"/>
        <v>43899</v>
      </c>
      <c r="S45" s="11" t="str">
        <f t="shared" ref="S45:T45" si="82">F45</f>
        <v>4870/40</v>
      </c>
      <c r="T45" s="73" t="str">
        <f t="shared" si="82"/>
        <v>17.3.2020</v>
      </c>
      <c r="U45" s="11"/>
      <c r="V45" s="95">
        <f t="shared" si="68"/>
        <v>43899</v>
      </c>
      <c r="W45" s="14">
        <f t="shared" si="70"/>
        <v>8</v>
      </c>
      <c r="X45" s="14">
        <v>0.0</v>
      </c>
    </row>
    <row r="46" ht="15.0" customHeight="1">
      <c r="A46" s="22">
        <v>43922.0</v>
      </c>
      <c r="B46" s="11">
        <v>3000.0</v>
      </c>
      <c r="C46" s="11">
        <v>0.0</v>
      </c>
      <c r="D46" s="11">
        <f t="shared" si="17"/>
        <v>3000</v>
      </c>
      <c r="E46" s="23">
        <f t="shared" si="24"/>
        <v>4000</v>
      </c>
      <c r="F46" s="28"/>
      <c r="G46" s="28"/>
      <c r="H46" s="28"/>
      <c r="I46" s="12">
        <v>43922.0</v>
      </c>
      <c r="J46" s="80">
        <v>43992.0</v>
      </c>
      <c r="K46" s="13">
        <f t="shared" si="18"/>
        <v>70</v>
      </c>
      <c r="L46" s="75">
        <v>0.0</v>
      </c>
      <c r="M46" s="15">
        <v>0.18</v>
      </c>
      <c r="N46" s="16">
        <f t="shared" si="19"/>
        <v>540</v>
      </c>
      <c r="O46" s="16">
        <v>0.0</v>
      </c>
      <c r="P46" s="11">
        <f t="shared" si="20"/>
        <v>540</v>
      </c>
      <c r="Q46" s="11">
        <f t="shared" si="25"/>
        <v>690</v>
      </c>
      <c r="R46" s="12">
        <f t="shared" si="21"/>
        <v>43992</v>
      </c>
      <c r="S46" s="11" t="str">
        <f t="shared" ref="S46:T46" si="83">F46</f>
        <v/>
      </c>
      <c r="T46" s="73" t="str">
        <f t="shared" si="83"/>
        <v/>
      </c>
      <c r="U46" s="11"/>
      <c r="V46" s="95">
        <f t="shared" si="68"/>
        <v>43992</v>
      </c>
      <c r="W46" s="14">
        <f t="shared" si="70"/>
        <v>70</v>
      </c>
      <c r="X46" s="14">
        <v>0.0</v>
      </c>
    </row>
    <row r="47" ht="15.0" customHeight="1">
      <c r="A47" s="22">
        <v>43952.0</v>
      </c>
      <c r="B47" s="11">
        <v>3000.0</v>
      </c>
      <c r="C47" s="11">
        <v>0.0</v>
      </c>
      <c r="D47" s="11">
        <f t="shared" si="17"/>
        <v>3000</v>
      </c>
      <c r="E47" s="23">
        <f t="shared" si="24"/>
        <v>7000</v>
      </c>
      <c r="F47" s="28"/>
      <c r="G47" s="28"/>
      <c r="H47" s="28"/>
      <c r="I47" s="12">
        <v>43952.0</v>
      </c>
      <c r="J47" s="80">
        <v>43992.0</v>
      </c>
      <c r="K47" s="13">
        <f t="shared" si="18"/>
        <v>40</v>
      </c>
      <c r="L47" s="75">
        <v>0.0</v>
      </c>
      <c r="M47" s="15">
        <v>0.18</v>
      </c>
      <c r="N47" s="16">
        <f t="shared" si="19"/>
        <v>540</v>
      </c>
      <c r="O47" s="16">
        <v>0.0</v>
      </c>
      <c r="P47" s="11">
        <f t="shared" si="20"/>
        <v>540</v>
      </c>
      <c r="Q47" s="11">
        <f t="shared" si="25"/>
        <v>1230</v>
      </c>
      <c r="R47" s="12">
        <f t="shared" si="21"/>
        <v>43992</v>
      </c>
      <c r="S47" s="11" t="str">
        <f t="shared" ref="S47:T47" si="84">F47</f>
        <v/>
      </c>
      <c r="T47" s="73" t="str">
        <f t="shared" si="84"/>
        <v/>
      </c>
      <c r="U47" s="11"/>
      <c r="V47" s="95">
        <f t="shared" si="68"/>
        <v>43992</v>
      </c>
      <c r="W47" s="14">
        <f t="shared" si="70"/>
        <v>40</v>
      </c>
      <c r="X47" s="14">
        <v>0.0</v>
      </c>
    </row>
    <row r="48" ht="15.0" customHeight="1">
      <c r="A48" s="22">
        <v>43983.0</v>
      </c>
      <c r="B48" s="11">
        <v>3000.0</v>
      </c>
      <c r="C48" s="11">
        <v>6000.0</v>
      </c>
      <c r="D48" s="11">
        <f t="shared" si="17"/>
        <v>-3000</v>
      </c>
      <c r="E48" s="23">
        <f t="shared" si="24"/>
        <v>4000</v>
      </c>
      <c r="F48" s="28"/>
      <c r="G48" s="28"/>
      <c r="H48" s="28"/>
      <c r="I48" s="12">
        <v>43983.0</v>
      </c>
      <c r="J48" s="80">
        <v>44021.0</v>
      </c>
      <c r="K48" s="13">
        <f t="shared" si="18"/>
        <v>38</v>
      </c>
      <c r="L48" s="75">
        <v>0.0</v>
      </c>
      <c r="M48" s="15">
        <v>0.18</v>
      </c>
      <c r="N48" s="16">
        <f t="shared" si="19"/>
        <v>540</v>
      </c>
      <c r="O48" s="16">
        <v>1080.0</v>
      </c>
      <c r="P48" s="11">
        <f t="shared" si="20"/>
        <v>-540</v>
      </c>
      <c r="Q48" s="11">
        <f t="shared" si="25"/>
        <v>690</v>
      </c>
      <c r="R48" s="12">
        <f t="shared" si="21"/>
        <v>44021</v>
      </c>
      <c r="S48" s="11" t="str">
        <f t="shared" ref="S48:T48" si="85">F48</f>
        <v/>
      </c>
      <c r="T48" s="73" t="str">
        <f t="shared" si="85"/>
        <v/>
      </c>
      <c r="U48" s="11"/>
      <c r="V48" s="95">
        <f t="shared" si="68"/>
        <v>44021</v>
      </c>
      <c r="W48" s="14">
        <f t="shared" si="70"/>
        <v>38</v>
      </c>
      <c r="X48" s="14">
        <v>0.0</v>
      </c>
    </row>
    <row r="49" ht="15.0" customHeight="1">
      <c r="A49" s="17">
        <v>44013.0</v>
      </c>
      <c r="B49" s="11">
        <v>3000.0</v>
      </c>
      <c r="C49" s="11">
        <v>6000.0</v>
      </c>
      <c r="D49" s="11">
        <f t="shared" si="17"/>
        <v>-3000</v>
      </c>
      <c r="E49" s="11">
        <f t="shared" si="24"/>
        <v>1000</v>
      </c>
      <c r="F49" s="14"/>
      <c r="G49" s="14"/>
      <c r="H49" s="14"/>
      <c r="I49" s="12">
        <v>44013.0</v>
      </c>
      <c r="J49" s="80">
        <v>44021.0</v>
      </c>
      <c r="K49" s="13">
        <f t="shared" si="18"/>
        <v>8</v>
      </c>
      <c r="L49" s="14">
        <v>0.0</v>
      </c>
      <c r="M49" s="15">
        <v>0.18</v>
      </c>
      <c r="N49" s="16">
        <f t="shared" si="19"/>
        <v>540</v>
      </c>
      <c r="O49" s="16">
        <v>1080.0</v>
      </c>
      <c r="P49" s="11">
        <f t="shared" si="20"/>
        <v>-540</v>
      </c>
      <c r="Q49" s="11">
        <f t="shared" si="25"/>
        <v>150</v>
      </c>
      <c r="R49" s="12">
        <f t="shared" si="21"/>
        <v>44021</v>
      </c>
      <c r="S49" s="11" t="str">
        <f t="shared" ref="S49:T49" si="86">F49</f>
        <v/>
      </c>
      <c r="T49" s="73" t="str">
        <f t="shared" si="86"/>
        <v/>
      </c>
      <c r="U49" s="11"/>
      <c r="V49" s="95">
        <f t="shared" si="68"/>
        <v>44021</v>
      </c>
      <c r="W49" s="14">
        <f t="shared" si="70"/>
        <v>8</v>
      </c>
      <c r="X49" s="14">
        <f>ROUND(SUM(N49*18%*W49/365),0)</f>
        <v>2</v>
      </c>
    </row>
    <row r="50" ht="15.0" customHeight="1">
      <c r="A50" s="17">
        <v>44044.0</v>
      </c>
      <c r="B50" s="23">
        <v>5000.0</v>
      </c>
      <c r="C50" s="11">
        <v>3000.0</v>
      </c>
      <c r="D50" s="11">
        <f t="shared" si="17"/>
        <v>2000</v>
      </c>
      <c r="E50" s="11">
        <f t="shared" si="24"/>
        <v>3000</v>
      </c>
      <c r="F50" s="14"/>
      <c r="G50" s="14"/>
      <c r="H50" s="14"/>
      <c r="I50" s="12">
        <v>44044.0</v>
      </c>
      <c r="J50" s="80">
        <v>44054.0</v>
      </c>
      <c r="K50" s="13">
        <f t="shared" si="18"/>
        <v>10</v>
      </c>
      <c r="L50" s="14">
        <v>200.0</v>
      </c>
      <c r="M50" s="15">
        <v>0.18</v>
      </c>
      <c r="N50" s="16">
        <f t="shared" si="19"/>
        <v>900</v>
      </c>
      <c r="O50" s="16">
        <v>540.0</v>
      </c>
      <c r="P50" s="11">
        <f t="shared" si="20"/>
        <v>360</v>
      </c>
      <c r="Q50" s="11">
        <f t="shared" si="25"/>
        <v>510</v>
      </c>
      <c r="R50" s="12">
        <f t="shared" si="21"/>
        <v>44054</v>
      </c>
      <c r="S50" s="11" t="str">
        <f t="shared" ref="S50:T50" si="87">F50</f>
        <v/>
      </c>
      <c r="T50" s="73" t="str">
        <f t="shared" si="87"/>
        <v/>
      </c>
      <c r="U50" s="11"/>
      <c r="V50" s="95">
        <f t="shared" si="68"/>
        <v>44054</v>
      </c>
      <c r="W50" s="14">
        <f t="shared" si="70"/>
        <v>10</v>
      </c>
      <c r="X50" s="14">
        <f>ROUND(SUM(P50*18%*W50/365),0)</f>
        <v>2</v>
      </c>
    </row>
    <row r="51" ht="15.0" customHeight="1">
      <c r="A51" s="11"/>
      <c r="B51" s="11">
        <f t="shared" ref="B51:D51" si="88">SUM(B5:B50)</f>
        <v>185000</v>
      </c>
      <c r="C51" s="11">
        <f t="shared" si="88"/>
        <v>182000</v>
      </c>
      <c r="D51" s="11">
        <f t="shared" si="88"/>
        <v>3000</v>
      </c>
      <c r="E51" s="11"/>
      <c r="F51" s="14"/>
      <c r="G51" s="14"/>
      <c r="H51" s="14"/>
      <c r="I51" s="12"/>
      <c r="J51" s="14"/>
      <c r="K51" s="14"/>
      <c r="L51" s="14">
        <f>SUM(L5:L50)</f>
        <v>1700</v>
      </c>
      <c r="M51" s="11"/>
      <c r="N51" s="11">
        <f t="shared" ref="N51:P51" si="89">SUM(N5:N50)</f>
        <v>31020</v>
      </c>
      <c r="O51" s="11">
        <f t="shared" si="89"/>
        <v>30510</v>
      </c>
      <c r="P51" s="11">
        <f t="shared" si="89"/>
        <v>510</v>
      </c>
      <c r="Q51" s="11"/>
      <c r="R51" s="11"/>
      <c r="S51" s="11"/>
      <c r="T51" s="11"/>
      <c r="U51" s="11"/>
      <c r="V51" s="11"/>
      <c r="W51" s="11"/>
      <c r="X51" s="11">
        <f>SUM(X5:X50)</f>
        <v>144</v>
      </c>
    </row>
    <row r="52" ht="15.0" customHeight="1"/>
    <row r="53" ht="15.0" customHeight="1">
      <c r="A53" s="3" t="s">
        <v>37</v>
      </c>
      <c r="B53" s="4"/>
      <c r="C53" s="4"/>
      <c r="D53" s="4"/>
      <c r="E53" s="4"/>
      <c r="F53" s="5"/>
    </row>
    <row r="54" ht="15.0" customHeight="1">
      <c r="A54" s="34" t="s">
        <v>38</v>
      </c>
      <c r="B54" s="5"/>
      <c r="C54" s="35"/>
      <c r="D54" s="35" t="s">
        <v>39</v>
      </c>
      <c r="E54" s="35" t="s">
        <v>17</v>
      </c>
      <c r="F54" s="35" t="s">
        <v>6</v>
      </c>
    </row>
    <row r="55" ht="15.0" customHeight="1">
      <c r="A55" s="34" t="s">
        <v>1</v>
      </c>
      <c r="B55" s="5"/>
      <c r="C55" s="35"/>
      <c r="D55" s="35">
        <f t="shared" ref="D55:E55" si="90">B51</f>
        <v>185000</v>
      </c>
      <c r="E55" s="35">
        <f t="shared" si="90"/>
        <v>182000</v>
      </c>
      <c r="F55" s="35">
        <f t="shared" ref="F55:F58" si="92">SUM(D55-E55)</f>
        <v>3000</v>
      </c>
    </row>
    <row r="56" ht="15.0" customHeight="1">
      <c r="A56" s="34" t="s">
        <v>40</v>
      </c>
      <c r="B56" s="5"/>
      <c r="C56" s="35"/>
      <c r="D56" s="35">
        <f t="shared" ref="D56:E56" si="91">N51</f>
        <v>31020</v>
      </c>
      <c r="E56" s="35">
        <f t="shared" si="91"/>
        <v>30510</v>
      </c>
      <c r="F56" s="35">
        <f t="shared" si="92"/>
        <v>510</v>
      </c>
    </row>
    <row r="57" ht="15.0" customHeight="1">
      <c r="A57" s="34" t="s">
        <v>41</v>
      </c>
      <c r="B57" s="5"/>
      <c r="C57" s="35"/>
      <c r="D57" s="35">
        <f>L51</f>
        <v>1700</v>
      </c>
      <c r="E57" s="35">
        <v>0.0</v>
      </c>
      <c r="F57" s="35">
        <f t="shared" si="92"/>
        <v>1700</v>
      </c>
    </row>
    <row r="58" ht="15.0" customHeight="1">
      <c r="A58" s="34" t="s">
        <v>42</v>
      </c>
      <c r="B58" s="5"/>
      <c r="C58" s="35"/>
      <c r="D58" s="35">
        <f>X51</f>
        <v>144</v>
      </c>
      <c r="E58" s="35">
        <v>0.0</v>
      </c>
      <c r="F58" s="35">
        <f t="shared" si="92"/>
        <v>144</v>
      </c>
    </row>
    <row r="59" ht="15.0" customHeight="1">
      <c r="A59" s="3" t="s">
        <v>36</v>
      </c>
      <c r="B59" s="5"/>
      <c r="C59" s="35"/>
      <c r="D59" s="35">
        <f t="shared" ref="D59:F59" si="93">SUM(D55:D58)</f>
        <v>217864</v>
      </c>
      <c r="E59" s="35">
        <f t="shared" si="93"/>
        <v>212510</v>
      </c>
      <c r="F59" s="35">
        <f t="shared" si="93"/>
        <v>5354</v>
      </c>
    </row>
    <row r="60" ht="15.75" customHeight="1">
      <c r="A60" s="36" t="s">
        <v>43</v>
      </c>
    </row>
    <row r="61" ht="25.5" customHeight="1"/>
    <row r="62" ht="15.75" customHeight="1">
      <c r="D62" s="24" t="s">
        <v>44</v>
      </c>
      <c r="F62" s="24" t="s">
        <v>45</v>
      </c>
      <c r="I62" s="24" t="s">
        <v>46</v>
      </c>
      <c r="L62" s="24" t="s">
        <v>47</v>
      </c>
      <c r="Q62" s="24" t="s">
        <v>48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>
      <c r="M78" s="24">
        <v>7500.0</v>
      </c>
    </row>
    <row r="79" ht="15.75" customHeight="1">
      <c r="M79" s="24">
        <v>5971.0</v>
      </c>
    </row>
    <row r="80" ht="15.75" customHeight="1">
      <c r="M80" s="24">
        <v>1350.0</v>
      </c>
    </row>
    <row r="81" ht="15.75" customHeight="1">
      <c r="M81" s="24">
        <v>33046.0</v>
      </c>
    </row>
    <row r="82" ht="15.75" customHeight="1">
      <c r="M82" s="24">
        <f>SUM(M78:M81)</f>
        <v>47867</v>
      </c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56:B56"/>
    <mergeCell ref="A57:B57"/>
    <mergeCell ref="A58:B58"/>
    <mergeCell ref="A59:B59"/>
    <mergeCell ref="A60:Q60"/>
    <mergeCell ref="A1:X1"/>
    <mergeCell ref="A2:L2"/>
    <mergeCell ref="M2:X2"/>
    <mergeCell ref="A4:X4"/>
    <mergeCell ref="A53:F53"/>
    <mergeCell ref="A54:B54"/>
    <mergeCell ref="A55:B55"/>
  </mergeCells>
  <printOptions/>
  <pageMargins bottom="0.7480314960629921" footer="0.0" header="0.0" left="0.7086614173228347" right="0.7086614173228347" top="0.7480314960629921"/>
  <pageSetup paperSize="5" scale="75"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8.13"/>
    <col customWidth="1" min="3" max="3" width="8.63"/>
    <col customWidth="1" min="4" max="4" width="8.13"/>
    <col customWidth="1" min="5" max="5" width="7.5"/>
    <col customWidth="1" min="6" max="6" width="6.88"/>
    <col customWidth="1" min="7" max="7" width="7.88"/>
    <col customWidth="1" min="8" max="8" width="7.38"/>
    <col customWidth="1" min="9" max="9" width="8.25"/>
    <col customWidth="1" min="10" max="10" width="8.5"/>
    <col customWidth="1" min="11" max="11" width="5.0"/>
    <col customWidth="1" min="12" max="12" width="8.25"/>
    <col customWidth="1" min="13" max="13" width="5.88"/>
    <col customWidth="1" min="14" max="14" width="7.0"/>
    <col customWidth="1" min="15" max="15" width="6.5"/>
    <col customWidth="1" min="16" max="16" width="7.38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4.38"/>
    <col customWidth="1" min="23" max="23" width="5.88"/>
    <col customWidth="1" min="24" max="24" width="9.13"/>
    <col customWidth="1" min="25" max="25" width="7.88"/>
    <col customWidth="1" min="26" max="26" width="3.5"/>
    <col customWidth="1" min="27" max="29" width="7.63"/>
  </cols>
  <sheetData>
    <row r="1">
      <c r="A1" s="49" t="s">
        <v>649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 t="s">
        <v>650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20.25" customHeight="1">
      <c r="A5" s="66" t="s">
        <v>205</v>
      </c>
      <c r="B5" s="10">
        <v>119000.0</v>
      </c>
      <c r="C5" s="10">
        <v>59500.0</v>
      </c>
      <c r="D5" s="11">
        <f t="shared" ref="D5:D13" si="1">SUM(B5-C5)</f>
        <v>59500</v>
      </c>
      <c r="E5" s="10">
        <f>D5</f>
        <v>59500</v>
      </c>
      <c r="F5" s="10"/>
      <c r="G5" s="10"/>
      <c r="H5" s="10"/>
      <c r="I5" s="10"/>
      <c r="J5" s="10"/>
      <c r="K5" s="10"/>
      <c r="L5" s="9">
        <v>700.0</v>
      </c>
      <c r="M5" s="10"/>
      <c r="N5" s="10">
        <v>8791.0</v>
      </c>
      <c r="O5" s="10">
        <v>0.0</v>
      </c>
      <c r="P5" s="11">
        <v>8791.0</v>
      </c>
      <c r="Q5" s="10">
        <v>8791.0</v>
      </c>
      <c r="R5" s="10"/>
      <c r="S5" s="10"/>
      <c r="T5" s="10"/>
      <c r="U5" s="10"/>
      <c r="V5" s="10"/>
      <c r="W5" s="10"/>
    </row>
    <row r="6" ht="15.0" customHeight="1">
      <c r="A6" s="17">
        <v>42736.0</v>
      </c>
      <c r="B6" s="11">
        <v>7000.0</v>
      </c>
      <c r="C6" s="11">
        <v>14000.0</v>
      </c>
      <c r="D6" s="11">
        <f t="shared" si="1"/>
        <v>-7000</v>
      </c>
      <c r="E6" s="11">
        <f t="shared" ref="E6:E13" si="3">SUM(E5+D6)</f>
        <v>52500</v>
      </c>
      <c r="F6" s="14" t="s">
        <v>651</v>
      </c>
      <c r="G6" s="14" t="s">
        <v>496</v>
      </c>
      <c r="H6" s="14">
        <v>265.0</v>
      </c>
      <c r="I6" s="12">
        <v>42736.0</v>
      </c>
      <c r="J6" s="12">
        <v>42821.0</v>
      </c>
      <c r="K6" s="13">
        <f t="shared" ref="K6:K8" si="4">SUM(J6-I6)</f>
        <v>85</v>
      </c>
      <c r="L6" s="14">
        <v>700.0</v>
      </c>
      <c r="M6" s="72">
        <v>0.15</v>
      </c>
      <c r="N6" s="16">
        <f t="shared" ref="N6:N13" si="5">ROUND(SUM(B6*M6),0)</f>
        <v>1050</v>
      </c>
      <c r="O6" s="16">
        <v>2100.0</v>
      </c>
      <c r="P6" s="11">
        <f t="shared" ref="P6:P13" si="6">SUM(N6-O6)</f>
        <v>-1050</v>
      </c>
      <c r="Q6" s="11">
        <f t="shared" ref="Q6:Q13" si="7">SUM(Q5+P6)</f>
        <v>7741</v>
      </c>
      <c r="R6" s="12">
        <v>42821.0</v>
      </c>
      <c r="S6" s="11" t="str">
        <f t="shared" ref="S6:T6" si="2">F6</f>
        <v>1008/49</v>
      </c>
      <c r="T6" s="73" t="str">
        <f t="shared" si="2"/>
        <v>30.1.17</v>
      </c>
      <c r="U6" s="11"/>
      <c r="V6" s="14">
        <f t="shared" ref="V6:V13" si="9">K6</f>
        <v>85</v>
      </c>
      <c r="W6" s="14">
        <f t="shared" ref="W6:W8" si="10">ROUND(SUM(N6*18%*V6/365),0)</f>
        <v>44</v>
      </c>
      <c r="AA6" s="12">
        <v>42736.0</v>
      </c>
      <c r="AB6" s="12">
        <v>44074.0</v>
      </c>
      <c r="AC6" s="13">
        <f>SUM(AB6-AA6)</f>
        <v>1338</v>
      </c>
    </row>
    <row r="7" ht="15.0" customHeight="1">
      <c r="A7" s="17">
        <v>42767.0</v>
      </c>
      <c r="B7" s="11">
        <v>7000.0</v>
      </c>
      <c r="C7" s="11">
        <v>0.0</v>
      </c>
      <c r="D7" s="11">
        <f t="shared" si="1"/>
        <v>7000</v>
      </c>
      <c r="E7" s="11">
        <f t="shared" si="3"/>
        <v>59500</v>
      </c>
      <c r="F7" s="14"/>
      <c r="G7" s="14"/>
      <c r="H7" s="14"/>
      <c r="I7" s="12">
        <v>42767.0</v>
      </c>
      <c r="J7" s="12">
        <v>42821.0</v>
      </c>
      <c r="K7" s="13">
        <f t="shared" si="4"/>
        <v>54</v>
      </c>
      <c r="L7" s="14">
        <v>700.0</v>
      </c>
      <c r="M7" s="72">
        <v>0.15</v>
      </c>
      <c r="N7" s="16">
        <f t="shared" si="5"/>
        <v>1050</v>
      </c>
      <c r="O7" s="16">
        <v>0.0</v>
      </c>
      <c r="P7" s="11">
        <f t="shared" si="6"/>
        <v>1050</v>
      </c>
      <c r="Q7" s="11">
        <f t="shared" si="7"/>
        <v>8791</v>
      </c>
      <c r="R7" s="12">
        <v>42821.0</v>
      </c>
      <c r="S7" s="11" t="str">
        <f t="shared" ref="S7:T7" si="8">F7</f>
        <v/>
      </c>
      <c r="T7" s="73" t="str">
        <f t="shared" si="8"/>
        <v/>
      </c>
      <c r="U7" s="11"/>
      <c r="V7" s="14">
        <f t="shared" si="9"/>
        <v>54</v>
      </c>
      <c r="W7" s="14">
        <f t="shared" si="10"/>
        <v>28</v>
      </c>
    </row>
    <row r="8" ht="15.0" customHeight="1">
      <c r="A8" s="17">
        <v>42795.0</v>
      </c>
      <c r="B8" s="11">
        <v>7000.0</v>
      </c>
      <c r="C8" s="11">
        <v>85478.0</v>
      </c>
      <c r="D8" s="11">
        <f t="shared" si="1"/>
        <v>-78478</v>
      </c>
      <c r="E8" s="11">
        <f t="shared" si="3"/>
        <v>-18978</v>
      </c>
      <c r="F8" s="14" t="s">
        <v>652</v>
      </c>
      <c r="G8" s="14" t="s">
        <v>513</v>
      </c>
      <c r="H8" s="128" t="s">
        <v>653</v>
      </c>
      <c r="I8" s="12">
        <v>42795.0</v>
      </c>
      <c r="J8" s="12">
        <v>42821.0</v>
      </c>
      <c r="K8" s="13">
        <f t="shared" si="4"/>
        <v>26</v>
      </c>
      <c r="L8" s="14">
        <v>700.0</v>
      </c>
      <c r="M8" s="72">
        <v>0.15</v>
      </c>
      <c r="N8" s="16">
        <f t="shared" si="5"/>
        <v>1050</v>
      </c>
      <c r="O8" s="16">
        <v>12822.0</v>
      </c>
      <c r="P8" s="11">
        <f t="shared" si="6"/>
        <v>-11772</v>
      </c>
      <c r="Q8" s="11">
        <f t="shared" si="7"/>
        <v>-2981</v>
      </c>
      <c r="R8" s="12">
        <f t="shared" ref="R8:R13" si="12">J8</f>
        <v>42821</v>
      </c>
      <c r="S8" s="11" t="str">
        <f t="shared" ref="S8:T8" si="11">F8</f>
        <v>1632/06</v>
      </c>
      <c r="T8" s="73" t="str">
        <f t="shared" si="11"/>
        <v>3.5.17</v>
      </c>
      <c r="U8" s="11"/>
      <c r="V8" s="14">
        <f t="shared" si="9"/>
        <v>26</v>
      </c>
      <c r="W8" s="14">
        <f t="shared" si="10"/>
        <v>13</v>
      </c>
      <c r="X8" s="24">
        <v>50000.0</v>
      </c>
      <c r="Y8" s="24">
        <v>43478.0</v>
      </c>
      <c r="AA8" s="24">
        <f>X8-Y8</f>
        <v>6522</v>
      </c>
      <c r="AB8" s="24">
        <v>6300.0</v>
      </c>
      <c r="AC8" s="24">
        <f>SUM(AA8:AB8)</f>
        <v>12822</v>
      </c>
    </row>
    <row r="9" ht="15.0" customHeight="1">
      <c r="A9" s="17">
        <v>42826.0</v>
      </c>
      <c r="B9" s="11">
        <v>7000.0</v>
      </c>
      <c r="C9" s="11">
        <v>0.0</v>
      </c>
      <c r="D9" s="11">
        <f t="shared" si="1"/>
        <v>7000</v>
      </c>
      <c r="E9" s="11">
        <f t="shared" si="3"/>
        <v>-11978</v>
      </c>
      <c r="F9" s="14"/>
      <c r="G9" s="14"/>
      <c r="H9" s="14"/>
      <c r="I9" s="12">
        <v>42826.0</v>
      </c>
      <c r="J9" s="12">
        <v>42821.0</v>
      </c>
      <c r="K9" s="13">
        <v>0.0</v>
      </c>
      <c r="L9" s="14">
        <v>0.0</v>
      </c>
      <c r="M9" s="72">
        <v>0.15</v>
      </c>
      <c r="N9" s="16">
        <f t="shared" si="5"/>
        <v>1050</v>
      </c>
      <c r="O9" s="16">
        <v>0.0</v>
      </c>
      <c r="P9" s="11">
        <f t="shared" si="6"/>
        <v>1050</v>
      </c>
      <c r="Q9" s="11">
        <f t="shared" si="7"/>
        <v>-1931</v>
      </c>
      <c r="R9" s="12">
        <f t="shared" si="12"/>
        <v>42821</v>
      </c>
      <c r="S9" s="11" t="str">
        <f t="shared" ref="S9:T9" si="13">F9</f>
        <v/>
      </c>
      <c r="T9" s="73" t="str">
        <f t="shared" si="13"/>
        <v/>
      </c>
      <c r="U9" s="11"/>
      <c r="V9" s="14">
        <f t="shared" si="9"/>
        <v>0</v>
      </c>
      <c r="W9" s="14">
        <v>0.0</v>
      </c>
      <c r="X9" s="24">
        <v>50000.0</v>
      </c>
      <c r="Y9" s="24">
        <v>48300.0</v>
      </c>
      <c r="AA9" s="24">
        <f>SUM(X9:Z9)</f>
        <v>98300</v>
      </c>
    </row>
    <row r="10" ht="15.0" customHeight="1">
      <c r="A10" s="17">
        <v>42856.0</v>
      </c>
      <c r="B10" s="11">
        <v>7000.0</v>
      </c>
      <c r="C10" s="11">
        <v>0.0</v>
      </c>
      <c r="D10" s="11">
        <f t="shared" si="1"/>
        <v>7000</v>
      </c>
      <c r="E10" s="11">
        <f t="shared" si="3"/>
        <v>-4978</v>
      </c>
      <c r="F10" s="14"/>
      <c r="G10" s="14"/>
      <c r="H10" s="14"/>
      <c r="I10" s="12">
        <v>42856.0</v>
      </c>
      <c r="J10" s="12">
        <v>42821.0</v>
      </c>
      <c r="K10" s="13">
        <v>0.0</v>
      </c>
      <c r="L10" s="14">
        <v>0.0</v>
      </c>
      <c r="M10" s="72">
        <v>0.15</v>
      </c>
      <c r="N10" s="16">
        <f t="shared" si="5"/>
        <v>1050</v>
      </c>
      <c r="O10" s="16">
        <v>0.0</v>
      </c>
      <c r="P10" s="11">
        <f t="shared" si="6"/>
        <v>1050</v>
      </c>
      <c r="Q10" s="11">
        <f t="shared" si="7"/>
        <v>-881</v>
      </c>
      <c r="R10" s="12">
        <f t="shared" si="12"/>
        <v>42821</v>
      </c>
      <c r="S10" s="11" t="str">
        <f t="shared" ref="S10:T10" si="14">F10</f>
        <v/>
      </c>
      <c r="T10" s="73" t="str">
        <f t="shared" si="14"/>
        <v/>
      </c>
      <c r="U10" s="11"/>
      <c r="V10" s="14">
        <f t="shared" si="9"/>
        <v>0</v>
      </c>
      <c r="W10" s="14">
        <v>0.0</v>
      </c>
    </row>
    <row r="11" ht="15.0" customHeight="1">
      <c r="A11" s="17">
        <v>42887.0</v>
      </c>
      <c r="B11" s="11">
        <v>7000.0</v>
      </c>
      <c r="C11" s="11">
        <v>0.0</v>
      </c>
      <c r="D11" s="11">
        <f t="shared" si="1"/>
        <v>7000</v>
      </c>
      <c r="E11" s="11">
        <f t="shared" si="3"/>
        <v>2022</v>
      </c>
      <c r="F11" s="14"/>
      <c r="G11" s="74"/>
      <c r="H11" s="14"/>
      <c r="I11" s="12">
        <v>42887.0</v>
      </c>
      <c r="J11" s="12">
        <v>42977.0</v>
      </c>
      <c r="K11" s="13">
        <f t="shared" ref="K11:K13" si="16">SUM(J11-I11)</f>
        <v>90</v>
      </c>
      <c r="L11" s="14">
        <v>202.0</v>
      </c>
      <c r="M11" s="15">
        <v>0.18</v>
      </c>
      <c r="N11" s="16">
        <f t="shared" si="5"/>
        <v>1260</v>
      </c>
      <c r="O11" s="16">
        <v>0.0</v>
      </c>
      <c r="P11" s="11">
        <f t="shared" si="6"/>
        <v>1260</v>
      </c>
      <c r="Q11" s="11">
        <f t="shared" si="7"/>
        <v>379</v>
      </c>
      <c r="R11" s="12">
        <f t="shared" si="12"/>
        <v>42977</v>
      </c>
      <c r="S11" s="11" t="str">
        <f t="shared" ref="S11:T11" si="15">F11</f>
        <v/>
      </c>
      <c r="T11" s="124" t="str">
        <f t="shared" si="15"/>
        <v/>
      </c>
      <c r="U11" s="11"/>
      <c r="V11" s="14">
        <f t="shared" si="9"/>
        <v>90</v>
      </c>
      <c r="W11" s="14">
        <f>ROUND(SUM(Q11*18%*V11/365),0)</f>
        <v>17</v>
      </c>
      <c r="AA11" s="12">
        <v>42887.0</v>
      </c>
      <c r="AB11" s="12">
        <v>44074.0</v>
      </c>
      <c r="AC11" s="13">
        <f t="shared" ref="AC11:AC12" si="18">SUM(AB11-AA11)</f>
        <v>1187</v>
      </c>
    </row>
    <row r="12" ht="15.0" customHeight="1">
      <c r="A12" s="17">
        <v>42917.0</v>
      </c>
      <c r="B12" s="11">
        <v>7000.0</v>
      </c>
      <c r="C12" s="11">
        <v>0.0</v>
      </c>
      <c r="D12" s="11">
        <f t="shared" si="1"/>
        <v>7000</v>
      </c>
      <c r="E12" s="11">
        <f t="shared" si="3"/>
        <v>9022</v>
      </c>
      <c r="F12" s="14"/>
      <c r="G12" s="14"/>
      <c r="H12" s="14"/>
      <c r="I12" s="12">
        <v>42917.0</v>
      </c>
      <c r="J12" s="12">
        <v>42977.0</v>
      </c>
      <c r="K12" s="13">
        <f t="shared" si="16"/>
        <v>60</v>
      </c>
      <c r="L12" s="14">
        <v>700.0</v>
      </c>
      <c r="M12" s="15">
        <v>0.18</v>
      </c>
      <c r="N12" s="16">
        <f t="shared" si="5"/>
        <v>1260</v>
      </c>
      <c r="O12" s="16">
        <v>0.0</v>
      </c>
      <c r="P12" s="11">
        <f t="shared" si="6"/>
        <v>1260</v>
      </c>
      <c r="Q12" s="11">
        <f t="shared" si="7"/>
        <v>1639</v>
      </c>
      <c r="R12" s="12">
        <f t="shared" si="12"/>
        <v>42977</v>
      </c>
      <c r="S12" s="11" t="str">
        <f t="shared" ref="S12:T12" si="17">F12</f>
        <v/>
      </c>
      <c r="T12" s="73" t="str">
        <f t="shared" si="17"/>
        <v/>
      </c>
      <c r="U12" s="11"/>
      <c r="V12" s="14">
        <f t="shared" si="9"/>
        <v>60</v>
      </c>
      <c r="W12" s="14">
        <f t="shared" ref="W12:W13" si="20">ROUND(SUM(N12*18%*V12/365),0)</f>
        <v>37</v>
      </c>
      <c r="AA12" s="12">
        <v>42917.0</v>
      </c>
      <c r="AB12" s="12">
        <v>42990.0</v>
      </c>
      <c r="AC12" s="13">
        <f t="shared" si="18"/>
        <v>73</v>
      </c>
    </row>
    <row r="13" ht="15.0" customHeight="1">
      <c r="A13" s="17">
        <v>42948.0</v>
      </c>
      <c r="B13" s="11">
        <v>7000.0</v>
      </c>
      <c r="C13" s="11">
        <v>30022.0</v>
      </c>
      <c r="D13" s="11">
        <f t="shared" si="1"/>
        <v>-23022</v>
      </c>
      <c r="E13" s="11">
        <f t="shared" si="3"/>
        <v>-14000</v>
      </c>
      <c r="F13" s="14" t="s">
        <v>654</v>
      </c>
      <c r="G13" s="14" t="s">
        <v>655</v>
      </c>
      <c r="H13" s="14">
        <v>275.0</v>
      </c>
      <c r="I13" s="12">
        <v>42948.0</v>
      </c>
      <c r="J13" s="12">
        <v>42977.0</v>
      </c>
      <c r="K13" s="13">
        <f t="shared" si="16"/>
        <v>29</v>
      </c>
      <c r="L13" s="14">
        <v>700.0</v>
      </c>
      <c r="M13" s="15">
        <v>0.18</v>
      </c>
      <c r="N13" s="16">
        <f t="shared" si="5"/>
        <v>1260</v>
      </c>
      <c r="O13" s="16">
        <v>5419.0</v>
      </c>
      <c r="P13" s="11">
        <f t="shared" si="6"/>
        <v>-4159</v>
      </c>
      <c r="Q13" s="11">
        <f t="shared" si="7"/>
        <v>-2520</v>
      </c>
      <c r="R13" s="12">
        <f t="shared" si="12"/>
        <v>42977</v>
      </c>
      <c r="S13" s="11" t="str">
        <f t="shared" ref="S13:T13" si="19">F13</f>
        <v>2080/33</v>
      </c>
      <c r="T13" s="73" t="str">
        <f t="shared" si="19"/>
        <v>12.9.17</v>
      </c>
      <c r="U13" s="11"/>
      <c r="V13" s="14">
        <f t="shared" si="9"/>
        <v>29</v>
      </c>
      <c r="W13" s="14">
        <f t="shared" si="20"/>
        <v>18</v>
      </c>
      <c r="X13" s="130">
        <v>30022.0</v>
      </c>
      <c r="Y13" s="130">
        <v>490.0</v>
      </c>
      <c r="Z13" s="130">
        <v>0.0</v>
      </c>
      <c r="AA13" s="130">
        <v>5419.0</v>
      </c>
      <c r="AB13" s="130">
        <v>10500.0</v>
      </c>
      <c r="AC13" s="130">
        <f>SUM(X13:AB13)</f>
        <v>46431</v>
      </c>
    </row>
    <row r="14" ht="15.0" customHeight="1">
      <c r="A14" s="17"/>
      <c r="B14" s="11"/>
      <c r="C14" s="11"/>
      <c r="D14" s="11"/>
      <c r="E14" s="11"/>
      <c r="F14" s="14"/>
      <c r="G14" s="14"/>
      <c r="H14" s="14"/>
      <c r="I14" s="12"/>
      <c r="J14" s="12"/>
      <c r="K14" s="13"/>
      <c r="L14" s="14">
        <v>-1122.0</v>
      </c>
      <c r="M14" s="15"/>
      <c r="N14" s="16"/>
      <c r="O14" s="16"/>
      <c r="P14" s="11"/>
      <c r="Q14" s="11"/>
      <c r="R14" s="12"/>
      <c r="S14" s="11"/>
      <c r="T14" s="73"/>
      <c r="U14" s="11"/>
      <c r="V14" s="14"/>
      <c r="W14" s="14">
        <v>-157.0</v>
      </c>
    </row>
    <row r="15" ht="15.0" customHeight="1">
      <c r="A15" s="17">
        <v>42979.0</v>
      </c>
      <c r="B15" s="11">
        <v>7000.0</v>
      </c>
      <c r="C15" s="11">
        <v>0.0</v>
      </c>
      <c r="D15" s="11">
        <f t="shared" ref="D15:D50" si="21">SUM(B15-C15)</f>
        <v>7000</v>
      </c>
      <c r="E15" s="11">
        <f>SUM(E13+D15)</f>
        <v>-7000</v>
      </c>
      <c r="F15" s="25"/>
      <c r="G15" s="25"/>
      <c r="H15" s="14"/>
      <c r="I15" s="12">
        <v>42979.0</v>
      </c>
      <c r="J15" s="70">
        <v>42977.0</v>
      </c>
      <c r="K15" s="13">
        <v>0.0</v>
      </c>
      <c r="L15" s="14">
        <v>0.0</v>
      </c>
      <c r="M15" s="15">
        <v>0.18</v>
      </c>
      <c r="N15" s="16">
        <f t="shared" ref="N15:N50" si="22">ROUND(SUM(B15*M15),0)</f>
        <v>1260</v>
      </c>
      <c r="O15" s="16">
        <v>0.0</v>
      </c>
      <c r="P15" s="11">
        <f t="shared" ref="P15:P50" si="23">SUM(N15-O15)</f>
        <v>1260</v>
      </c>
      <c r="Q15" s="11">
        <f>SUM(Q13+P15)</f>
        <v>-1260</v>
      </c>
      <c r="R15" s="12">
        <f t="shared" ref="R15:R50" si="24">J15</f>
        <v>42977</v>
      </c>
      <c r="S15" s="11"/>
      <c r="T15" s="73"/>
      <c r="U15" s="11"/>
      <c r="V15" s="14">
        <v>0.0</v>
      </c>
      <c r="W15" s="14">
        <f>ROUND(SUM(N15*18%*V15/365),0)</f>
        <v>0</v>
      </c>
    </row>
    <row r="16" ht="15.0" customHeight="1">
      <c r="A16" s="17">
        <v>43009.0</v>
      </c>
      <c r="B16" s="11">
        <v>7000.0</v>
      </c>
      <c r="C16" s="11">
        <v>21000.0</v>
      </c>
      <c r="D16" s="11">
        <f t="shared" si="21"/>
        <v>-14000</v>
      </c>
      <c r="E16" s="11">
        <f t="shared" ref="E16:E50" si="26">SUM(E15+D16)</f>
        <v>-21000</v>
      </c>
      <c r="F16" s="14" t="s">
        <v>656</v>
      </c>
      <c r="G16" s="14" t="s">
        <v>247</v>
      </c>
      <c r="H16" s="14">
        <v>280.0</v>
      </c>
      <c r="I16" s="12">
        <v>43009.0</v>
      </c>
      <c r="J16" s="12">
        <v>43039.0</v>
      </c>
      <c r="K16" s="13">
        <v>0.0</v>
      </c>
      <c r="L16" s="14">
        <v>0.0</v>
      </c>
      <c r="M16" s="15">
        <v>0.18</v>
      </c>
      <c r="N16" s="16">
        <f t="shared" si="22"/>
        <v>1260</v>
      </c>
      <c r="O16" s="16">
        <v>3780.0</v>
      </c>
      <c r="P16" s="11">
        <f t="shared" si="23"/>
        <v>-2520</v>
      </c>
      <c r="Q16" s="11">
        <f t="shared" ref="Q16:Q50" si="27">SUM(Q15+P16)</f>
        <v>-3780</v>
      </c>
      <c r="R16" s="12">
        <f t="shared" si="24"/>
        <v>43039</v>
      </c>
      <c r="S16" s="11" t="str">
        <f t="shared" ref="S16:T16" si="25">F16</f>
        <v>2336/22</v>
      </c>
      <c r="T16" s="73" t="str">
        <f t="shared" si="25"/>
        <v>20.11.17</v>
      </c>
      <c r="U16" s="11"/>
      <c r="V16" s="14">
        <v>0.0</v>
      </c>
      <c r="W16" s="14">
        <v>0.0</v>
      </c>
    </row>
    <row r="17" ht="15.0" customHeight="1">
      <c r="A17" s="17">
        <v>43040.0</v>
      </c>
      <c r="B17" s="11">
        <v>7000.0</v>
      </c>
      <c r="C17" s="11">
        <v>0.0</v>
      </c>
      <c r="D17" s="11">
        <f t="shared" si="21"/>
        <v>7000</v>
      </c>
      <c r="E17" s="11">
        <f t="shared" si="26"/>
        <v>-14000</v>
      </c>
      <c r="F17" s="14"/>
      <c r="G17" s="74"/>
      <c r="H17" s="14"/>
      <c r="I17" s="12">
        <v>43040.0</v>
      </c>
      <c r="J17" s="12">
        <v>43039.0</v>
      </c>
      <c r="K17" s="13">
        <v>0.0</v>
      </c>
      <c r="L17" s="14">
        <v>0.0</v>
      </c>
      <c r="M17" s="15">
        <v>0.18</v>
      </c>
      <c r="N17" s="16">
        <f t="shared" si="22"/>
        <v>1260</v>
      </c>
      <c r="O17" s="16">
        <v>0.0</v>
      </c>
      <c r="P17" s="11">
        <f t="shared" si="23"/>
        <v>1260</v>
      </c>
      <c r="Q17" s="11">
        <f t="shared" si="27"/>
        <v>-2520</v>
      </c>
      <c r="R17" s="12">
        <f t="shared" si="24"/>
        <v>43039</v>
      </c>
      <c r="S17" s="11" t="str">
        <f t="shared" ref="S17:T17" si="28">F17</f>
        <v/>
      </c>
      <c r="T17" s="124" t="str">
        <f t="shared" si="28"/>
        <v/>
      </c>
      <c r="U17" s="11"/>
      <c r="V17" s="14">
        <f t="shared" ref="V17:V50" si="30">K17</f>
        <v>0</v>
      </c>
      <c r="W17" s="14">
        <v>0.0</v>
      </c>
    </row>
    <row r="18" ht="15.0" customHeight="1">
      <c r="A18" s="17">
        <v>43070.0</v>
      </c>
      <c r="B18" s="11">
        <v>7000.0</v>
      </c>
      <c r="C18" s="11">
        <v>0.0</v>
      </c>
      <c r="D18" s="11">
        <f t="shared" si="21"/>
        <v>7000</v>
      </c>
      <c r="E18" s="11">
        <f t="shared" si="26"/>
        <v>-7000</v>
      </c>
      <c r="F18" s="14"/>
      <c r="G18" s="74"/>
      <c r="H18" s="14"/>
      <c r="I18" s="12">
        <v>43070.0</v>
      </c>
      <c r="J18" s="12">
        <v>43039.0</v>
      </c>
      <c r="K18" s="13">
        <v>0.0</v>
      </c>
      <c r="L18" s="14">
        <v>0.0</v>
      </c>
      <c r="M18" s="15">
        <v>0.18</v>
      </c>
      <c r="N18" s="16">
        <f t="shared" si="22"/>
        <v>1260</v>
      </c>
      <c r="O18" s="16">
        <v>0.0</v>
      </c>
      <c r="P18" s="11">
        <f t="shared" si="23"/>
        <v>1260</v>
      </c>
      <c r="Q18" s="11">
        <f t="shared" si="27"/>
        <v>-1260</v>
      </c>
      <c r="R18" s="12">
        <f t="shared" si="24"/>
        <v>43039</v>
      </c>
      <c r="S18" s="11" t="str">
        <f t="shared" ref="S18:T18" si="29">F18</f>
        <v/>
      </c>
      <c r="T18" s="124" t="str">
        <f t="shared" si="29"/>
        <v/>
      </c>
      <c r="U18" s="11"/>
      <c r="V18" s="14">
        <f t="shared" si="30"/>
        <v>0</v>
      </c>
      <c r="W18" s="14">
        <v>0.0</v>
      </c>
    </row>
    <row r="19" ht="15.0" customHeight="1">
      <c r="A19" s="17">
        <v>43101.0</v>
      </c>
      <c r="B19" s="11">
        <v>7000.0</v>
      </c>
      <c r="C19" s="11">
        <v>42000.0</v>
      </c>
      <c r="D19" s="11">
        <f t="shared" si="21"/>
        <v>-35000</v>
      </c>
      <c r="E19" s="11">
        <f t="shared" si="26"/>
        <v>-42000</v>
      </c>
      <c r="F19" s="14" t="s">
        <v>657</v>
      </c>
      <c r="G19" s="14" t="s">
        <v>658</v>
      </c>
      <c r="H19" s="14">
        <v>295.0</v>
      </c>
      <c r="I19" s="12">
        <v>43101.0</v>
      </c>
      <c r="J19" s="12">
        <v>43039.0</v>
      </c>
      <c r="K19" s="13">
        <v>0.0</v>
      </c>
      <c r="L19" s="14">
        <v>0.0</v>
      </c>
      <c r="M19" s="15">
        <v>0.18</v>
      </c>
      <c r="N19" s="16">
        <f t="shared" si="22"/>
        <v>1260</v>
      </c>
      <c r="O19" s="16">
        <v>7560.0</v>
      </c>
      <c r="P19" s="11">
        <f t="shared" si="23"/>
        <v>-6300</v>
      </c>
      <c r="Q19" s="11">
        <f t="shared" si="27"/>
        <v>-7560</v>
      </c>
      <c r="R19" s="12">
        <f t="shared" si="24"/>
        <v>43039</v>
      </c>
      <c r="S19" s="11" t="str">
        <f t="shared" ref="S19:T19" si="31">F19</f>
        <v>2681/29</v>
      </c>
      <c r="T19" s="73" t="str">
        <f t="shared" si="31"/>
        <v>20.2.18</v>
      </c>
      <c r="U19" s="11"/>
      <c r="V19" s="14">
        <f t="shared" si="30"/>
        <v>0</v>
      </c>
      <c r="W19" s="14">
        <v>0.0</v>
      </c>
    </row>
    <row r="20" ht="15.0" customHeight="1">
      <c r="A20" s="17">
        <v>43132.0</v>
      </c>
      <c r="B20" s="11">
        <v>7000.0</v>
      </c>
      <c r="C20" s="11">
        <v>0.0</v>
      </c>
      <c r="D20" s="11">
        <f t="shared" si="21"/>
        <v>7000</v>
      </c>
      <c r="E20" s="11">
        <f t="shared" si="26"/>
        <v>-35000</v>
      </c>
      <c r="F20" s="14"/>
      <c r="G20" s="75"/>
      <c r="H20" s="14"/>
      <c r="I20" s="12">
        <v>43132.0</v>
      </c>
      <c r="J20" s="12">
        <v>43130.0</v>
      </c>
      <c r="K20" s="13">
        <v>0.0</v>
      </c>
      <c r="L20" s="14">
        <v>0.0</v>
      </c>
      <c r="M20" s="15">
        <v>0.18</v>
      </c>
      <c r="N20" s="16">
        <f t="shared" si="22"/>
        <v>1260</v>
      </c>
      <c r="O20" s="16">
        <v>0.0</v>
      </c>
      <c r="P20" s="11">
        <f t="shared" si="23"/>
        <v>1260</v>
      </c>
      <c r="Q20" s="11">
        <f t="shared" si="27"/>
        <v>-6300</v>
      </c>
      <c r="R20" s="12">
        <f t="shared" si="24"/>
        <v>43130</v>
      </c>
      <c r="S20" s="11" t="str">
        <f t="shared" ref="S20:T20" si="32">F20</f>
        <v/>
      </c>
      <c r="T20" s="73" t="str">
        <f t="shared" si="32"/>
        <v/>
      </c>
      <c r="U20" s="11"/>
      <c r="V20" s="14">
        <f t="shared" si="30"/>
        <v>0</v>
      </c>
      <c r="W20" s="14">
        <v>0.0</v>
      </c>
    </row>
    <row r="21" ht="15.0" customHeight="1">
      <c r="A21" s="17">
        <v>43160.0</v>
      </c>
      <c r="B21" s="11">
        <v>7000.0</v>
      </c>
      <c r="C21" s="11">
        <v>0.0</v>
      </c>
      <c r="D21" s="11">
        <f t="shared" si="21"/>
        <v>7000</v>
      </c>
      <c r="E21" s="11">
        <f t="shared" si="26"/>
        <v>-28000</v>
      </c>
      <c r="F21" s="14"/>
      <c r="G21" s="14"/>
      <c r="H21" s="14"/>
      <c r="I21" s="12">
        <v>43160.0</v>
      </c>
      <c r="J21" s="12">
        <v>43130.0</v>
      </c>
      <c r="K21" s="13">
        <v>0.0</v>
      </c>
      <c r="L21" s="14">
        <v>0.0</v>
      </c>
      <c r="M21" s="15">
        <v>0.18</v>
      </c>
      <c r="N21" s="16">
        <f t="shared" si="22"/>
        <v>1260</v>
      </c>
      <c r="O21" s="16">
        <v>0.0</v>
      </c>
      <c r="P21" s="11">
        <f t="shared" si="23"/>
        <v>1260</v>
      </c>
      <c r="Q21" s="11">
        <f t="shared" si="27"/>
        <v>-5040</v>
      </c>
      <c r="R21" s="12">
        <f t="shared" si="24"/>
        <v>43130</v>
      </c>
      <c r="S21" s="11" t="str">
        <f t="shared" ref="S21:T21" si="33">F21</f>
        <v/>
      </c>
      <c r="T21" s="73" t="str">
        <f t="shared" si="33"/>
        <v/>
      </c>
      <c r="U21" s="11"/>
      <c r="V21" s="14">
        <f t="shared" si="30"/>
        <v>0</v>
      </c>
      <c r="W21" s="14">
        <v>0.0</v>
      </c>
    </row>
    <row r="22" ht="15.0" customHeight="1">
      <c r="A22" s="17">
        <v>43191.0</v>
      </c>
      <c r="B22" s="11">
        <v>7000.0</v>
      </c>
      <c r="C22" s="11">
        <v>0.0</v>
      </c>
      <c r="D22" s="11">
        <f t="shared" si="21"/>
        <v>7000</v>
      </c>
      <c r="E22" s="11">
        <f t="shared" si="26"/>
        <v>-21000</v>
      </c>
      <c r="F22" s="75"/>
      <c r="G22" s="75"/>
      <c r="H22" s="14"/>
      <c r="I22" s="12">
        <v>43191.0</v>
      </c>
      <c r="J22" s="12">
        <v>43130.0</v>
      </c>
      <c r="K22" s="13">
        <v>0.0</v>
      </c>
      <c r="L22" s="14">
        <v>0.0</v>
      </c>
      <c r="M22" s="15">
        <v>0.18</v>
      </c>
      <c r="N22" s="16">
        <f t="shared" si="22"/>
        <v>1260</v>
      </c>
      <c r="O22" s="16">
        <v>0.0</v>
      </c>
      <c r="P22" s="11">
        <f t="shared" si="23"/>
        <v>1260</v>
      </c>
      <c r="Q22" s="11">
        <f t="shared" si="27"/>
        <v>-3780</v>
      </c>
      <c r="R22" s="12">
        <f t="shared" si="24"/>
        <v>43130</v>
      </c>
      <c r="S22" s="11" t="str">
        <f t="shared" ref="S22:T22" si="34">F22</f>
        <v/>
      </c>
      <c r="T22" s="73" t="str">
        <f t="shared" si="34"/>
        <v/>
      </c>
      <c r="U22" s="11"/>
      <c r="V22" s="14">
        <f t="shared" si="30"/>
        <v>0</v>
      </c>
      <c r="W22" s="14">
        <v>0.0</v>
      </c>
    </row>
    <row r="23" ht="15.0" customHeight="1">
      <c r="A23" s="17">
        <v>43221.0</v>
      </c>
      <c r="B23" s="11">
        <v>7000.0</v>
      </c>
      <c r="C23" s="11">
        <v>0.0</v>
      </c>
      <c r="D23" s="11">
        <f t="shared" si="21"/>
        <v>7000</v>
      </c>
      <c r="E23" s="11">
        <f t="shared" si="26"/>
        <v>-14000</v>
      </c>
      <c r="F23" s="75"/>
      <c r="G23" s="75"/>
      <c r="H23" s="14"/>
      <c r="I23" s="12">
        <v>43221.0</v>
      </c>
      <c r="J23" s="12">
        <v>43130.0</v>
      </c>
      <c r="K23" s="13">
        <v>0.0</v>
      </c>
      <c r="L23" s="14">
        <v>0.0</v>
      </c>
      <c r="M23" s="15">
        <v>0.18</v>
      </c>
      <c r="N23" s="16">
        <f t="shared" si="22"/>
        <v>1260</v>
      </c>
      <c r="O23" s="16">
        <v>0.0</v>
      </c>
      <c r="P23" s="11">
        <f t="shared" si="23"/>
        <v>1260</v>
      </c>
      <c r="Q23" s="11">
        <f t="shared" si="27"/>
        <v>-2520</v>
      </c>
      <c r="R23" s="12">
        <f t="shared" si="24"/>
        <v>43130</v>
      </c>
      <c r="S23" s="11" t="str">
        <f t="shared" ref="S23:T23" si="35">F23</f>
        <v/>
      </c>
      <c r="T23" s="73" t="str">
        <f t="shared" si="35"/>
        <v/>
      </c>
      <c r="U23" s="11"/>
      <c r="V23" s="14">
        <f t="shared" si="30"/>
        <v>0</v>
      </c>
      <c r="W23" s="14">
        <v>0.0</v>
      </c>
    </row>
    <row r="24" ht="15.0" customHeight="1">
      <c r="A24" s="17">
        <v>43252.0</v>
      </c>
      <c r="B24" s="11">
        <v>7000.0</v>
      </c>
      <c r="C24" s="11">
        <v>0.0</v>
      </c>
      <c r="D24" s="11">
        <f t="shared" si="21"/>
        <v>7000</v>
      </c>
      <c r="E24" s="11">
        <f t="shared" si="26"/>
        <v>-7000</v>
      </c>
      <c r="F24" s="75"/>
      <c r="G24" s="75"/>
      <c r="H24" s="14"/>
      <c r="I24" s="12">
        <v>43252.0</v>
      </c>
      <c r="J24" s="12">
        <v>43130.0</v>
      </c>
      <c r="K24" s="13">
        <v>0.0</v>
      </c>
      <c r="L24" s="14">
        <v>0.0</v>
      </c>
      <c r="M24" s="15">
        <v>0.18</v>
      </c>
      <c r="N24" s="16">
        <f t="shared" si="22"/>
        <v>1260</v>
      </c>
      <c r="O24" s="16">
        <v>0.0</v>
      </c>
      <c r="P24" s="11">
        <f t="shared" si="23"/>
        <v>1260</v>
      </c>
      <c r="Q24" s="11">
        <f t="shared" si="27"/>
        <v>-1260</v>
      </c>
      <c r="R24" s="12">
        <f t="shared" si="24"/>
        <v>43130</v>
      </c>
      <c r="S24" s="11" t="str">
        <f t="shared" ref="S24:T24" si="36">F24</f>
        <v/>
      </c>
      <c r="T24" s="73" t="str">
        <f t="shared" si="36"/>
        <v/>
      </c>
      <c r="U24" s="11"/>
      <c r="V24" s="14">
        <f t="shared" si="30"/>
        <v>0</v>
      </c>
      <c r="W24" s="14">
        <v>0.0</v>
      </c>
    </row>
    <row r="25" ht="15.0" customHeight="1">
      <c r="A25" s="17">
        <v>43282.0</v>
      </c>
      <c r="B25" s="11">
        <v>7000.0</v>
      </c>
      <c r="C25" s="11">
        <v>0.0</v>
      </c>
      <c r="D25" s="11">
        <f t="shared" si="21"/>
        <v>7000</v>
      </c>
      <c r="E25" s="11">
        <f t="shared" si="26"/>
        <v>0</v>
      </c>
      <c r="F25" s="14"/>
      <c r="G25" s="74"/>
      <c r="H25" s="14"/>
      <c r="I25" s="12">
        <v>43282.0</v>
      </c>
      <c r="J25" s="12">
        <v>43130.0</v>
      </c>
      <c r="K25" s="13">
        <v>0.0</v>
      </c>
      <c r="L25" s="14">
        <v>0.0</v>
      </c>
      <c r="M25" s="15">
        <v>0.18</v>
      </c>
      <c r="N25" s="16">
        <f t="shared" si="22"/>
        <v>1260</v>
      </c>
      <c r="O25" s="16">
        <v>0.0</v>
      </c>
      <c r="P25" s="11">
        <f t="shared" si="23"/>
        <v>1260</v>
      </c>
      <c r="Q25" s="11">
        <f t="shared" si="27"/>
        <v>0</v>
      </c>
      <c r="R25" s="12">
        <f t="shared" si="24"/>
        <v>43130</v>
      </c>
      <c r="S25" s="11" t="str">
        <f t="shared" ref="S25:T25" si="37">F25</f>
        <v/>
      </c>
      <c r="T25" s="124" t="str">
        <f t="shared" si="37"/>
        <v/>
      </c>
      <c r="U25" s="11"/>
      <c r="V25" s="14">
        <f t="shared" si="30"/>
        <v>0</v>
      </c>
      <c r="W25" s="14">
        <v>0.0</v>
      </c>
    </row>
    <row r="26" ht="15.0" customHeight="1">
      <c r="A26" s="17">
        <v>43313.0</v>
      </c>
      <c r="B26" s="11">
        <v>7000.0</v>
      </c>
      <c r="C26" s="11">
        <v>7000.0</v>
      </c>
      <c r="D26" s="11">
        <f t="shared" si="21"/>
        <v>0</v>
      </c>
      <c r="E26" s="11">
        <f t="shared" si="26"/>
        <v>0</v>
      </c>
      <c r="F26" s="14" t="s">
        <v>659</v>
      </c>
      <c r="G26" s="14" t="s">
        <v>619</v>
      </c>
      <c r="H26" s="14"/>
      <c r="I26" s="12">
        <v>43313.0</v>
      </c>
      <c r="J26" s="12">
        <v>43321.0</v>
      </c>
      <c r="K26" s="13">
        <f t="shared" ref="K26:K27" si="39">SUM(J26-I26)</f>
        <v>8</v>
      </c>
      <c r="L26" s="14">
        <v>0.0</v>
      </c>
      <c r="M26" s="15">
        <v>0.18</v>
      </c>
      <c r="N26" s="16">
        <f t="shared" si="22"/>
        <v>1260</v>
      </c>
      <c r="O26" s="16">
        <v>1260.0</v>
      </c>
      <c r="P26" s="11">
        <f t="shared" si="23"/>
        <v>0</v>
      </c>
      <c r="Q26" s="11">
        <f t="shared" si="27"/>
        <v>0</v>
      </c>
      <c r="R26" s="12">
        <f t="shared" si="24"/>
        <v>43321</v>
      </c>
      <c r="S26" s="11" t="str">
        <f t="shared" ref="S26:T26" si="38">F26</f>
        <v>3455/37</v>
      </c>
      <c r="T26" s="73" t="str">
        <f t="shared" si="38"/>
        <v>5.9.18</v>
      </c>
      <c r="U26" s="11"/>
      <c r="V26" s="14">
        <f t="shared" si="30"/>
        <v>8</v>
      </c>
      <c r="W26" s="14">
        <v>0.0</v>
      </c>
    </row>
    <row r="27" ht="31.5" customHeight="1">
      <c r="A27" s="17">
        <v>43344.0</v>
      </c>
      <c r="B27" s="16">
        <v>7000.0</v>
      </c>
      <c r="C27" s="16">
        <v>28000.0</v>
      </c>
      <c r="D27" s="16">
        <f t="shared" si="21"/>
        <v>-21000</v>
      </c>
      <c r="E27" s="16">
        <f t="shared" si="26"/>
        <v>-21000</v>
      </c>
      <c r="F27" s="9" t="s">
        <v>660</v>
      </c>
      <c r="G27" s="80" t="s">
        <v>661</v>
      </c>
      <c r="H27" s="9"/>
      <c r="I27" s="80">
        <v>43344.0</v>
      </c>
      <c r="J27" s="80">
        <v>43349.0</v>
      </c>
      <c r="K27" s="121">
        <f t="shared" si="39"/>
        <v>5</v>
      </c>
      <c r="L27" s="9">
        <v>0.0</v>
      </c>
      <c r="M27" s="122">
        <v>0.18</v>
      </c>
      <c r="N27" s="16">
        <f t="shared" si="22"/>
        <v>1260</v>
      </c>
      <c r="O27" s="16">
        <v>5040.0</v>
      </c>
      <c r="P27" s="16">
        <f t="shared" si="23"/>
        <v>-3780</v>
      </c>
      <c r="Q27" s="16">
        <f t="shared" si="27"/>
        <v>-3780</v>
      </c>
      <c r="R27" s="80">
        <f t="shared" si="24"/>
        <v>43349</v>
      </c>
      <c r="S27" s="16" t="str">
        <f t="shared" ref="S27:T27" si="40">F27</f>
        <v>3458/19, 3460/50</v>
      </c>
      <c r="T27" s="67" t="str">
        <f t="shared" si="40"/>
        <v>19.9.18, 8.10.18</v>
      </c>
      <c r="U27" s="16"/>
      <c r="V27" s="9">
        <f t="shared" si="30"/>
        <v>5</v>
      </c>
      <c r="W27" s="9">
        <v>0.0</v>
      </c>
    </row>
    <row r="28" ht="15.0" customHeight="1">
      <c r="A28" s="17">
        <v>43374.0</v>
      </c>
      <c r="B28" s="11">
        <v>7000.0</v>
      </c>
      <c r="C28" s="11">
        <v>0.0</v>
      </c>
      <c r="D28" s="11">
        <f t="shared" si="21"/>
        <v>7000</v>
      </c>
      <c r="E28" s="11">
        <f t="shared" si="26"/>
        <v>-14000</v>
      </c>
      <c r="F28" s="10"/>
      <c r="G28" s="9"/>
      <c r="H28" s="10"/>
      <c r="I28" s="12">
        <v>43374.0</v>
      </c>
      <c r="J28" s="80">
        <v>43349.0</v>
      </c>
      <c r="K28" s="13">
        <v>0.0</v>
      </c>
      <c r="L28" s="14">
        <v>0.0</v>
      </c>
      <c r="M28" s="15">
        <v>0.18</v>
      </c>
      <c r="N28" s="16">
        <f t="shared" si="22"/>
        <v>1260</v>
      </c>
      <c r="O28" s="16">
        <v>0.0</v>
      </c>
      <c r="P28" s="11">
        <f t="shared" si="23"/>
        <v>1260</v>
      </c>
      <c r="Q28" s="11">
        <f t="shared" si="27"/>
        <v>-2520</v>
      </c>
      <c r="R28" s="12">
        <f t="shared" si="24"/>
        <v>43349</v>
      </c>
      <c r="S28" s="11" t="str">
        <f t="shared" ref="S28:T28" si="41">F28</f>
        <v/>
      </c>
      <c r="T28" s="73" t="str">
        <f t="shared" si="41"/>
        <v/>
      </c>
      <c r="U28" s="11"/>
      <c r="V28" s="14">
        <f t="shared" si="30"/>
        <v>0</v>
      </c>
      <c r="W28" s="14">
        <v>0.0</v>
      </c>
    </row>
    <row r="29" ht="15.0" customHeight="1">
      <c r="A29" s="17">
        <v>43405.0</v>
      </c>
      <c r="B29" s="11">
        <v>7000.0</v>
      </c>
      <c r="C29" s="11">
        <v>0.0</v>
      </c>
      <c r="D29" s="11">
        <f t="shared" si="21"/>
        <v>7000</v>
      </c>
      <c r="E29" s="11">
        <f t="shared" si="26"/>
        <v>-7000</v>
      </c>
      <c r="F29" s="10"/>
      <c r="G29" s="9"/>
      <c r="H29" s="10"/>
      <c r="I29" s="12">
        <v>43405.0</v>
      </c>
      <c r="J29" s="80">
        <v>43349.0</v>
      </c>
      <c r="K29" s="13">
        <v>0.0</v>
      </c>
      <c r="L29" s="14">
        <v>0.0</v>
      </c>
      <c r="M29" s="15">
        <v>0.18</v>
      </c>
      <c r="N29" s="16">
        <f t="shared" si="22"/>
        <v>1260</v>
      </c>
      <c r="O29" s="16">
        <v>0.0</v>
      </c>
      <c r="P29" s="11">
        <f t="shared" si="23"/>
        <v>1260</v>
      </c>
      <c r="Q29" s="11">
        <f t="shared" si="27"/>
        <v>-1260</v>
      </c>
      <c r="R29" s="12">
        <f t="shared" si="24"/>
        <v>43349</v>
      </c>
      <c r="S29" s="11" t="str">
        <f t="shared" ref="S29:T29" si="42">F29</f>
        <v/>
      </c>
      <c r="T29" s="73" t="str">
        <f t="shared" si="42"/>
        <v/>
      </c>
      <c r="U29" s="11"/>
      <c r="V29" s="14">
        <f t="shared" si="30"/>
        <v>0</v>
      </c>
      <c r="W29" s="14">
        <v>0.0</v>
      </c>
    </row>
    <row r="30" ht="15.0" customHeight="1">
      <c r="A30" s="17">
        <v>43435.0</v>
      </c>
      <c r="B30" s="11">
        <v>7000.0</v>
      </c>
      <c r="C30" s="11">
        <v>0.0</v>
      </c>
      <c r="D30" s="11">
        <f t="shared" si="21"/>
        <v>7000</v>
      </c>
      <c r="E30" s="11">
        <f t="shared" si="26"/>
        <v>0</v>
      </c>
      <c r="F30" s="10"/>
      <c r="G30" s="123"/>
      <c r="H30" s="10"/>
      <c r="I30" s="12">
        <v>43435.0</v>
      </c>
      <c r="J30" s="80">
        <v>43349.0</v>
      </c>
      <c r="K30" s="13">
        <v>0.0</v>
      </c>
      <c r="L30" s="14">
        <v>0.0</v>
      </c>
      <c r="M30" s="15">
        <v>0.18</v>
      </c>
      <c r="N30" s="16">
        <f t="shared" si="22"/>
        <v>1260</v>
      </c>
      <c r="O30" s="16">
        <v>0.0</v>
      </c>
      <c r="P30" s="11">
        <f t="shared" si="23"/>
        <v>1260</v>
      </c>
      <c r="Q30" s="11">
        <f t="shared" si="27"/>
        <v>0</v>
      </c>
      <c r="R30" s="12">
        <f t="shared" si="24"/>
        <v>43349</v>
      </c>
      <c r="S30" s="11" t="str">
        <f t="shared" ref="S30:T30" si="43">F30</f>
        <v/>
      </c>
      <c r="T30" s="124" t="str">
        <f t="shared" si="43"/>
        <v/>
      </c>
      <c r="U30" s="11"/>
      <c r="V30" s="14">
        <f t="shared" si="30"/>
        <v>0</v>
      </c>
      <c r="W30" s="14">
        <v>0.0</v>
      </c>
    </row>
    <row r="31" ht="15.0" customHeight="1">
      <c r="A31" s="17">
        <v>43466.0</v>
      </c>
      <c r="B31" s="11">
        <v>7000.0</v>
      </c>
      <c r="C31" s="11">
        <v>21000.0</v>
      </c>
      <c r="D31" s="11">
        <f t="shared" si="21"/>
        <v>-14000</v>
      </c>
      <c r="E31" s="11">
        <f t="shared" si="26"/>
        <v>-14000</v>
      </c>
      <c r="F31" s="10">
        <v>6.0</v>
      </c>
      <c r="G31" s="9" t="s">
        <v>662</v>
      </c>
      <c r="H31" s="10"/>
      <c r="I31" s="12">
        <v>43466.0</v>
      </c>
      <c r="J31" s="80">
        <v>43469.0</v>
      </c>
      <c r="K31" s="13">
        <f>SUM(J31-I31)</f>
        <v>3</v>
      </c>
      <c r="L31" s="14">
        <v>0.0</v>
      </c>
      <c r="M31" s="15">
        <v>0.18</v>
      </c>
      <c r="N31" s="16">
        <f t="shared" si="22"/>
        <v>1260</v>
      </c>
      <c r="O31" s="16">
        <v>3780.0</v>
      </c>
      <c r="P31" s="11">
        <f t="shared" si="23"/>
        <v>-2520</v>
      </c>
      <c r="Q31" s="11">
        <f t="shared" si="27"/>
        <v>-2520</v>
      </c>
      <c r="R31" s="12">
        <f t="shared" si="24"/>
        <v>43469</v>
      </c>
      <c r="S31" s="11">
        <f t="shared" ref="S31:T31" si="44">F31</f>
        <v>6</v>
      </c>
      <c r="T31" s="73" t="str">
        <f t="shared" si="44"/>
        <v>31.1.19</v>
      </c>
      <c r="U31" s="11"/>
      <c r="V31" s="14">
        <f t="shared" si="30"/>
        <v>3</v>
      </c>
      <c r="W31" s="14">
        <v>0.0</v>
      </c>
    </row>
    <row r="32" ht="15.0" customHeight="1">
      <c r="A32" s="17">
        <v>43497.0</v>
      </c>
      <c r="B32" s="11">
        <v>7000.0</v>
      </c>
      <c r="C32" s="11">
        <v>0.0</v>
      </c>
      <c r="D32" s="11">
        <f t="shared" si="21"/>
        <v>7000</v>
      </c>
      <c r="E32" s="11">
        <f t="shared" si="26"/>
        <v>-7000</v>
      </c>
      <c r="F32" s="14"/>
      <c r="G32" s="14"/>
      <c r="H32" s="14"/>
      <c r="I32" s="12">
        <v>43497.0</v>
      </c>
      <c r="J32" s="80">
        <v>43469.0</v>
      </c>
      <c r="K32" s="13">
        <v>0.0</v>
      </c>
      <c r="L32" s="14">
        <v>0.0</v>
      </c>
      <c r="M32" s="15">
        <v>0.18</v>
      </c>
      <c r="N32" s="16">
        <f t="shared" si="22"/>
        <v>1260</v>
      </c>
      <c r="O32" s="16">
        <v>0.0</v>
      </c>
      <c r="P32" s="11">
        <f t="shared" si="23"/>
        <v>1260</v>
      </c>
      <c r="Q32" s="11">
        <f t="shared" si="27"/>
        <v>-1260</v>
      </c>
      <c r="R32" s="12">
        <f t="shared" si="24"/>
        <v>43469</v>
      </c>
      <c r="S32" s="11" t="str">
        <f t="shared" ref="S32:T32" si="45">F32</f>
        <v/>
      </c>
      <c r="T32" s="73" t="str">
        <f t="shared" si="45"/>
        <v/>
      </c>
      <c r="U32" s="11"/>
      <c r="V32" s="14">
        <f t="shared" si="30"/>
        <v>0</v>
      </c>
      <c r="W32" s="14">
        <v>0.0</v>
      </c>
      <c r="X32" s="19">
        <v>43497.0</v>
      </c>
      <c r="Y32" s="19">
        <v>43615.0</v>
      </c>
      <c r="Z32" s="20">
        <f>SUM(Y32-X32+1)</f>
        <v>119</v>
      </c>
    </row>
    <row r="33" ht="15.0" customHeight="1">
      <c r="A33" s="17">
        <v>43525.0</v>
      </c>
      <c r="B33" s="11">
        <v>7000.0</v>
      </c>
      <c r="C33" s="11">
        <v>0.0</v>
      </c>
      <c r="D33" s="11">
        <f t="shared" si="21"/>
        <v>7000</v>
      </c>
      <c r="E33" s="11">
        <f t="shared" si="26"/>
        <v>0</v>
      </c>
      <c r="F33" s="14"/>
      <c r="G33" s="14"/>
      <c r="H33" s="14"/>
      <c r="I33" s="12">
        <v>43525.0</v>
      </c>
      <c r="J33" s="80">
        <v>43469.0</v>
      </c>
      <c r="K33" s="13">
        <v>0.0</v>
      </c>
      <c r="L33" s="14">
        <v>0.0</v>
      </c>
      <c r="M33" s="15">
        <v>0.18</v>
      </c>
      <c r="N33" s="16">
        <f t="shared" si="22"/>
        <v>1260</v>
      </c>
      <c r="O33" s="16">
        <v>0.0</v>
      </c>
      <c r="P33" s="11">
        <f t="shared" si="23"/>
        <v>1260</v>
      </c>
      <c r="Q33" s="11">
        <f t="shared" si="27"/>
        <v>0</v>
      </c>
      <c r="R33" s="12">
        <f t="shared" si="24"/>
        <v>43469</v>
      </c>
      <c r="S33" s="11" t="str">
        <f t="shared" ref="S33:T33" si="46">F33</f>
        <v/>
      </c>
      <c r="T33" s="73" t="str">
        <f t="shared" si="46"/>
        <v/>
      </c>
      <c r="U33" s="11"/>
      <c r="V33" s="14">
        <f t="shared" si="30"/>
        <v>0</v>
      </c>
      <c r="W33" s="14">
        <v>0.0</v>
      </c>
      <c r="X33" s="20"/>
      <c r="Y33" s="20"/>
      <c r="Z33" s="20"/>
    </row>
    <row r="34" ht="15.0" customHeight="1">
      <c r="A34" s="17">
        <v>43556.0</v>
      </c>
      <c r="B34" s="11">
        <v>7000.0</v>
      </c>
      <c r="C34" s="11">
        <v>7000.0</v>
      </c>
      <c r="D34" s="11">
        <f t="shared" si="21"/>
        <v>0</v>
      </c>
      <c r="E34" s="11">
        <f t="shared" si="26"/>
        <v>0</v>
      </c>
      <c r="F34" s="14" t="s">
        <v>663</v>
      </c>
      <c r="G34" s="12" t="s">
        <v>272</v>
      </c>
      <c r="H34" s="14"/>
      <c r="I34" s="12">
        <v>43556.0</v>
      </c>
      <c r="J34" s="12">
        <v>43563.0</v>
      </c>
      <c r="K34" s="13">
        <f t="shared" ref="K34:K35" si="48">SUM(J34-I34)</f>
        <v>7</v>
      </c>
      <c r="L34" s="14">
        <v>0.0</v>
      </c>
      <c r="M34" s="15">
        <v>0.18</v>
      </c>
      <c r="N34" s="16">
        <f t="shared" si="22"/>
        <v>1260</v>
      </c>
      <c r="O34" s="16">
        <v>1260.0</v>
      </c>
      <c r="P34" s="11">
        <f t="shared" si="23"/>
        <v>0</v>
      </c>
      <c r="Q34" s="11">
        <f t="shared" si="27"/>
        <v>0</v>
      </c>
      <c r="R34" s="12">
        <f t="shared" si="24"/>
        <v>43563</v>
      </c>
      <c r="S34" s="11" t="str">
        <f t="shared" ref="S34:T34" si="47">F34</f>
        <v>3963/36</v>
      </c>
      <c r="T34" s="124" t="str">
        <f t="shared" si="47"/>
        <v>24.4.19</v>
      </c>
      <c r="U34" s="11"/>
      <c r="V34" s="14">
        <f t="shared" si="30"/>
        <v>7</v>
      </c>
      <c r="W34" s="14">
        <v>0.0</v>
      </c>
    </row>
    <row r="35" ht="15.0" customHeight="1">
      <c r="A35" s="17">
        <v>43586.0</v>
      </c>
      <c r="B35" s="11">
        <v>7000.0</v>
      </c>
      <c r="C35" s="11">
        <v>42000.0</v>
      </c>
      <c r="D35" s="11">
        <f t="shared" si="21"/>
        <v>-35000</v>
      </c>
      <c r="E35" s="11">
        <f t="shared" si="26"/>
        <v>-35000</v>
      </c>
      <c r="F35" s="14" t="s">
        <v>664</v>
      </c>
      <c r="G35" s="12" t="s">
        <v>665</v>
      </c>
      <c r="H35" s="14"/>
      <c r="I35" s="12">
        <v>43586.0</v>
      </c>
      <c r="J35" s="12">
        <v>43593.0</v>
      </c>
      <c r="K35" s="13">
        <f t="shared" si="48"/>
        <v>7</v>
      </c>
      <c r="L35" s="14">
        <v>0.0</v>
      </c>
      <c r="M35" s="15">
        <v>0.18</v>
      </c>
      <c r="N35" s="16">
        <f t="shared" si="22"/>
        <v>1260</v>
      </c>
      <c r="O35" s="16">
        <v>7560.0</v>
      </c>
      <c r="P35" s="11">
        <f t="shared" si="23"/>
        <v>-6300</v>
      </c>
      <c r="Q35" s="11">
        <f t="shared" si="27"/>
        <v>-6300</v>
      </c>
      <c r="R35" s="12">
        <f t="shared" si="24"/>
        <v>43593</v>
      </c>
      <c r="S35" s="11" t="str">
        <f t="shared" ref="S35:T35" si="49">F35</f>
        <v>3967/10</v>
      </c>
      <c r="T35" s="124" t="str">
        <f t="shared" si="49"/>
        <v>23.5.19</v>
      </c>
      <c r="U35" s="11"/>
      <c r="V35" s="14">
        <f t="shared" si="30"/>
        <v>7</v>
      </c>
      <c r="W35" s="14">
        <v>0.0</v>
      </c>
    </row>
    <row r="36" ht="15.0" customHeight="1">
      <c r="A36" s="17">
        <v>43617.0</v>
      </c>
      <c r="B36" s="11">
        <v>7000.0</v>
      </c>
      <c r="C36" s="11">
        <v>0.0</v>
      </c>
      <c r="D36" s="11">
        <f t="shared" si="21"/>
        <v>7000</v>
      </c>
      <c r="E36" s="11">
        <f t="shared" si="26"/>
        <v>-28000</v>
      </c>
      <c r="F36" s="14"/>
      <c r="G36" s="12"/>
      <c r="H36" s="14"/>
      <c r="I36" s="12">
        <v>43617.0</v>
      </c>
      <c r="J36" s="12">
        <v>43593.0</v>
      </c>
      <c r="K36" s="13">
        <v>0.0</v>
      </c>
      <c r="L36" s="14">
        <v>0.0</v>
      </c>
      <c r="M36" s="15">
        <v>0.18</v>
      </c>
      <c r="N36" s="16">
        <f t="shared" si="22"/>
        <v>1260</v>
      </c>
      <c r="O36" s="16">
        <v>0.0</v>
      </c>
      <c r="P36" s="11">
        <f t="shared" si="23"/>
        <v>1260</v>
      </c>
      <c r="Q36" s="11">
        <f t="shared" si="27"/>
        <v>-5040</v>
      </c>
      <c r="R36" s="12">
        <f t="shared" si="24"/>
        <v>43593</v>
      </c>
      <c r="S36" s="11" t="str">
        <f t="shared" ref="S36:T36" si="50">F36</f>
        <v/>
      </c>
      <c r="T36" s="124" t="str">
        <f t="shared" si="50"/>
        <v/>
      </c>
      <c r="U36" s="11"/>
      <c r="V36" s="14">
        <f t="shared" si="30"/>
        <v>0</v>
      </c>
      <c r="W36" s="14">
        <v>0.0</v>
      </c>
      <c r="X36" s="19">
        <v>43617.0</v>
      </c>
      <c r="Y36" s="19">
        <v>43630.0</v>
      </c>
      <c r="Z36" s="20">
        <f>SUM(Y36-X36+1)</f>
        <v>14</v>
      </c>
    </row>
    <row r="37" ht="15.0" customHeight="1">
      <c r="A37" s="17">
        <v>43647.0</v>
      </c>
      <c r="B37" s="11">
        <v>7000.0</v>
      </c>
      <c r="C37" s="11">
        <v>0.0</v>
      </c>
      <c r="D37" s="11">
        <f t="shared" si="21"/>
        <v>7000</v>
      </c>
      <c r="E37" s="11">
        <f t="shared" si="26"/>
        <v>-21000</v>
      </c>
      <c r="F37" s="14"/>
      <c r="G37" s="21"/>
      <c r="H37" s="14"/>
      <c r="I37" s="12">
        <v>43647.0</v>
      </c>
      <c r="J37" s="12">
        <v>43593.0</v>
      </c>
      <c r="K37" s="13">
        <v>0.0</v>
      </c>
      <c r="L37" s="14">
        <v>0.0</v>
      </c>
      <c r="M37" s="15">
        <v>0.18</v>
      </c>
      <c r="N37" s="16">
        <f t="shared" si="22"/>
        <v>1260</v>
      </c>
      <c r="O37" s="16">
        <v>0.0</v>
      </c>
      <c r="P37" s="11">
        <f t="shared" si="23"/>
        <v>1260</v>
      </c>
      <c r="Q37" s="11">
        <f t="shared" si="27"/>
        <v>-3780</v>
      </c>
      <c r="R37" s="12">
        <f t="shared" si="24"/>
        <v>43593</v>
      </c>
      <c r="S37" s="11" t="str">
        <f t="shared" ref="S37:T37" si="51">F37</f>
        <v/>
      </c>
      <c r="T37" s="73" t="str">
        <f t="shared" si="51"/>
        <v/>
      </c>
      <c r="U37" s="11"/>
      <c r="V37" s="14">
        <f t="shared" si="30"/>
        <v>0</v>
      </c>
      <c r="W37" s="14">
        <v>0.0</v>
      </c>
    </row>
    <row r="38" ht="15.0" customHeight="1">
      <c r="A38" s="17">
        <v>43678.0</v>
      </c>
      <c r="B38" s="11">
        <v>7000.0</v>
      </c>
      <c r="C38" s="11">
        <v>0.0</v>
      </c>
      <c r="D38" s="11">
        <f t="shared" si="21"/>
        <v>7000</v>
      </c>
      <c r="E38" s="11">
        <f t="shared" si="26"/>
        <v>-14000</v>
      </c>
      <c r="F38" s="14"/>
      <c r="G38" s="21"/>
      <c r="H38" s="14"/>
      <c r="I38" s="12">
        <v>43678.0</v>
      </c>
      <c r="J38" s="12">
        <v>43593.0</v>
      </c>
      <c r="K38" s="13">
        <v>0.0</v>
      </c>
      <c r="L38" s="14">
        <v>0.0</v>
      </c>
      <c r="M38" s="15">
        <v>0.18</v>
      </c>
      <c r="N38" s="16">
        <f t="shared" si="22"/>
        <v>1260</v>
      </c>
      <c r="O38" s="16">
        <v>0.0</v>
      </c>
      <c r="P38" s="11">
        <f t="shared" si="23"/>
        <v>1260</v>
      </c>
      <c r="Q38" s="11">
        <f t="shared" si="27"/>
        <v>-2520</v>
      </c>
      <c r="R38" s="12">
        <f t="shared" si="24"/>
        <v>43593</v>
      </c>
      <c r="S38" s="11" t="str">
        <f t="shared" ref="S38:T38" si="52">F38</f>
        <v/>
      </c>
      <c r="T38" s="73" t="str">
        <f t="shared" si="52"/>
        <v/>
      </c>
      <c r="U38" s="11"/>
      <c r="V38" s="14">
        <f t="shared" si="30"/>
        <v>0</v>
      </c>
      <c r="W38" s="14">
        <v>0.0</v>
      </c>
      <c r="X38" s="19">
        <v>43617.0</v>
      </c>
      <c r="Y38" s="19">
        <v>43629.0</v>
      </c>
      <c r="Z38" s="20">
        <f>SUM(Y38-X38+1)</f>
        <v>13</v>
      </c>
    </row>
    <row r="39" ht="15.0" customHeight="1">
      <c r="A39" s="17">
        <v>43709.0</v>
      </c>
      <c r="B39" s="11">
        <v>7000.0</v>
      </c>
      <c r="C39" s="11">
        <v>0.0</v>
      </c>
      <c r="D39" s="11">
        <f t="shared" si="21"/>
        <v>7000</v>
      </c>
      <c r="E39" s="11">
        <f t="shared" si="26"/>
        <v>-7000</v>
      </c>
      <c r="F39" s="14"/>
      <c r="G39" s="12"/>
      <c r="H39" s="14"/>
      <c r="I39" s="12">
        <v>43709.0</v>
      </c>
      <c r="J39" s="12">
        <v>43593.0</v>
      </c>
      <c r="K39" s="13">
        <v>0.0</v>
      </c>
      <c r="L39" s="14">
        <v>0.0</v>
      </c>
      <c r="M39" s="15">
        <v>0.18</v>
      </c>
      <c r="N39" s="16">
        <f t="shared" si="22"/>
        <v>1260</v>
      </c>
      <c r="O39" s="16">
        <v>0.0</v>
      </c>
      <c r="P39" s="11">
        <f t="shared" si="23"/>
        <v>1260</v>
      </c>
      <c r="Q39" s="11">
        <f t="shared" si="27"/>
        <v>-1260</v>
      </c>
      <c r="R39" s="12">
        <f t="shared" si="24"/>
        <v>43593</v>
      </c>
      <c r="S39" s="11" t="str">
        <f t="shared" ref="S39:T39" si="53">F39</f>
        <v/>
      </c>
      <c r="T39" s="124" t="str">
        <f t="shared" si="53"/>
        <v/>
      </c>
      <c r="U39" s="11"/>
      <c r="V39" s="14">
        <f t="shared" si="30"/>
        <v>0</v>
      </c>
      <c r="W39" s="14">
        <v>0.0</v>
      </c>
    </row>
    <row r="40" ht="15.0" customHeight="1">
      <c r="A40" s="17">
        <v>43739.0</v>
      </c>
      <c r="B40" s="11">
        <v>7000.0</v>
      </c>
      <c r="C40" s="11">
        <v>0.0</v>
      </c>
      <c r="D40" s="11">
        <f t="shared" si="21"/>
        <v>7000</v>
      </c>
      <c r="E40" s="11">
        <f t="shared" si="26"/>
        <v>0</v>
      </c>
      <c r="F40" s="14"/>
      <c r="G40" s="21"/>
      <c r="H40" s="14"/>
      <c r="I40" s="12">
        <v>43739.0</v>
      </c>
      <c r="J40" s="12">
        <v>43593.0</v>
      </c>
      <c r="K40" s="13">
        <v>0.0</v>
      </c>
      <c r="L40" s="14">
        <v>0.0</v>
      </c>
      <c r="M40" s="15">
        <v>0.18</v>
      </c>
      <c r="N40" s="16">
        <f t="shared" si="22"/>
        <v>1260</v>
      </c>
      <c r="O40" s="16">
        <v>0.0</v>
      </c>
      <c r="P40" s="11">
        <f t="shared" si="23"/>
        <v>1260</v>
      </c>
      <c r="Q40" s="11">
        <f t="shared" si="27"/>
        <v>0</v>
      </c>
      <c r="R40" s="12">
        <f t="shared" si="24"/>
        <v>43593</v>
      </c>
      <c r="S40" s="11" t="str">
        <f t="shared" ref="S40:T40" si="54">F40</f>
        <v/>
      </c>
      <c r="T40" s="73" t="str">
        <f t="shared" si="54"/>
        <v/>
      </c>
      <c r="U40" s="11"/>
      <c r="V40" s="14">
        <f t="shared" si="30"/>
        <v>0</v>
      </c>
      <c r="W40" s="14">
        <v>0.0</v>
      </c>
      <c r="AA40" s="24">
        <v>2625.0</v>
      </c>
      <c r="AB40" s="24">
        <f>AA42</f>
        <v>2756</v>
      </c>
    </row>
    <row r="41" ht="15.0" customHeight="1">
      <c r="A41" s="17">
        <v>43770.0</v>
      </c>
      <c r="B41" s="11">
        <v>7000.0</v>
      </c>
      <c r="C41" s="11">
        <v>21000.0</v>
      </c>
      <c r="D41" s="11">
        <f t="shared" si="21"/>
        <v>-14000</v>
      </c>
      <c r="E41" s="11">
        <f t="shared" si="26"/>
        <v>-14000</v>
      </c>
      <c r="F41" s="14" t="s">
        <v>666</v>
      </c>
      <c r="G41" s="21" t="s">
        <v>319</v>
      </c>
      <c r="H41" s="14"/>
      <c r="I41" s="12">
        <v>43770.0</v>
      </c>
      <c r="J41" s="80">
        <v>43775.0</v>
      </c>
      <c r="K41" s="13">
        <f>SUM(J41-I41)</f>
        <v>5</v>
      </c>
      <c r="L41" s="14">
        <v>0.0</v>
      </c>
      <c r="M41" s="15">
        <v>0.18</v>
      </c>
      <c r="N41" s="16">
        <f t="shared" si="22"/>
        <v>1260</v>
      </c>
      <c r="O41" s="16">
        <v>3780.0</v>
      </c>
      <c r="P41" s="11">
        <f t="shared" si="23"/>
        <v>-2520</v>
      </c>
      <c r="Q41" s="11">
        <f t="shared" si="27"/>
        <v>-2520</v>
      </c>
      <c r="R41" s="12">
        <f t="shared" si="24"/>
        <v>43775</v>
      </c>
      <c r="S41" s="11" t="str">
        <f t="shared" ref="S41:T41" si="55">F41</f>
        <v>4425/31</v>
      </c>
      <c r="T41" s="73" t="str">
        <f t="shared" si="55"/>
        <v>28.11.19</v>
      </c>
      <c r="U41" s="11"/>
      <c r="V41" s="14">
        <f t="shared" si="30"/>
        <v>5</v>
      </c>
      <c r="W41" s="14">
        <v>0.0</v>
      </c>
      <c r="AA41" s="24">
        <f>ROUND(SUM(AA40*5%),0)</f>
        <v>131</v>
      </c>
      <c r="AB41" s="24">
        <f>ROUND(SUM(AB40*10%),0)</f>
        <v>276</v>
      </c>
    </row>
    <row r="42" ht="15.0" customHeight="1">
      <c r="A42" s="17">
        <v>43800.0</v>
      </c>
      <c r="B42" s="11">
        <v>7000.0</v>
      </c>
      <c r="C42" s="11">
        <v>0.0</v>
      </c>
      <c r="D42" s="11">
        <f t="shared" si="21"/>
        <v>7000</v>
      </c>
      <c r="E42" s="11">
        <f t="shared" si="26"/>
        <v>-7000</v>
      </c>
      <c r="F42" s="14"/>
      <c r="G42" s="12"/>
      <c r="H42" s="14"/>
      <c r="I42" s="12">
        <v>43800.0</v>
      </c>
      <c r="J42" s="80">
        <v>43775.0</v>
      </c>
      <c r="K42" s="13">
        <v>0.0</v>
      </c>
      <c r="L42" s="14">
        <v>0.0</v>
      </c>
      <c r="M42" s="15">
        <v>0.18</v>
      </c>
      <c r="N42" s="16">
        <f t="shared" si="22"/>
        <v>1260</v>
      </c>
      <c r="O42" s="16">
        <v>0.0</v>
      </c>
      <c r="P42" s="11">
        <f t="shared" si="23"/>
        <v>1260</v>
      </c>
      <c r="Q42" s="11">
        <f t="shared" si="27"/>
        <v>-1260</v>
      </c>
      <c r="R42" s="12">
        <f t="shared" si="24"/>
        <v>43775</v>
      </c>
      <c r="S42" s="11" t="str">
        <f t="shared" ref="S42:T42" si="56">F42</f>
        <v/>
      </c>
      <c r="T42" s="124" t="str">
        <f t="shared" si="56"/>
        <v/>
      </c>
      <c r="U42" s="11"/>
      <c r="V42" s="14">
        <f t="shared" si="30"/>
        <v>0</v>
      </c>
      <c r="W42" s="14">
        <v>0.0</v>
      </c>
      <c r="AA42" s="24">
        <f t="shared" ref="AA42:AB42" si="57">SUM(AA40,AA41)</f>
        <v>2756</v>
      </c>
      <c r="AB42" s="24">
        <f t="shared" si="57"/>
        <v>3032</v>
      </c>
    </row>
    <row r="43" ht="15.0" customHeight="1">
      <c r="A43" s="17">
        <v>43831.0</v>
      </c>
      <c r="B43" s="11">
        <v>7000.0</v>
      </c>
      <c r="C43" s="11">
        <v>0.0</v>
      </c>
      <c r="D43" s="11">
        <f t="shared" si="21"/>
        <v>7000</v>
      </c>
      <c r="E43" s="11">
        <f t="shared" si="26"/>
        <v>0</v>
      </c>
      <c r="F43" s="14"/>
      <c r="G43" s="14"/>
      <c r="H43" s="14"/>
      <c r="I43" s="12">
        <v>43831.0</v>
      </c>
      <c r="J43" s="80">
        <v>43775.0</v>
      </c>
      <c r="K43" s="13">
        <v>0.0</v>
      </c>
      <c r="L43" s="14">
        <v>0.0</v>
      </c>
      <c r="M43" s="15">
        <v>0.18</v>
      </c>
      <c r="N43" s="16">
        <f t="shared" si="22"/>
        <v>1260</v>
      </c>
      <c r="O43" s="16">
        <v>0.0</v>
      </c>
      <c r="P43" s="11">
        <f t="shared" si="23"/>
        <v>1260</v>
      </c>
      <c r="Q43" s="11">
        <f t="shared" si="27"/>
        <v>0</v>
      </c>
      <c r="R43" s="12">
        <f t="shared" si="24"/>
        <v>43775</v>
      </c>
      <c r="S43" s="11" t="str">
        <f t="shared" ref="S43:T43" si="58">F43</f>
        <v/>
      </c>
      <c r="T43" s="73" t="str">
        <f t="shared" si="58"/>
        <v/>
      </c>
      <c r="U43" s="11"/>
      <c r="V43" s="14">
        <f t="shared" si="30"/>
        <v>0</v>
      </c>
      <c r="W43" s="14">
        <v>0.0</v>
      </c>
    </row>
    <row r="44" ht="15.0" customHeight="1">
      <c r="A44" s="17">
        <v>43862.0</v>
      </c>
      <c r="B44" s="11">
        <v>7000.0</v>
      </c>
      <c r="C44" s="11">
        <v>7000.0</v>
      </c>
      <c r="D44" s="11">
        <f t="shared" si="21"/>
        <v>0</v>
      </c>
      <c r="E44" s="11">
        <f t="shared" si="26"/>
        <v>0</v>
      </c>
      <c r="F44" s="14" t="s">
        <v>667</v>
      </c>
      <c r="G44" s="26" t="s">
        <v>27</v>
      </c>
      <c r="H44" s="14"/>
      <c r="I44" s="12">
        <v>43862.0</v>
      </c>
      <c r="J44" s="80">
        <v>43865.0</v>
      </c>
      <c r="K44" s="13">
        <f t="shared" ref="K44:K45" si="60">SUM(J44-I44)</f>
        <v>3</v>
      </c>
      <c r="L44" s="14">
        <v>0.0</v>
      </c>
      <c r="M44" s="15">
        <v>0.18</v>
      </c>
      <c r="N44" s="16">
        <f t="shared" si="22"/>
        <v>1260</v>
      </c>
      <c r="O44" s="16">
        <v>1260.0</v>
      </c>
      <c r="P44" s="11">
        <f t="shared" si="23"/>
        <v>0</v>
      </c>
      <c r="Q44" s="11">
        <f t="shared" si="27"/>
        <v>0</v>
      </c>
      <c r="R44" s="12">
        <f t="shared" si="24"/>
        <v>43865</v>
      </c>
      <c r="S44" s="11" t="str">
        <f t="shared" ref="S44:T44" si="59">F44</f>
        <v>4866/16</v>
      </c>
      <c r="T44" s="124" t="str">
        <f t="shared" si="59"/>
        <v>17.2.20</v>
      </c>
      <c r="U44" s="11"/>
      <c r="V44" s="14">
        <f t="shared" si="30"/>
        <v>3</v>
      </c>
      <c r="W44" s="14">
        <v>0.0</v>
      </c>
    </row>
    <row r="45" ht="15.0" customHeight="1">
      <c r="A45" s="17">
        <v>43891.0</v>
      </c>
      <c r="B45" s="11">
        <v>7000.0</v>
      </c>
      <c r="C45" s="11">
        <v>21000.0</v>
      </c>
      <c r="D45" s="11">
        <f t="shared" si="21"/>
        <v>-14000</v>
      </c>
      <c r="E45" s="11">
        <f t="shared" si="26"/>
        <v>-14000</v>
      </c>
      <c r="F45" s="14" t="s">
        <v>668</v>
      </c>
      <c r="G45" s="14" t="s">
        <v>334</v>
      </c>
      <c r="H45" s="14"/>
      <c r="I45" s="12">
        <v>43891.0</v>
      </c>
      <c r="J45" s="80">
        <v>43899.0</v>
      </c>
      <c r="K45" s="13">
        <f t="shared" si="60"/>
        <v>8</v>
      </c>
      <c r="L45" s="14">
        <v>0.0</v>
      </c>
      <c r="M45" s="15">
        <v>0.18</v>
      </c>
      <c r="N45" s="16">
        <f t="shared" si="22"/>
        <v>1260</v>
      </c>
      <c r="O45" s="16">
        <v>3780.0</v>
      </c>
      <c r="P45" s="11">
        <f t="shared" si="23"/>
        <v>-2520</v>
      </c>
      <c r="Q45" s="11">
        <f t="shared" si="27"/>
        <v>-2520</v>
      </c>
      <c r="R45" s="12">
        <f t="shared" si="24"/>
        <v>43899</v>
      </c>
      <c r="S45" s="11" t="str">
        <f t="shared" ref="S45:T45" si="61">F45</f>
        <v>4870/35</v>
      </c>
      <c r="T45" s="73" t="str">
        <f t="shared" si="61"/>
        <v>17.3.20</v>
      </c>
      <c r="U45" s="11"/>
      <c r="V45" s="14">
        <f t="shared" si="30"/>
        <v>8</v>
      </c>
      <c r="W45" s="14">
        <v>0.0</v>
      </c>
    </row>
    <row r="46" ht="15.0" customHeight="1">
      <c r="A46" s="22">
        <v>43922.0</v>
      </c>
      <c r="B46" s="11">
        <v>7000.0</v>
      </c>
      <c r="C46" s="11">
        <v>0.0</v>
      </c>
      <c r="D46" s="11">
        <f t="shared" si="21"/>
        <v>7000</v>
      </c>
      <c r="E46" s="23">
        <f t="shared" si="26"/>
        <v>-7000</v>
      </c>
      <c r="F46" s="28"/>
      <c r="G46" s="28"/>
      <c r="H46" s="28"/>
      <c r="I46" s="12">
        <v>43922.0</v>
      </c>
      <c r="J46" s="80">
        <v>43899.0</v>
      </c>
      <c r="K46" s="13">
        <v>0.0</v>
      </c>
      <c r="L46" s="14">
        <v>0.0</v>
      </c>
      <c r="M46" s="15">
        <v>0.18</v>
      </c>
      <c r="N46" s="16">
        <f t="shared" si="22"/>
        <v>1260</v>
      </c>
      <c r="O46" s="16">
        <v>0.0</v>
      </c>
      <c r="P46" s="11">
        <f t="shared" si="23"/>
        <v>1260</v>
      </c>
      <c r="Q46" s="11">
        <f t="shared" si="27"/>
        <v>-1260</v>
      </c>
      <c r="R46" s="12">
        <f t="shared" si="24"/>
        <v>43899</v>
      </c>
      <c r="S46" s="11" t="str">
        <f t="shared" ref="S46:T46" si="62">F46</f>
        <v/>
      </c>
      <c r="T46" s="73" t="str">
        <f t="shared" si="62"/>
        <v/>
      </c>
      <c r="U46" s="11"/>
      <c r="V46" s="14">
        <f t="shared" si="30"/>
        <v>0</v>
      </c>
      <c r="W46" s="14">
        <v>0.0</v>
      </c>
    </row>
    <row r="47" ht="15.0" customHeight="1">
      <c r="A47" s="22">
        <v>43952.0</v>
      </c>
      <c r="B47" s="11">
        <v>7000.0</v>
      </c>
      <c r="C47" s="11">
        <v>0.0</v>
      </c>
      <c r="D47" s="11">
        <f t="shared" si="21"/>
        <v>7000</v>
      </c>
      <c r="E47" s="23">
        <f t="shared" si="26"/>
        <v>0</v>
      </c>
      <c r="F47" s="28"/>
      <c r="G47" s="28"/>
      <c r="H47" s="28"/>
      <c r="I47" s="12">
        <v>43952.0</v>
      </c>
      <c r="J47" s="80">
        <v>43899.0</v>
      </c>
      <c r="K47" s="13">
        <v>0.0</v>
      </c>
      <c r="L47" s="14">
        <v>0.0</v>
      </c>
      <c r="M47" s="15">
        <v>0.18</v>
      </c>
      <c r="N47" s="16">
        <f t="shared" si="22"/>
        <v>1260</v>
      </c>
      <c r="O47" s="16">
        <v>0.0</v>
      </c>
      <c r="P47" s="11">
        <f t="shared" si="23"/>
        <v>1260</v>
      </c>
      <c r="Q47" s="11">
        <f t="shared" si="27"/>
        <v>0</v>
      </c>
      <c r="R47" s="12">
        <f t="shared" si="24"/>
        <v>43899</v>
      </c>
      <c r="S47" s="11" t="str">
        <f t="shared" ref="S47:T47" si="63">F47</f>
        <v/>
      </c>
      <c r="T47" s="73" t="str">
        <f t="shared" si="63"/>
        <v/>
      </c>
      <c r="U47" s="11"/>
      <c r="V47" s="14">
        <f t="shared" si="30"/>
        <v>0</v>
      </c>
      <c r="W47" s="14">
        <v>0.0</v>
      </c>
    </row>
    <row r="48" ht="15.0" customHeight="1">
      <c r="A48" s="22">
        <v>43983.0</v>
      </c>
      <c r="B48" s="11">
        <v>7000.0</v>
      </c>
      <c r="C48" s="11">
        <v>7000.0</v>
      </c>
      <c r="D48" s="11">
        <f t="shared" si="21"/>
        <v>0</v>
      </c>
      <c r="E48" s="23">
        <f t="shared" si="26"/>
        <v>0</v>
      </c>
      <c r="F48" s="28"/>
      <c r="G48" s="28"/>
      <c r="H48" s="28"/>
      <c r="I48" s="12">
        <v>43983.0</v>
      </c>
      <c r="J48" s="80">
        <v>43991.0</v>
      </c>
      <c r="K48" s="13">
        <f t="shared" ref="K48:K50" si="65">SUM(J48-I48)</f>
        <v>8</v>
      </c>
      <c r="L48" s="14">
        <v>0.0</v>
      </c>
      <c r="M48" s="15">
        <v>0.18</v>
      </c>
      <c r="N48" s="16">
        <f t="shared" si="22"/>
        <v>1260</v>
      </c>
      <c r="O48" s="16">
        <v>1260.0</v>
      </c>
      <c r="P48" s="11">
        <f t="shared" si="23"/>
        <v>0</v>
      </c>
      <c r="Q48" s="11">
        <f t="shared" si="27"/>
        <v>0</v>
      </c>
      <c r="R48" s="12">
        <f t="shared" si="24"/>
        <v>43991</v>
      </c>
      <c r="S48" s="11" t="str">
        <f t="shared" ref="S48:T48" si="64">F48</f>
        <v/>
      </c>
      <c r="T48" s="73" t="str">
        <f t="shared" si="64"/>
        <v/>
      </c>
      <c r="U48" s="11"/>
      <c r="V48" s="14">
        <f t="shared" si="30"/>
        <v>8</v>
      </c>
      <c r="W48" s="14">
        <v>0.0</v>
      </c>
    </row>
    <row r="49" ht="15.0" customHeight="1">
      <c r="A49" s="17">
        <v>44013.0</v>
      </c>
      <c r="B49" s="11">
        <v>7000.0</v>
      </c>
      <c r="C49" s="11">
        <v>14000.0</v>
      </c>
      <c r="D49" s="11">
        <f t="shared" si="21"/>
        <v>-7000</v>
      </c>
      <c r="E49" s="11">
        <f t="shared" si="26"/>
        <v>-7000</v>
      </c>
      <c r="F49" s="14"/>
      <c r="G49" s="14"/>
      <c r="H49" s="14"/>
      <c r="I49" s="12">
        <v>44013.0</v>
      </c>
      <c r="J49" s="80">
        <v>44021.0</v>
      </c>
      <c r="K49" s="13">
        <f t="shared" si="65"/>
        <v>8</v>
      </c>
      <c r="L49" s="14">
        <v>0.0</v>
      </c>
      <c r="M49" s="15">
        <v>0.18</v>
      </c>
      <c r="N49" s="16">
        <f t="shared" si="22"/>
        <v>1260</v>
      </c>
      <c r="O49" s="16">
        <v>2520.0</v>
      </c>
      <c r="P49" s="11">
        <f t="shared" si="23"/>
        <v>-1260</v>
      </c>
      <c r="Q49" s="11">
        <f t="shared" si="27"/>
        <v>-1260</v>
      </c>
      <c r="R49" s="12">
        <f t="shared" si="24"/>
        <v>44021</v>
      </c>
      <c r="S49" s="11" t="str">
        <f t="shared" ref="S49:T49" si="66">F49</f>
        <v/>
      </c>
      <c r="T49" s="73" t="str">
        <f t="shared" si="66"/>
        <v/>
      </c>
      <c r="U49" s="11"/>
      <c r="V49" s="14">
        <f t="shared" si="30"/>
        <v>8</v>
      </c>
      <c r="W49" s="14">
        <v>0.0</v>
      </c>
    </row>
    <row r="50" ht="15.0" customHeight="1">
      <c r="A50" s="17">
        <v>44044.0</v>
      </c>
      <c r="B50" s="23">
        <v>10500.0</v>
      </c>
      <c r="C50" s="11">
        <v>0.0</v>
      </c>
      <c r="D50" s="11">
        <f t="shared" si="21"/>
        <v>10500</v>
      </c>
      <c r="E50" s="11">
        <f t="shared" si="26"/>
        <v>3500</v>
      </c>
      <c r="F50" s="14"/>
      <c r="G50" s="14"/>
      <c r="H50" s="14"/>
      <c r="I50" s="12">
        <v>44044.0</v>
      </c>
      <c r="J50" s="80">
        <v>44074.0</v>
      </c>
      <c r="K50" s="13">
        <f t="shared" si="65"/>
        <v>30</v>
      </c>
      <c r="L50" s="14">
        <v>350.0</v>
      </c>
      <c r="M50" s="15">
        <v>0.18</v>
      </c>
      <c r="N50" s="16">
        <f t="shared" si="22"/>
        <v>1890</v>
      </c>
      <c r="O50" s="16">
        <v>0.0</v>
      </c>
      <c r="P50" s="11">
        <f t="shared" si="23"/>
        <v>1890</v>
      </c>
      <c r="Q50" s="11">
        <f t="shared" si="27"/>
        <v>630</v>
      </c>
      <c r="R50" s="12">
        <f t="shared" si="24"/>
        <v>44074</v>
      </c>
      <c r="S50" s="11" t="str">
        <f t="shared" ref="S50:T50" si="67">F50</f>
        <v/>
      </c>
      <c r="T50" s="73" t="str">
        <f t="shared" si="67"/>
        <v/>
      </c>
      <c r="U50" s="11"/>
      <c r="V50" s="14">
        <f t="shared" si="30"/>
        <v>30</v>
      </c>
      <c r="W50" s="14">
        <f>ROUND(SUM(Q50*18%*V50/365),0)</f>
        <v>9</v>
      </c>
    </row>
    <row r="51" ht="15.0" customHeight="1">
      <c r="A51" s="11"/>
      <c r="B51" s="11">
        <f t="shared" ref="B51:D51" si="68">SUM(B5:B50)</f>
        <v>430500</v>
      </c>
      <c r="C51" s="11">
        <f t="shared" si="68"/>
        <v>427000</v>
      </c>
      <c r="D51" s="11">
        <f t="shared" si="68"/>
        <v>3500</v>
      </c>
      <c r="E51" s="11"/>
      <c r="F51" s="14"/>
      <c r="G51" s="14"/>
      <c r="H51" s="14"/>
      <c r="I51" s="12"/>
      <c r="J51" s="14"/>
      <c r="K51" s="14"/>
      <c r="L51" s="14">
        <f>SUM(L5:L50)</f>
        <v>3630</v>
      </c>
      <c r="M51" s="11"/>
      <c r="N51" s="11">
        <f t="shared" ref="N51:P51" si="69">SUM(N5:N50)</f>
        <v>63811</v>
      </c>
      <c r="O51" s="11">
        <f t="shared" si="69"/>
        <v>63181</v>
      </c>
      <c r="P51" s="11">
        <f t="shared" si="69"/>
        <v>630</v>
      </c>
      <c r="Q51" s="11"/>
      <c r="R51" s="11"/>
      <c r="S51" s="11"/>
      <c r="T51" s="11"/>
      <c r="U51" s="11"/>
      <c r="V51" s="11"/>
      <c r="W51" s="11">
        <f>SUM(W5:W50)</f>
        <v>9</v>
      </c>
    </row>
    <row r="52" ht="15.0" customHeight="1"/>
    <row r="53" ht="15.0" customHeight="1">
      <c r="A53" s="3" t="s">
        <v>37</v>
      </c>
      <c r="B53" s="4"/>
      <c r="C53" s="4"/>
      <c r="D53" s="4"/>
      <c r="E53" s="4"/>
      <c r="F53" s="5"/>
    </row>
    <row r="54" ht="15.0" customHeight="1">
      <c r="A54" s="34" t="s">
        <v>38</v>
      </c>
      <c r="B54" s="5"/>
      <c r="C54" s="35"/>
      <c r="D54" s="35" t="s">
        <v>39</v>
      </c>
      <c r="E54" s="35" t="s">
        <v>17</v>
      </c>
      <c r="F54" s="35" t="s">
        <v>6</v>
      </c>
    </row>
    <row r="55" ht="15.0" customHeight="1">
      <c r="A55" s="34" t="s">
        <v>1</v>
      </c>
      <c r="B55" s="5"/>
      <c r="C55" s="35"/>
      <c r="D55" s="35">
        <f t="shared" ref="D55:E55" si="70">B51</f>
        <v>430500</v>
      </c>
      <c r="E55" s="35">
        <f t="shared" si="70"/>
        <v>427000</v>
      </c>
      <c r="F55" s="35">
        <f t="shared" ref="F55:F58" si="72">SUM(D55-E55)</f>
        <v>3500</v>
      </c>
    </row>
    <row r="56" ht="15.0" customHeight="1">
      <c r="A56" s="34" t="s">
        <v>40</v>
      </c>
      <c r="B56" s="5"/>
      <c r="C56" s="35"/>
      <c r="D56" s="35">
        <f t="shared" ref="D56:E56" si="71">N51</f>
        <v>63811</v>
      </c>
      <c r="E56" s="35">
        <f t="shared" si="71"/>
        <v>63181</v>
      </c>
      <c r="F56" s="35">
        <f t="shared" si="72"/>
        <v>630</v>
      </c>
    </row>
    <row r="57" ht="15.0" customHeight="1">
      <c r="A57" s="34" t="s">
        <v>41</v>
      </c>
      <c r="B57" s="5"/>
      <c r="C57" s="35"/>
      <c r="D57" s="35">
        <f>L51</f>
        <v>3630</v>
      </c>
      <c r="E57" s="35">
        <v>0.0</v>
      </c>
      <c r="F57" s="35">
        <f t="shared" si="72"/>
        <v>3630</v>
      </c>
    </row>
    <row r="58" ht="15.0" customHeight="1">
      <c r="A58" s="34" t="s">
        <v>42</v>
      </c>
      <c r="B58" s="5"/>
      <c r="C58" s="35"/>
      <c r="D58" s="35">
        <f>W51</f>
        <v>9</v>
      </c>
      <c r="E58" s="35">
        <v>0.0</v>
      </c>
      <c r="F58" s="35">
        <f t="shared" si="72"/>
        <v>9</v>
      </c>
    </row>
    <row r="59" ht="15.0" customHeight="1">
      <c r="A59" s="3" t="s">
        <v>36</v>
      </c>
      <c r="B59" s="5"/>
      <c r="C59" s="35"/>
      <c r="D59" s="35">
        <f t="shared" ref="D59:F59" si="73">SUM(D55:D58)</f>
        <v>497950</v>
      </c>
      <c r="E59" s="35">
        <f t="shared" si="73"/>
        <v>490181</v>
      </c>
      <c r="F59" s="35">
        <f t="shared" si="73"/>
        <v>7769</v>
      </c>
    </row>
    <row r="60" ht="15.75" customHeight="1">
      <c r="A60" s="36" t="s">
        <v>43</v>
      </c>
    </row>
    <row r="61" ht="25.5" customHeight="1"/>
    <row r="62" ht="15.75" customHeight="1">
      <c r="D62" s="24" t="s">
        <v>44</v>
      </c>
      <c r="F62" s="24" t="s">
        <v>45</v>
      </c>
      <c r="I62" s="24" t="s">
        <v>46</v>
      </c>
      <c r="L62" s="24" t="s">
        <v>47</v>
      </c>
      <c r="Q62" s="24" t="s">
        <v>48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56:B56"/>
    <mergeCell ref="A57:B57"/>
    <mergeCell ref="A58:B58"/>
    <mergeCell ref="A59:B59"/>
    <mergeCell ref="A60:Q60"/>
    <mergeCell ref="A1:W1"/>
    <mergeCell ref="A2:L2"/>
    <mergeCell ref="M2:W2"/>
    <mergeCell ref="A4:W4"/>
    <mergeCell ref="A53:F53"/>
    <mergeCell ref="A54:B54"/>
    <mergeCell ref="A55:B55"/>
  </mergeCells>
  <printOptions/>
  <pageMargins bottom="0.7480314960629921" footer="0.0" header="0.0" left="0.7086614173228347" right="0.7086614173228347" top="0.7480314960629921"/>
  <pageSetup paperSize="5" scale="75"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8.13"/>
    <col customWidth="1" min="3" max="3" width="8.63"/>
    <col customWidth="1" min="4" max="4" width="8.13"/>
    <col customWidth="1" min="5" max="5" width="7.5"/>
    <col customWidth="1" min="6" max="6" width="6.88"/>
    <col customWidth="1" min="7" max="7" width="7.88"/>
    <col customWidth="1" min="8" max="8" width="7.0"/>
    <col customWidth="1" min="9" max="9" width="8.25"/>
    <col customWidth="1" min="10" max="10" width="8.5"/>
    <col customWidth="1" min="11" max="11" width="5.75"/>
    <col customWidth="1" min="12" max="12" width="8.25"/>
    <col customWidth="1" min="13" max="13" width="5.88"/>
    <col customWidth="1" min="14" max="14" width="7.0"/>
    <col customWidth="1" min="15" max="15" width="6.5"/>
    <col customWidth="1" min="16" max="16" width="7.38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6.38"/>
    <col customWidth="1" min="23" max="23" width="5.88"/>
    <col customWidth="1" min="24" max="24" width="9.13"/>
    <col customWidth="1" min="25" max="25" width="7.88"/>
    <col customWidth="1" min="26" max="26" width="6.63"/>
    <col customWidth="1" min="27" max="29" width="7.63"/>
  </cols>
  <sheetData>
    <row r="1">
      <c r="A1" s="49" t="s">
        <v>669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125" t="s">
        <v>670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20.25" customHeight="1">
      <c r="A5" s="66" t="s">
        <v>205</v>
      </c>
      <c r="B5" s="10">
        <v>309549.0</v>
      </c>
      <c r="C5" s="10">
        <v>74000.0</v>
      </c>
      <c r="D5" s="11">
        <f t="shared" ref="D5:D17" si="1">SUM(B5-C5)</f>
        <v>235549</v>
      </c>
      <c r="E5" s="10">
        <f>D5</f>
        <v>235549</v>
      </c>
      <c r="F5" s="10"/>
      <c r="G5" s="10"/>
      <c r="H5" s="10"/>
      <c r="I5" s="10"/>
      <c r="J5" s="10"/>
      <c r="K5" s="10"/>
      <c r="L5" s="10">
        <v>8500.0</v>
      </c>
      <c r="M5" s="10"/>
      <c r="N5" s="10">
        <v>64297.0</v>
      </c>
      <c r="O5" s="10">
        <v>0.0</v>
      </c>
      <c r="P5" s="11">
        <f t="shared" ref="P5:P17" si="2">SUM(N5-O5)</f>
        <v>64297</v>
      </c>
      <c r="Q5" s="10">
        <f>P5</f>
        <v>64297</v>
      </c>
      <c r="R5" s="10"/>
      <c r="S5" s="10"/>
      <c r="T5" s="10"/>
      <c r="U5" s="10"/>
      <c r="V5" s="10"/>
      <c r="W5" s="10">
        <v>42169.0</v>
      </c>
    </row>
    <row r="6" ht="15.0" customHeight="1">
      <c r="A6" s="17">
        <v>42736.0</v>
      </c>
      <c r="B6" s="11">
        <v>7500.0</v>
      </c>
      <c r="C6" s="11">
        <v>7500.0</v>
      </c>
      <c r="D6" s="11">
        <f t="shared" si="1"/>
        <v>0</v>
      </c>
      <c r="E6" s="11">
        <f t="shared" ref="E6:E17" si="4">SUM(E5+D6)</f>
        <v>235549</v>
      </c>
      <c r="F6" s="14" t="s">
        <v>671</v>
      </c>
      <c r="G6" s="14" t="s">
        <v>672</v>
      </c>
      <c r="H6" s="14">
        <v>53.0</v>
      </c>
      <c r="I6" s="12">
        <v>42736.0</v>
      </c>
      <c r="J6" s="12">
        <v>42780.0</v>
      </c>
      <c r="K6" s="13">
        <f t="shared" ref="K6:K17" si="5">SUM(J6-I6)</f>
        <v>44</v>
      </c>
      <c r="L6" s="14">
        <v>750.0</v>
      </c>
      <c r="M6" s="72">
        <v>0.15</v>
      </c>
      <c r="N6" s="16">
        <f t="shared" ref="N6:N17" si="6">ROUND(SUM(B6*M6),0)</f>
        <v>1125</v>
      </c>
      <c r="O6" s="16">
        <v>1125.0</v>
      </c>
      <c r="P6" s="11">
        <f t="shared" si="2"/>
        <v>0</v>
      </c>
      <c r="Q6" s="11">
        <f t="shared" ref="Q6:Q17" si="7">SUM(Q5+P6)</f>
        <v>64297</v>
      </c>
      <c r="R6" s="12">
        <f t="shared" ref="R6:R17" si="8">J6</f>
        <v>42780</v>
      </c>
      <c r="S6" s="11" t="str">
        <f t="shared" ref="S6:T6" si="3">F6</f>
        <v>1013/40</v>
      </c>
      <c r="T6" s="73" t="str">
        <f t="shared" si="3"/>
        <v>7.3.17</v>
      </c>
      <c r="U6" s="11"/>
      <c r="V6" s="14">
        <f t="shared" ref="V6:V17" si="10">K6</f>
        <v>44</v>
      </c>
      <c r="W6" s="14">
        <f t="shared" ref="W6:W17" si="11">ROUND(SUM(N6*18%*V6/365),0)</f>
        <v>24</v>
      </c>
      <c r="AA6" s="12">
        <v>42736.0</v>
      </c>
      <c r="AB6" s="12">
        <v>44074.0</v>
      </c>
      <c r="AC6" s="13">
        <f>SUM(AB6-AA6)</f>
        <v>1338</v>
      </c>
    </row>
    <row r="7" ht="15.0" customHeight="1">
      <c r="A7" s="17">
        <v>42767.0</v>
      </c>
      <c r="B7" s="11">
        <v>7500.0</v>
      </c>
      <c r="C7" s="11">
        <v>7500.0</v>
      </c>
      <c r="D7" s="11">
        <f t="shared" si="1"/>
        <v>0</v>
      </c>
      <c r="E7" s="11">
        <f t="shared" si="4"/>
        <v>235549</v>
      </c>
      <c r="F7" s="14" t="s">
        <v>673</v>
      </c>
      <c r="G7" s="14" t="s">
        <v>674</v>
      </c>
      <c r="H7" s="14">
        <v>55.0</v>
      </c>
      <c r="I7" s="12">
        <v>42767.0</v>
      </c>
      <c r="J7" s="70">
        <v>42810.0</v>
      </c>
      <c r="K7" s="13">
        <f t="shared" si="5"/>
        <v>43</v>
      </c>
      <c r="L7" s="14">
        <v>750.0</v>
      </c>
      <c r="M7" s="72">
        <v>0.15</v>
      </c>
      <c r="N7" s="16">
        <f t="shared" si="6"/>
        <v>1125</v>
      </c>
      <c r="O7" s="16">
        <v>1125.0</v>
      </c>
      <c r="P7" s="11">
        <f t="shared" si="2"/>
        <v>0</v>
      </c>
      <c r="Q7" s="11">
        <f t="shared" si="7"/>
        <v>64297</v>
      </c>
      <c r="R7" s="12">
        <f t="shared" si="8"/>
        <v>42810</v>
      </c>
      <c r="S7" s="11" t="str">
        <f t="shared" ref="S7:T7" si="9">F7</f>
        <v>1424/32</v>
      </c>
      <c r="T7" s="73" t="str">
        <f t="shared" si="9"/>
        <v>3.4.17</v>
      </c>
      <c r="U7" s="11"/>
      <c r="V7" s="14">
        <f t="shared" si="10"/>
        <v>43</v>
      </c>
      <c r="W7" s="14">
        <f t="shared" si="11"/>
        <v>24</v>
      </c>
    </row>
    <row r="8" ht="15.0" customHeight="1">
      <c r="A8" s="17">
        <v>42795.0</v>
      </c>
      <c r="B8" s="11">
        <v>7500.0</v>
      </c>
      <c r="C8" s="11">
        <v>7500.0</v>
      </c>
      <c r="D8" s="11">
        <f t="shared" si="1"/>
        <v>0</v>
      </c>
      <c r="E8" s="11">
        <f t="shared" si="4"/>
        <v>235549</v>
      </c>
      <c r="F8" s="14" t="s">
        <v>675</v>
      </c>
      <c r="G8" s="14" t="s">
        <v>676</v>
      </c>
      <c r="H8" s="14">
        <v>58.0</v>
      </c>
      <c r="I8" s="12">
        <v>42795.0</v>
      </c>
      <c r="J8" s="12">
        <v>42850.0</v>
      </c>
      <c r="K8" s="13">
        <f t="shared" si="5"/>
        <v>55</v>
      </c>
      <c r="L8" s="14">
        <v>750.0</v>
      </c>
      <c r="M8" s="72">
        <v>0.15</v>
      </c>
      <c r="N8" s="16">
        <f t="shared" si="6"/>
        <v>1125</v>
      </c>
      <c r="O8" s="16">
        <v>1125.0</v>
      </c>
      <c r="P8" s="11">
        <f t="shared" si="2"/>
        <v>0</v>
      </c>
      <c r="Q8" s="11">
        <f t="shared" si="7"/>
        <v>64297</v>
      </c>
      <c r="R8" s="12">
        <f t="shared" si="8"/>
        <v>42850</v>
      </c>
      <c r="S8" s="11" t="str">
        <f t="shared" ref="S8:T8" si="12">F8</f>
        <v>1704/30</v>
      </c>
      <c r="T8" s="73" t="str">
        <f t="shared" si="12"/>
        <v>7.6.17</v>
      </c>
      <c r="U8" s="11"/>
      <c r="V8" s="14">
        <f t="shared" si="10"/>
        <v>55</v>
      </c>
      <c r="W8" s="14">
        <f t="shared" si="11"/>
        <v>31</v>
      </c>
    </row>
    <row r="9" ht="15.0" customHeight="1">
      <c r="A9" s="17">
        <v>42826.0</v>
      </c>
      <c r="B9" s="11">
        <v>7500.0</v>
      </c>
      <c r="C9" s="11">
        <v>7500.0</v>
      </c>
      <c r="D9" s="11">
        <f t="shared" si="1"/>
        <v>0</v>
      </c>
      <c r="E9" s="11">
        <f t="shared" si="4"/>
        <v>235549</v>
      </c>
      <c r="F9" s="14" t="s">
        <v>677</v>
      </c>
      <c r="G9" s="14" t="s">
        <v>678</v>
      </c>
      <c r="H9" s="14">
        <v>60.0</v>
      </c>
      <c r="I9" s="12">
        <v>42826.0</v>
      </c>
      <c r="J9" s="12">
        <v>42867.0</v>
      </c>
      <c r="K9" s="13">
        <f t="shared" si="5"/>
        <v>41</v>
      </c>
      <c r="L9" s="14">
        <v>750.0</v>
      </c>
      <c r="M9" s="72">
        <v>0.15</v>
      </c>
      <c r="N9" s="16">
        <f t="shared" si="6"/>
        <v>1125</v>
      </c>
      <c r="O9" s="16">
        <v>1125.0</v>
      </c>
      <c r="P9" s="11">
        <f t="shared" si="2"/>
        <v>0</v>
      </c>
      <c r="Q9" s="11">
        <f t="shared" si="7"/>
        <v>64297</v>
      </c>
      <c r="R9" s="12">
        <f t="shared" si="8"/>
        <v>42867</v>
      </c>
      <c r="S9" s="11" t="str">
        <f t="shared" ref="S9:T9" si="13">F9</f>
        <v>1710/8</v>
      </c>
      <c r="T9" s="73" t="str">
        <f t="shared" si="13"/>
        <v>30.6.17</v>
      </c>
      <c r="U9" s="11"/>
      <c r="V9" s="14">
        <f t="shared" si="10"/>
        <v>41</v>
      </c>
      <c r="W9" s="14">
        <f t="shared" si="11"/>
        <v>23</v>
      </c>
    </row>
    <row r="10" ht="15.0" customHeight="1">
      <c r="A10" s="17">
        <v>42856.0</v>
      </c>
      <c r="B10" s="11">
        <v>7500.0</v>
      </c>
      <c r="C10" s="11">
        <v>7500.0</v>
      </c>
      <c r="D10" s="11">
        <f t="shared" si="1"/>
        <v>0</v>
      </c>
      <c r="E10" s="11">
        <f t="shared" si="4"/>
        <v>235549</v>
      </c>
      <c r="F10" s="14" t="s">
        <v>679</v>
      </c>
      <c r="G10" s="14" t="s">
        <v>680</v>
      </c>
      <c r="H10" s="14">
        <v>62.0</v>
      </c>
      <c r="I10" s="12">
        <v>42856.0</v>
      </c>
      <c r="J10" s="12">
        <v>42899.0</v>
      </c>
      <c r="K10" s="13">
        <f t="shared" si="5"/>
        <v>43</v>
      </c>
      <c r="L10" s="14">
        <v>750.0</v>
      </c>
      <c r="M10" s="72">
        <v>0.15</v>
      </c>
      <c r="N10" s="16">
        <f t="shared" si="6"/>
        <v>1125</v>
      </c>
      <c r="O10" s="16">
        <v>1125.0</v>
      </c>
      <c r="P10" s="11">
        <f t="shared" si="2"/>
        <v>0</v>
      </c>
      <c r="Q10" s="11">
        <f t="shared" si="7"/>
        <v>64297</v>
      </c>
      <c r="R10" s="12">
        <f t="shared" si="8"/>
        <v>42899</v>
      </c>
      <c r="S10" s="11" t="str">
        <f t="shared" ref="S10:T10" si="14">F10</f>
        <v>1868/14</v>
      </c>
      <c r="T10" s="73" t="str">
        <f t="shared" si="14"/>
        <v>1.8.17</v>
      </c>
      <c r="U10" s="11"/>
      <c r="V10" s="14">
        <f t="shared" si="10"/>
        <v>43</v>
      </c>
      <c r="W10" s="14">
        <f t="shared" si="11"/>
        <v>24</v>
      </c>
    </row>
    <row r="11" ht="15.0" customHeight="1">
      <c r="A11" s="17">
        <v>42887.0</v>
      </c>
      <c r="B11" s="11">
        <v>7500.0</v>
      </c>
      <c r="C11" s="11">
        <v>7500.0</v>
      </c>
      <c r="D11" s="11">
        <f t="shared" si="1"/>
        <v>0</v>
      </c>
      <c r="E11" s="11">
        <f t="shared" si="4"/>
        <v>235549</v>
      </c>
      <c r="F11" s="14" t="s">
        <v>681</v>
      </c>
      <c r="G11" s="74" t="s">
        <v>520</v>
      </c>
      <c r="H11" s="14">
        <v>65.0</v>
      </c>
      <c r="I11" s="12">
        <v>42887.0</v>
      </c>
      <c r="J11" s="12">
        <v>42930.0</v>
      </c>
      <c r="K11" s="13">
        <f t="shared" si="5"/>
        <v>43</v>
      </c>
      <c r="L11" s="14">
        <v>750.0</v>
      </c>
      <c r="M11" s="15">
        <v>0.18</v>
      </c>
      <c r="N11" s="16">
        <f t="shared" si="6"/>
        <v>1350</v>
      </c>
      <c r="O11" s="16">
        <v>1125.0</v>
      </c>
      <c r="P11" s="11">
        <f t="shared" si="2"/>
        <v>225</v>
      </c>
      <c r="Q11" s="11">
        <f t="shared" si="7"/>
        <v>64522</v>
      </c>
      <c r="R11" s="12">
        <f t="shared" si="8"/>
        <v>42930</v>
      </c>
      <c r="S11" s="11" t="str">
        <f t="shared" ref="S11:T11" si="15">F11</f>
        <v>1870/31</v>
      </c>
      <c r="T11" s="124" t="str">
        <f t="shared" si="15"/>
        <v>8.8.17</v>
      </c>
      <c r="U11" s="11"/>
      <c r="V11" s="14">
        <f t="shared" si="10"/>
        <v>43</v>
      </c>
      <c r="W11" s="14">
        <f t="shared" si="11"/>
        <v>29</v>
      </c>
      <c r="AA11" s="12">
        <v>42887.0</v>
      </c>
      <c r="AB11" s="12">
        <v>44074.0</v>
      </c>
      <c r="AC11" s="13">
        <f t="shared" ref="AC11:AC12" si="17">SUM(AB11-AA11)</f>
        <v>1187</v>
      </c>
    </row>
    <row r="12" ht="15.0" customHeight="1">
      <c r="A12" s="17">
        <v>42917.0</v>
      </c>
      <c r="B12" s="11">
        <v>7500.0</v>
      </c>
      <c r="C12" s="11">
        <v>42373.0</v>
      </c>
      <c r="D12" s="11">
        <f t="shared" si="1"/>
        <v>-34873</v>
      </c>
      <c r="E12" s="11">
        <f t="shared" si="4"/>
        <v>200676</v>
      </c>
      <c r="F12" s="14" t="s">
        <v>682</v>
      </c>
      <c r="G12" s="14" t="s">
        <v>286</v>
      </c>
      <c r="H12" s="14">
        <v>69.0</v>
      </c>
      <c r="I12" s="12">
        <v>42917.0</v>
      </c>
      <c r="J12" s="12">
        <v>42940.0</v>
      </c>
      <c r="K12" s="13">
        <f t="shared" si="5"/>
        <v>23</v>
      </c>
      <c r="L12" s="14">
        <v>750.0</v>
      </c>
      <c r="M12" s="15">
        <v>0.18</v>
      </c>
      <c r="N12" s="16">
        <f t="shared" si="6"/>
        <v>1350</v>
      </c>
      <c r="O12" s="16">
        <v>7627.0</v>
      </c>
      <c r="P12" s="11">
        <f t="shared" si="2"/>
        <v>-6277</v>
      </c>
      <c r="Q12" s="11">
        <f t="shared" si="7"/>
        <v>58245</v>
      </c>
      <c r="R12" s="12">
        <f t="shared" si="8"/>
        <v>42940</v>
      </c>
      <c r="S12" s="11" t="str">
        <f t="shared" ref="S12:T12" si="16">F12</f>
        <v>1872/36</v>
      </c>
      <c r="T12" s="73" t="str">
        <f t="shared" si="16"/>
        <v>22.8.17</v>
      </c>
      <c r="U12" s="11"/>
      <c r="V12" s="14">
        <f t="shared" si="10"/>
        <v>23</v>
      </c>
      <c r="W12" s="14">
        <f t="shared" si="11"/>
        <v>15</v>
      </c>
      <c r="AA12" s="12">
        <v>42917.0</v>
      </c>
      <c r="AB12" s="12">
        <v>42990.0</v>
      </c>
      <c r="AC12" s="13">
        <f t="shared" si="17"/>
        <v>73</v>
      </c>
    </row>
    <row r="13" ht="15.0" customHeight="1">
      <c r="A13" s="17">
        <v>42948.0</v>
      </c>
      <c r="B13" s="11">
        <v>7500.0</v>
      </c>
      <c r="C13" s="11">
        <v>91102.0</v>
      </c>
      <c r="D13" s="11">
        <f t="shared" si="1"/>
        <v>-83602</v>
      </c>
      <c r="E13" s="11">
        <f t="shared" si="4"/>
        <v>117074</v>
      </c>
      <c r="F13" s="14" t="s">
        <v>683</v>
      </c>
      <c r="G13" s="14" t="s">
        <v>527</v>
      </c>
      <c r="H13" s="14" t="s">
        <v>684</v>
      </c>
      <c r="I13" s="12">
        <v>42948.0</v>
      </c>
      <c r="J13" s="12">
        <v>42956.0</v>
      </c>
      <c r="K13" s="13">
        <f t="shared" si="5"/>
        <v>8</v>
      </c>
      <c r="L13" s="14">
        <v>750.0</v>
      </c>
      <c r="M13" s="15">
        <v>0.18</v>
      </c>
      <c r="N13" s="16">
        <f t="shared" si="6"/>
        <v>1350</v>
      </c>
      <c r="O13" s="16">
        <v>16398.0</v>
      </c>
      <c r="P13" s="11">
        <f t="shared" si="2"/>
        <v>-15048</v>
      </c>
      <c r="Q13" s="11">
        <f t="shared" si="7"/>
        <v>43197</v>
      </c>
      <c r="R13" s="12">
        <f t="shared" si="8"/>
        <v>42956</v>
      </c>
      <c r="S13" s="11" t="str">
        <f t="shared" ref="S13:T13" si="18">F13</f>
        <v>2078/1</v>
      </c>
      <c r="T13" s="73" t="str">
        <f t="shared" si="18"/>
        <v>30.8.17</v>
      </c>
      <c r="U13" s="11"/>
      <c r="V13" s="14">
        <f t="shared" si="10"/>
        <v>8</v>
      </c>
      <c r="W13" s="14">
        <f t="shared" si="11"/>
        <v>5</v>
      </c>
    </row>
    <row r="14" ht="15.0" customHeight="1">
      <c r="A14" s="17">
        <v>42979.0</v>
      </c>
      <c r="B14" s="11">
        <v>7500.0</v>
      </c>
      <c r="C14" s="11">
        <v>7500.0</v>
      </c>
      <c r="D14" s="11">
        <f t="shared" si="1"/>
        <v>0</v>
      </c>
      <c r="E14" s="11">
        <f t="shared" si="4"/>
        <v>117074</v>
      </c>
      <c r="F14" s="14" t="s">
        <v>685</v>
      </c>
      <c r="G14" s="74" t="s">
        <v>686</v>
      </c>
      <c r="H14" s="14">
        <v>82.0</v>
      </c>
      <c r="I14" s="12">
        <v>42979.0</v>
      </c>
      <c r="J14" s="70">
        <v>42989.0</v>
      </c>
      <c r="K14" s="13">
        <f t="shared" si="5"/>
        <v>10</v>
      </c>
      <c r="L14" s="14">
        <v>750.0</v>
      </c>
      <c r="M14" s="15">
        <v>0.18</v>
      </c>
      <c r="N14" s="16">
        <f t="shared" si="6"/>
        <v>1350</v>
      </c>
      <c r="O14" s="16">
        <v>1350.0</v>
      </c>
      <c r="P14" s="11">
        <f t="shared" si="2"/>
        <v>0</v>
      </c>
      <c r="Q14" s="11">
        <f t="shared" si="7"/>
        <v>43197</v>
      </c>
      <c r="R14" s="12">
        <f t="shared" si="8"/>
        <v>42989</v>
      </c>
      <c r="S14" s="11" t="str">
        <f t="shared" ref="S14:T14" si="19">F14</f>
        <v>2084/46</v>
      </c>
      <c r="T14" s="124" t="str">
        <f t="shared" si="19"/>
        <v>27.9.17</v>
      </c>
      <c r="U14" s="11"/>
      <c r="V14" s="14">
        <f t="shared" si="10"/>
        <v>10</v>
      </c>
      <c r="W14" s="14">
        <f t="shared" si="11"/>
        <v>7</v>
      </c>
    </row>
    <row r="15" ht="15.0" customHeight="1">
      <c r="A15" s="17">
        <v>43009.0</v>
      </c>
      <c r="B15" s="11">
        <v>7500.0</v>
      </c>
      <c r="C15" s="11">
        <v>48729.0</v>
      </c>
      <c r="D15" s="11">
        <f t="shared" si="1"/>
        <v>-41229</v>
      </c>
      <c r="E15" s="11">
        <f t="shared" si="4"/>
        <v>75845</v>
      </c>
      <c r="F15" s="14" t="s">
        <v>687</v>
      </c>
      <c r="G15" s="14" t="s">
        <v>688</v>
      </c>
      <c r="H15" s="14" t="s">
        <v>689</v>
      </c>
      <c r="I15" s="12">
        <v>43009.0</v>
      </c>
      <c r="J15" s="12">
        <v>43017.0</v>
      </c>
      <c r="K15" s="13">
        <f t="shared" si="5"/>
        <v>8</v>
      </c>
      <c r="L15" s="14">
        <v>750.0</v>
      </c>
      <c r="M15" s="15">
        <v>0.18</v>
      </c>
      <c r="N15" s="16">
        <f t="shared" si="6"/>
        <v>1350</v>
      </c>
      <c r="O15" s="16">
        <v>8771.0</v>
      </c>
      <c r="P15" s="11">
        <f t="shared" si="2"/>
        <v>-7421</v>
      </c>
      <c r="Q15" s="11">
        <f t="shared" si="7"/>
        <v>35776</v>
      </c>
      <c r="R15" s="12">
        <f t="shared" si="8"/>
        <v>43017</v>
      </c>
      <c r="S15" s="11" t="str">
        <f t="shared" ref="S15:T15" si="20">F15</f>
        <v>2331/37</v>
      </c>
      <c r="T15" s="73" t="str">
        <f t="shared" si="20"/>
        <v>30.10.17</v>
      </c>
      <c r="U15" s="11"/>
      <c r="V15" s="14">
        <f t="shared" si="10"/>
        <v>8</v>
      </c>
      <c r="W15" s="14">
        <f t="shared" si="11"/>
        <v>5</v>
      </c>
    </row>
    <row r="16" ht="15.0" customHeight="1">
      <c r="A16" s="17">
        <v>43040.0</v>
      </c>
      <c r="B16" s="11">
        <v>7500.0</v>
      </c>
      <c r="C16" s="11">
        <v>83345.0</v>
      </c>
      <c r="D16" s="11">
        <f t="shared" si="1"/>
        <v>-75845</v>
      </c>
      <c r="E16" s="11">
        <f t="shared" si="4"/>
        <v>0</v>
      </c>
      <c r="F16" s="14" t="s">
        <v>690</v>
      </c>
      <c r="G16" s="74" t="s">
        <v>691</v>
      </c>
      <c r="H16" s="128">
        <v>103104.0</v>
      </c>
      <c r="I16" s="12">
        <v>43040.0</v>
      </c>
      <c r="J16" s="12">
        <v>43049.0</v>
      </c>
      <c r="K16" s="13">
        <f t="shared" si="5"/>
        <v>9</v>
      </c>
      <c r="L16" s="14">
        <v>750.0</v>
      </c>
      <c r="M16" s="15">
        <v>0.18</v>
      </c>
      <c r="N16" s="16">
        <f t="shared" si="6"/>
        <v>1350</v>
      </c>
      <c r="O16" s="16">
        <v>24155.0</v>
      </c>
      <c r="P16" s="11">
        <f t="shared" si="2"/>
        <v>-22805</v>
      </c>
      <c r="Q16" s="11">
        <f t="shared" si="7"/>
        <v>12971</v>
      </c>
      <c r="R16" s="12">
        <f t="shared" si="8"/>
        <v>43049</v>
      </c>
      <c r="S16" s="11" t="str">
        <f t="shared" ref="S16:T16" si="21">F16</f>
        <v>2342/14</v>
      </c>
      <c r="T16" s="124" t="str">
        <f t="shared" si="21"/>
        <v>19.12.17</v>
      </c>
      <c r="U16" s="11"/>
      <c r="V16" s="14">
        <f t="shared" si="10"/>
        <v>9</v>
      </c>
      <c r="W16" s="14">
        <f t="shared" si="11"/>
        <v>6</v>
      </c>
    </row>
    <row r="17" ht="15.0" customHeight="1">
      <c r="A17" s="17">
        <v>43070.0</v>
      </c>
      <c r="B17" s="11">
        <v>7500.0</v>
      </c>
      <c r="C17" s="11">
        <v>7500.0</v>
      </c>
      <c r="D17" s="11">
        <f t="shared" si="1"/>
        <v>0</v>
      </c>
      <c r="E17" s="11">
        <f t="shared" si="4"/>
        <v>0</v>
      </c>
      <c r="F17" s="14" t="s">
        <v>692</v>
      </c>
      <c r="G17" s="74" t="s">
        <v>249</v>
      </c>
      <c r="H17" s="14">
        <v>106.0</v>
      </c>
      <c r="I17" s="12">
        <v>43070.0</v>
      </c>
      <c r="J17" s="12">
        <v>43080.0</v>
      </c>
      <c r="K17" s="13">
        <f t="shared" si="5"/>
        <v>10</v>
      </c>
      <c r="L17" s="14">
        <v>0.0</v>
      </c>
      <c r="M17" s="15">
        <v>0.18</v>
      </c>
      <c r="N17" s="16">
        <f t="shared" si="6"/>
        <v>1350</v>
      </c>
      <c r="O17" s="16">
        <v>14321.0</v>
      </c>
      <c r="P17" s="11">
        <f t="shared" si="2"/>
        <v>-12971</v>
      </c>
      <c r="Q17" s="11">
        <f t="shared" si="7"/>
        <v>0</v>
      </c>
      <c r="R17" s="12">
        <f t="shared" si="8"/>
        <v>43080</v>
      </c>
      <c r="S17" s="11" t="str">
        <f t="shared" ref="S17:T17" si="22">F17</f>
        <v>2647/33</v>
      </c>
      <c r="T17" s="124" t="str">
        <f t="shared" si="22"/>
        <v>12.1.18</v>
      </c>
      <c r="U17" s="11"/>
      <c r="V17" s="14">
        <f t="shared" si="10"/>
        <v>10</v>
      </c>
      <c r="W17" s="14">
        <f t="shared" si="11"/>
        <v>7</v>
      </c>
      <c r="X17" s="24">
        <v>12971.0</v>
      </c>
      <c r="Y17" s="24">
        <v>22500.0</v>
      </c>
      <c r="Z17" s="24">
        <f>SUM(X17:Y17)</f>
        <v>35471</v>
      </c>
    </row>
    <row r="18" ht="15.0" customHeight="1">
      <c r="A18" s="17"/>
      <c r="B18" s="11"/>
      <c r="C18" s="11"/>
      <c r="D18" s="11"/>
      <c r="E18" s="11"/>
      <c r="F18" s="14"/>
      <c r="G18" s="74"/>
      <c r="H18" s="14"/>
      <c r="I18" s="12"/>
      <c r="J18" s="12"/>
      <c r="K18" s="13"/>
      <c r="L18" s="14">
        <v>-14529.0</v>
      </c>
      <c r="M18" s="15"/>
      <c r="N18" s="16"/>
      <c r="O18" s="16"/>
      <c r="P18" s="11"/>
      <c r="Q18" s="11"/>
      <c r="R18" s="12"/>
      <c r="S18" s="11"/>
      <c r="T18" s="73"/>
      <c r="U18" s="11"/>
      <c r="V18" s="14"/>
      <c r="W18" s="14"/>
      <c r="Z18" s="24">
        <v>50000.0</v>
      </c>
    </row>
    <row r="19" ht="15.0" customHeight="1">
      <c r="A19" s="17">
        <v>43101.0</v>
      </c>
      <c r="B19" s="11">
        <v>7500.0</v>
      </c>
      <c r="C19" s="11">
        <v>7500.0</v>
      </c>
      <c r="D19" s="11">
        <f t="shared" ref="D19:D45" si="24">SUM(B19-C19)</f>
        <v>0</v>
      </c>
      <c r="E19" s="11">
        <f>SUM(E17+D19)</f>
        <v>0</v>
      </c>
      <c r="F19" s="14" t="s">
        <v>693</v>
      </c>
      <c r="G19" s="14" t="s">
        <v>694</v>
      </c>
      <c r="H19" s="14">
        <v>110.0</v>
      </c>
      <c r="I19" s="12">
        <v>43101.0</v>
      </c>
      <c r="J19" s="12">
        <v>43110.0</v>
      </c>
      <c r="K19" s="13">
        <f t="shared" ref="K19:K45" si="25">SUM(J19-I19)</f>
        <v>9</v>
      </c>
      <c r="L19" s="14">
        <v>0.0</v>
      </c>
      <c r="M19" s="15">
        <v>0.18</v>
      </c>
      <c r="N19" s="16">
        <f t="shared" ref="N19:N45" si="26">ROUND(SUM(B19*M19),0)</f>
        <v>1350</v>
      </c>
      <c r="O19" s="16">
        <v>1350.0</v>
      </c>
      <c r="P19" s="11">
        <f t="shared" ref="P19:P45" si="27">SUM(N19-O19)</f>
        <v>0</v>
      </c>
      <c r="Q19" s="11">
        <f>SUM(Q17+P19)</f>
        <v>0</v>
      </c>
      <c r="R19" s="12">
        <f t="shared" ref="R19:R45" si="28">J19</f>
        <v>43110</v>
      </c>
      <c r="S19" s="11" t="str">
        <f t="shared" ref="S19:T19" si="23">F19</f>
        <v>2677/20</v>
      </c>
      <c r="T19" s="73" t="str">
        <f t="shared" si="23"/>
        <v>2.2.18</v>
      </c>
      <c r="U19" s="11"/>
      <c r="V19" s="14">
        <f t="shared" ref="V19:V45" si="30">K19</f>
        <v>9</v>
      </c>
      <c r="W19" s="14">
        <v>0.0</v>
      </c>
      <c r="Z19" s="24">
        <f>SUM(Z18-Z17)</f>
        <v>14529</v>
      </c>
    </row>
    <row r="20" ht="15.0" customHeight="1">
      <c r="A20" s="17">
        <v>43132.0</v>
      </c>
      <c r="B20" s="11">
        <v>7500.0</v>
      </c>
      <c r="C20" s="11">
        <v>7500.0</v>
      </c>
      <c r="D20" s="11">
        <f t="shared" si="24"/>
        <v>0</v>
      </c>
      <c r="E20" s="11">
        <f t="shared" ref="E20:E45" si="31">SUM(E19+D20)</f>
        <v>0</v>
      </c>
      <c r="F20" s="14" t="s">
        <v>695</v>
      </c>
      <c r="G20" s="75" t="s">
        <v>609</v>
      </c>
      <c r="H20" s="14" t="s">
        <v>696</v>
      </c>
      <c r="I20" s="12">
        <v>43132.0</v>
      </c>
      <c r="J20" s="12">
        <v>43140.0</v>
      </c>
      <c r="K20" s="13">
        <f t="shared" si="25"/>
        <v>8</v>
      </c>
      <c r="L20" s="14">
        <v>0.0</v>
      </c>
      <c r="M20" s="15">
        <v>0.18</v>
      </c>
      <c r="N20" s="16">
        <f t="shared" si="26"/>
        <v>1350</v>
      </c>
      <c r="O20" s="16">
        <v>1350.0</v>
      </c>
      <c r="P20" s="11">
        <f t="shared" si="27"/>
        <v>0</v>
      </c>
      <c r="Q20" s="11">
        <f t="shared" ref="Q20:Q45" si="32">SUM(Q19+P20)</f>
        <v>0</v>
      </c>
      <c r="R20" s="12">
        <f t="shared" si="28"/>
        <v>43140</v>
      </c>
      <c r="S20" s="11" t="str">
        <f t="shared" ref="S20:T20" si="29">F20</f>
        <v>2685/34</v>
      </c>
      <c r="T20" s="73" t="str">
        <f t="shared" si="29"/>
        <v>8.3.18</v>
      </c>
      <c r="U20" s="11"/>
      <c r="V20" s="14">
        <f t="shared" si="30"/>
        <v>8</v>
      </c>
      <c r="W20" s="14">
        <v>0.0</v>
      </c>
    </row>
    <row r="21" ht="15.0" customHeight="1">
      <c r="A21" s="17">
        <v>43160.0</v>
      </c>
      <c r="B21" s="11">
        <v>7500.0</v>
      </c>
      <c r="C21" s="11">
        <v>7500.0</v>
      </c>
      <c r="D21" s="11">
        <f t="shared" si="24"/>
        <v>0</v>
      </c>
      <c r="E21" s="11">
        <f t="shared" si="31"/>
        <v>0</v>
      </c>
      <c r="F21" s="14" t="s">
        <v>697</v>
      </c>
      <c r="G21" s="14" t="s">
        <v>611</v>
      </c>
      <c r="H21" s="14">
        <v>119.0</v>
      </c>
      <c r="I21" s="12">
        <v>43160.0</v>
      </c>
      <c r="J21" s="12">
        <v>43168.0</v>
      </c>
      <c r="K21" s="13">
        <f t="shared" si="25"/>
        <v>8</v>
      </c>
      <c r="L21" s="14">
        <v>0.0</v>
      </c>
      <c r="M21" s="15">
        <v>0.18</v>
      </c>
      <c r="N21" s="16">
        <f t="shared" si="26"/>
        <v>1350</v>
      </c>
      <c r="O21" s="16">
        <v>1350.0</v>
      </c>
      <c r="P21" s="11">
        <f t="shared" si="27"/>
        <v>0</v>
      </c>
      <c r="Q21" s="11">
        <f t="shared" si="32"/>
        <v>0</v>
      </c>
      <c r="R21" s="12">
        <f t="shared" si="28"/>
        <v>43168</v>
      </c>
      <c r="S21" s="11" t="str">
        <f t="shared" ref="S21:T21" si="33">F21</f>
        <v>2690/37</v>
      </c>
      <c r="T21" s="73" t="str">
        <f t="shared" si="33"/>
        <v>26.3.18</v>
      </c>
      <c r="U21" s="11"/>
      <c r="V21" s="14">
        <f t="shared" si="30"/>
        <v>8</v>
      </c>
      <c r="W21" s="14">
        <v>0.0</v>
      </c>
    </row>
    <row r="22" ht="15.0" customHeight="1">
      <c r="A22" s="17">
        <v>43191.0</v>
      </c>
      <c r="B22" s="11">
        <v>7500.0</v>
      </c>
      <c r="C22" s="11">
        <v>7500.0</v>
      </c>
      <c r="D22" s="11">
        <f t="shared" si="24"/>
        <v>0</v>
      </c>
      <c r="E22" s="11">
        <f t="shared" si="31"/>
        <v>0</v>
      </c>
      <c r="F22" s="75" t="s">
        <v>698</v>
      </c>
      <c r="G22" s="75" t="s">
        <v>257</v>
      </c>
      <c r="H22" s="14">
        <v>124.0</v>
      </c>
      <c r="I22" s="12">
        <v>43191.0</v>
      </c>
      <c r="J22" s="12">
        <v>43200.0</v>
      </c>
      <c r="K22" s="13">
        <f t="shared" si="25"/>
        <v>9</v>
      </c>
      <c r="L22" s="14">
        <v>0.0</v>
      </c>
      <c r="M22" s="15">
        <v>0.18</v>
      </c>
      <c r="N22" s="16">
        <f t="shared" si="26"/>
        <v>1350</v>
      </c>
      <c r="O22" s="16">
        <v>1350.0</v>
      </c>
      <c r="P22" s="11">
        <f t="shared" si="27"/>
        <v>0</v>
      </c>
      <c r="Q22" s="11">
        <f t="shared" si="32"/>
        <v>0</v>
      </c>
      <c r="R22" s="12">
        <f t="shared" si="28"/>
        <v>43200</v>
      </c>
      <c r="S22" s="11" t="str">
        <f t="shared" ref="S22:T22" si="34">F22</f>
        <v>2698/10</v>
      </c>
      <c r="T22" s="73" t="str">
        <f t="shared" si="34"/>
        <v>24.4.18</v>
      </c>
      <c r="U22" s="11"/>
      <c r="V22" s="14">
        <f t="shared" si="30"/>
        <v>9</v>
      </c>
      <c r="W22" s="14">
        <v>0.0</v>
      </c>
    </row>
    <row r="23" ht="15.0" customHeight="1">
      <c r="A23" s="17">
        <v>43221.0</v>
      </c>
      <c r="B23" s="11">
        <v>7500.0</v>
      </c>
      <c r="C23" s="11">
        <v>7500.0</v>
      </c>
      <c r="D23" s="11">
        <f t="shared" si="24"/>
        <v>0</v>
      </c>
      <c r="E23" s="11">
        <f t="shared" si="31"/>
        <v>0</v>
      </c>
      <c r="F23" s="75" t="s">
        <v>699</v>
      </c>
      <c r="G23" s="75" t="s">
        <v>532</v>
      </c>
      <c r="H23" s="14">
        <v>128.0</v>
      </c>
      <c r="I23" s="12">
        <v>43221.0</v>
      </c>
      <c r="J23" s="12">
        <v>43230.0</v>
      </c>
      <c r="K23" s="13">
        <f t="shared" si="25"/>
        <v>9</v>
      </c>
      <c r="L23" s="14">
        <v>0.0</v>
      </c>
      <c r="M23" s="15">
        <v>0.18</v>
      </c>
      <c r="N23" s="16">
        <f t="shared" si="26"/>
        <v>1350</v>
      </c>
      <c r="O23" s="16">
        <v>1350.0</v>
      </c>
      <c r="P23" s="11">
        <f t="shared" si="27"/>
        <v>0</v>
      </c>
      <c r="Q23" s="11">
        <f t="shared" si="32"/>
        <v>0</v>
      </c>
      <c r="R23" s="12">
        <f t="shared" si="28"/>
        <v>43230</v>
      </c>
      <c r="S23" s="11" t="str">
        <f t="shared" ref="S23:T23" si="35">F23</f>
        <v>3181/28</v>
      </c>
      <c r="T23" s="73" t="str">
        <f t="shared" si="35"/>
        <v>23.5.18</v>
      </c>
      <c r="U23" s="11"/>
      <c r="V23" s="14">
        <f t="shared" si="30"/>
        <v>9</v>
      </c>
      <c r="W23" s="14">
        <v>0.0</v>
      </c>
    </row>
    <row r="24" ht="15.0" customHeight="1">
      <c r="A24" s="17">
        <v>43252.0</v>
      </c>
      <c r="B24" s="11">
        <v>7500.0</v>
      </c>
      <c r="C24" s="11">
        <v>7500.0</v>
      </c>
      <c r="D24" s="11">
        <f t="shared" si="24"/>
        <v>0</v>
      </c>
      <c r="E24" s="11">
        <f t="shared" si="31"/>
        <v>0</v>
      </c>
      <c r="F24" s="75" t="s">
        <v>700</v>
      </c>
      <c r="G24" s="75" t="s">
        <v>701</v>
      </c>
      <c r="H24" s="14"/>
      <c r="I24" s="12">
        <v>43252.0</v>
      </c>
      <c r="J24" s="12">
        <v>43262.0</v>
      </c>
      <c r="K24" s="13">
        <f t="shared" si="25"/>
        <v>10</v>
      </c>
      <c r="L24" s="14">
        <v>0.0</v>
      </c>
      <c r="M24" s="15">
        <v>0.18</v>
      </c>
      <c r="N24" s="16">
        <f t="shared" si="26"/>
        <v>1350</v>
      </c>
      <c r="O24" s="16">
        <v>1350.0</v>
      </c>
      <c r="P24" s="11">
        <f t="shared" si="27"/>
        <v>0</v>
      </c>
      <c r="Q24" s="11">
        <f t="shared" si="32"/>
        <v>0</v>
      </c>
      <c r="R24" s="12">
        <f t="shared" si="28"/>
        <v>43262</v>
      </c>
      <c r="S24" s="11" t="str">
        <f t="shared" ref="S24:T24" si="36">F24</f>
        <v>3180/44</v>
      </c>
      <c r="T24" s="73" t="str">
        <f t="shared" si="36"/>
        <v>22.6.18</v>
      </c>
      <c r="U24" s="11"/>
      <c r="V24" s="14">
        <f t="shared" si="30"/>
        <v>10</v>
      </c>
      <c r="W24" s="14">
        <v>0.0</v>
      </c>
    </row>
    <row r="25" ht="15.0" customHeight="1">
      <c r="A25" s="17">
        <v>43282.0</v>
      </c>
      <c r="B25" s="11">
        <v>7500.0</v>
      </c>
      <c r="C25" s="11">
        <v>7500.0</v>
      </c>
      <c r="D25" s="11">
        <f t="shared" si="24"/>
        <v>0</v>
      </c>
      <c r="E25" s="11">
        <f t="shared" si="31"/>
        <v>0</v>
      </c>
      <c r="F25" s="14" t="s">
        <v>702</v>
      </c>
      <c r="G25" s="74" t="s">
        <v>617</v>
      </c>
      <c r="H25" s="14"/>
      <c r="I25" s="12">
        <v>43282.0</v>
      </c>
      <c r="J25" s="12">
        <v>43291.0</v>
      </c>
      <c r="K25" s="13">
        <f t="shared" si="25"/>
        <v>9</v>
      </c>
      <c r="L25" s="14">
        <v>0.0</v>
      </c>
      <c r="M25" s="15">
        <v>0.18</v>
      </c>
      <c r="N25" s="16">
        <f t="shared" si="26"/>
        <v>1350</v>
      </c>
      <c r="O25" s="16">
        <v>1350.0</v>
      </c>
      <c r="P25" s="11">
        <f t="shared" si="27"/>
        <v>0</v>
      </c>
      <c r="Q25" s="11">
        <f t="shared" si="32"/>
        <v>0</v>
      </c>
      <c r="R25" s="12">
        <f t="shared" si="28"/>
        <v>43291</v>
      </c>
      <c r="S25" s="11" t="str">
        <f t="shared" ref="S25:T25" si="37">F25</f>
        <v>3449/31</v>
      </c>
      <c r="T25" s="124" t="str">
        <f t="shared" si="37"/>
        <v>3.8.18</v>
      </c>
      <c r="U25" s="11"/>
      <c r="V25" s="14">
        <f t="shared" si="30"/>
        <v>9</v>
      </c>
      <c r="W25" s="14">
        <v>0.0</v>
      </c>
    </row>
    <row r="26" ht="15.0" customHeight="1">
      <c r="A26" s="17">
        <v>43313.0</v>
      </c>
      <c r="B26" s="11">
        <v>7500.0</v>
      </c>
      <c r="C26" s="11">
        <v>7500.0</v>
      </c>
      <c r="D26" s="11">
        <f t="shared" si="24"/>
        <v>0</v>
      </c>
      <c r="E26" s="11">
        <f t="shared" si="31"/>
        <v>0</v>
      </c>
      <c r="F26" s="14" t="s">
        <v>703</v>
      </c>
      <c r="G26" s="14" t="s">
        <v>619</v>
      </c>
      <c r="H26" s="14"/>
      <c r="I26" s="12">
        <v>43313.0</v>
      </c>
      <c r="J26" s="12">
        <v>43322.0</v>
      </c>
      <c r="K26" s="13">
        <f t="shared" si="25"/>
        <v>9</v>
      </c>
      <c r="L26" s="14">
        <v>0.0</v>
      </c>
      <c r="M26" s="15">
        <v>0.18</v>
      </c>
      <c r="N26" s="16">
        <f t="shared" si="26"/>
        <v>1350</v>
      </c>
      <c r="O26" s="16">
        <v>1350.0</v>
      </c>
      <c r="P26" s="11">
        <f t="shared" si="27"/>
        <v>0</v>
      </c>
      <c r="Q26" s="11">
        <f t="shared" si="32"/>
        <v>0</v>
      </c>
      <c r="R26" s="12">
        <f t="shared" si="28"/>
        <v>43322</v>
      </c>
      <c r="S26" s="11" t="str">
        <f t="shared" ref="S26:T26" si="38">F26</f>
        <v>3455/55</v>
      </c>
      <c r="T26" s="73" t="str">
        <f t="shared" si="38"/>
        <v>5.9.18</v>
      </c>
      <c r="U26" s="11"/>
      <c r="V26" s="14">
        <f t="shared" si="30"/>
        <v>9</v>
      </c>
      <c r="W26" s="14">
        <v>0.0</v>
      </c>
    </row>
    <row r="27" ht="15.0" customHeight="1">
      <c r="A27" s="17">
        <v>43344.0</v>
      </c>
      <c r="B27" s="11">
        <v>7500.0</v>
      </c>
      <c r="C27" s="11">
        <v>7500.0</v>
      </c>
      <c r="D27" s="11">
        <f t="shared" si="24"/>
        <v>0</v>
      </c>
      <c r="E27" s="11">
        <f t="shared" si="31"/>
        <v>0</v>
      </c>
      <c r="F27" s="14" t="s">
        <v>704</v>
      </c>
      <c r="G27" s="12" t="s">
        <v>621</v>
      </c>
      <c r="H27" s="14"/>
      <c r="I27" s="12">
        <v>43344.0</v>
      </c>
      <c r="J27" s="12">
        <v>43353.0</v>
      </c>
      <c r="K27" s="13">
        <f t="shared" si="25"/>
        <v>9</v>
      </c>
      <c r="L27" s="14">
        <v>0.0</v>
      </c>
      <c r="M27" s="15">
        <v>0.18</v>
      </c>
      <c r="N27" s="16">
        <f t="shared" si="26"/>
        <v>1350</v>
      </c>
      <c r="O27" s="16">
        <v>1350.0</v>
      </c>
      <c r="P27" s="11">
        <f t="shared" si="27"/>
        <v>0</v>
      </c>
      <c r="Q27" s="11">
        <f t="shared" si="32"/>
        <v>0</v>
      </c>
      <c r="R27" s="12">
        <f t="shared" si="28"/>
        <v>43353</v>
      </c>
      <c r="S27" s="11" t="str">
        <f t="shared" ref="S27:T27" si="39">F27</f>
        <v>3459/11</v>
      </c>
      <c r="T27" s="124" t="str">
        <f t="shared" si="39"/>
        <v>25.9.18</v>
      </c>
      <c r="U27" s="11"/>
      <c r="V27" s="14">
        <f t="shared" si="30"/>
        <v>9</v>
      </c>
      <c r="W27" s="14">
        <v>0.0</v>
      </c>
    </row>
    <row r="28" ht="15.0" customHeight="1">
      <c r="A28" s="17">
        <v>43374.0</v>
      </c>
      <c r="B28" s="11">
        <v>7500.0</v>
      </c>
      <c r="C28" s="11">
        <v>7500.0</v>
      </c>
      <c r="D28" s="11">
        <f t="shared" si="24"/>
        <v>0</v>
      </c>
      <c r="E28" s="11">
        <f t="shared" si="31"/>
        <v>0</v>
      </c>
      <c r="F28" s="10" t="s">
        <v>705</v>
      </c>
      <c r="G28" s="9" t="s">
        <v>566</v>
      </c>
      <c r="H28" s="10"/>
      <c r="I28" s="12">
        <v>43374.0</v>
      </c>
      <c r="J28" s="80">
        <v>43383.0</v>
      </c>
      <c r="K28" s="13">
        <f t="shared" si="25"/>
        <v>9</v>
      </c>
      <c r="L28" s="14">
        <v>0.0</v>
      </c>
      <c r="M28" s="15">
        <v>0.18</v>
      </c>
      <c r="N28" s="16">
        <f t="shared" si="26"/>
        <v>1350</v>
      </c>
      <c r="O28" s="16">
        <v>1350.0</v>
      </c>
      <c r="P28" s="11">
        <f t="shared" si="27"/>
        <v>0</v>
      </c>
      <c r="Q28" s="11">
        <f t="shared" si="32"/>
        <v>0</v>
      </c>
      <c r="R28" s="12">
        <f t="shared" si="28"/>
        <v>43383</v>
      </c>
      <c r="S28" s="11" t="str">
        <f t="shared" ref="S28:T28" si="40">F28</f>
        <v>3464/7</v>
      </c>
      <c r="T28" s="73" t="str">
        <f t="shared" si="40"/>
        <v>25.10.18</v>
      </c>
      <c r="U28" s="11"/>
      <c r="V28" s="14">
        <f t="shared" si="30"/>
        <v>9</v>
      </c>
      <c r="W28" s="14">
        <v>0.0</v>
      </c>
    </row>
    <row r="29" ht="15.0" customHeight="1">
      <c r="A29" s="17">
        <v>43405.0</v>
      </c>
      <c r="B29" s="11">
        <v>7500.0</v>
      </c>
      <c r="C29" s="11">
        <v>7500.0</v>
      </c>
      <c r="D29" s="11">
        <f t="shared" si="24"/>
        <v>0</v>
      </c>
      <c r="E29" s="11">
        <f t="shared" si="31"/>
        <v>0</v>
      </c>
      <c r="F29" s="10" t="s">
        <v>706</v>
      </c>
      <c r="G29" s="9" t="s">
        <v>707</v>
      </c>
      <c r="H29" s="10"/>
      <c r="I29" s="12">
        <v>43405.0</v>
      </c>
      <c r="J29" s="80">
        <v>43416.0</v>
      </c>
      <c r="K29" s="13">
        <f t="shared" si="25"/>
        <v>11</v>
      </c>
      <c r="L29" s="14">
        <v>0.0</v>
      </c>
      <c r="M29" s="15">
        <v>0.18</v>
      </c>
      <c r="N29" s="16">
        <f t="shared" si="26"/>
        <v>1350</v>
      </c>
      <c r="O29" s="16">
        <v>1350.0</v>
      </c>
      <c r="P29" s="11">
        <f t="shared" si="27"/>
        <v>0</v>
      </c>
      <c r="Q29" s="11">
        <f t="shared" si="32"/>
        <v>0</v>
      </c>
      <c r="R29" s="12">
        <f t="shared" si="28"/>
        <v>43416</v>
      </c>
      <c r="S29" s="11" t="str">
        <f t="shared" ref="S29:T29" si="41">F29</f>
        <v>3645/5</v>
      </c>
      <c r="T29" s="73" t="str">
        <f t="shared" si="41"/>
        <v>28.11.18</v>
      </c>
      <c r="U29" s="11"/>
      <c r="V29" s="14">
        <f t="shared" si="30"/>
        <v>11</v>
      </c>
      <c r="W29" s="14">
        <v>0.0</v>
      </c>
    </row>
    <row r="30" ht="15.0" customHeight="1">
      <c r="A30" s="17">
        <v>43435.0</v>
      </c>
      <c r="B30" s="11">
        <v>7500.0</v>
      </c>
      <c r="C30" s="11">
        <v>7500.0</v>
      </c>
      <c r="D30" s="11">
        <f t="shared" si="24"/>
        <v>0</v>
      </c>
      <c r="E30" s="11">
        <f t="shared" si="31"/>
        <v>0</v>
      </c>
      <c r="F30" s="10" t="s">
        <v>708</v>
      </c>
      <c r="G30" s="123" t="s">
        <v>626</v>
      </c>
      <c r="H30" s="10"/>
      <c r="I30" s="12">
        <v>43435.0</v>
      </c>
      <c r="J30" s="80">
        <v>43444.0</v>
      </c>
      <c r="K30" s="13">
        <f t="shared" si="25"/>
        <v>9</v>
      </c>
      <c r="L30" s="14">
        <v>0.0</v>
      </c>
      <c r="M30" s="15">
        <v>0.18</v>
      </c>
      <c r="N30" s="16">
        <f t="shared" si="26"/>
        <v>1350</v>
      </c>
      <c r="O30" s="16">
        <v>1350.0</v>
      </c>
      <c r="P30" s="11">
        <f t="shared" si="27"/>
        <v>0</v>
      </c>
      <c r="Q30" s="11">
        <f t="shared" si="32"/>
        <v>0</v>
      </c>
      <c r="R30" s="12">
        <f t="shared" si="28"/>
        <v>43444</v>
      </c>
      <c r="S30" s="11" t="str">
        <f t="shared" ref="S30:T30" si="42">F30</f>
        <v>3648/48</v>
      </c>
      <c r="T30" s="124" t="str">
        <f t="shared" si="42"/>
        <v>21.12.18</v>
      </c>
      <c r="U30" s="11"/>
      <c r="V30" s="14">
        <f t="shared" si="30"/>
        <v>9</v>
      </c>
      <c r="W30" s="14">
        <v>0.0</v>
      </c>
    </row>
    <row r="31" ht="15.0" customHeight="1">
      <c r="A31" s="17">
        <v>43466.0</v>
      </c>
      <c r="B31" s="11">
        <v>7500.0</v>
      </c>
      <c r="C31" s="11">
        <v>7500.0</v>
      </c>
      <c r="D31" s="11">
        <f t="shared" si="24"/>
        <v>0</v>
      </c>
      <c r="E31" s="11">
        <f t="shared" si="31"/>
        <v>0</v>
      </c>
      <c r="F31" s="10" t="s">
        <v>709</v>
      </c>
      <c r="G31" s="9" t="s">
        <v>710</v>
      </c>
      <c r="H31" s="10"/>
      <c r="I31" s="12">
        <v>43466.0</v>
      </c>
      <c r="J31" s="80">
        <v>43476.0</v>
      </c>
      <c r="K31" s="13">
        <f t="shared" si="25"/>
        <v>10</v>
      </c>
      <c r="L31" s="14">
        <v>750.0</v>
      </c>
      <c r="M31" s="15">
        <v>0.18</v>
      </c>
      <c r="N31" s="16">
        <f t="shared" si="26"/>
        <v>1350</v>
      </c>
      <c r="O31" s="16">
        <v>1350.0</v>
      </c>
      <c r="P31" s="11">
        <f t="shared" si="27"/>
        <v>0</v>
      </c>
      <c r="Q31" s="11">
        <f t="shared" si="32"/>
        <v>0</v>
      </c>
      <c r="R31" s="12">
        <f t="shared" si="28"/>
        <v>43476</v>
      </c>
      <c r="S31" s="11" t="str">
        <f t="shared" ref="S31:T31" si="43">F31</f>
        <v>3656/10</v>
      </c>
      <c r="T31" s="73" t="str">
        <f t="shared" si="43"/>
        <v>6.2.19</v>
      </c>
      <c r="U31" s="11"/>
      <c r="V31" s="14">
        <f t="shared" si="30"/>
        <v>10</v>
      </c>
      <c r="W31" s="14">
        <f t="shared" ref="W31:W45" si="45">ROUND(SUM(N31*18%*V31/365),0)</f>
        <v>7</v>
      </c>
    </row>
    <row r="32" ht="15.0" customHeight="1">
      <c r="A32" s="17">
        <v>43497.0</v>
      </c>
      <c r="B32" s="11">
        <v>7500.0</v>
      </c>
      <c r="C32" s="11">
        <v>7500.0</v>
      </c>
      <c r="D32" s="11">
        <f t="shared" si="24"/>
        <v>0</v>
      </c>
      <c r="E32" s="11">
        <f t="shared" si="31"/>
        <v>0</v>
      </c>
      <c r="F32" s="14"/>
      <c r="G32" s="14"/>
      <c r="H32" s="14"/>
      <c r="I32" s="12">
        <v>43497.0</v>
      </c>
      <c r="J32" s="80">
        <v>43507.0</v>
      </c>
      <c r="K32" s="13">
        <f t="shared" si="25"/>
        <v>10</v>
      </c>
      <c r="L32" s="14">
        <v>0.0</v>
      </c>
      <c r="M32" s="15">
        <v>0.18</v>
      </c>
      <c r="N32" s="16">
        <f t="shared" si="26"/>
        <v>1350</v>
      </c>
      <c r="O32" s="16">
        <v>1350.0</v>
      </c>
      <c r="P32" s="11">
        <f t="shared" si="27"/>
        <v>0</v>
      </c>
      <c r="Q32" s="11">
        <f t="shared" si="32"/>
        <v>0</v>
      </c>
      <c r="R32" s="12">
        <f t="shared" si="28"/>
        <v>43507</v>
      </c>
      <c r="S32" s="11" t="str">
        <f t="shared" ref="S32:T32" si="44">F32</f>
        <v/>
      </c>
      <c r="T32" s="73" t="str">
        <f t="shared" si="44"/>
        <v/>
      </c>
      <c r="U32" s="11"/>
      <c r="V32" s="14">
        <f t="shared" si="30"/>
        <v>10</v>
      </c>
      <c r="W32" s="14">
        <f t="shared" si="45"/>
        <v>7</v>
      </c>
      <c r="X32" s="19">
        <v>43497.0</v>
      </c>
      <c r="Y32" s="19">
        <v>43615.0</v>
      </c>
      <c r="Z32" s="20">
        <f>SUM(Y32-X32+1)</f>
        <v>119</v>
      </c>
    </row>
    <row r="33" ht="15.0" customHeight="1">
      <c r="A33" s="17">
        <v>43525.0</v>
      </c>
      <c r="B33" s="11">
        <v>7500.0</v>
      </c>
      <c r="C33" s="11">
        <v>7500.0</v>
      </c>
      <c r="D33" s="11">
        <f t="shared" si="24"/>
        <v>0</v>
      </c>
      <c r="E33" s="11">
        <f t="shared" si="31"/>
        <v>0</v>
      </c>
      <c r="F33" s="14" t="s">
        <v>711</v>
      </c>
      <c r="G33" s="14" t="s">
        <v>358</v>
      </c>
      <c r="H33" s="14"/>
      <c r="I33" s="12">
        <v>43525.0</v>
      </c>
      <c r="J33" s="12">
        <v>43535.0</v>
      </c>
      <c r="K33" s="13">
        <f t="shared" si="25"/>
        <v>10</v>
      </c>
      <c r="L33" s="14">
        <v>0.0</v>
      </c>
      <c r="M33" s="15">
        <v>0.18</v>
      </c>
      <c r="N33" s="16">
        <f t="shared" si="26"/>
        <v>1350</v>
      </c>
      <c r="O33" s="16">
        <v>1350.0</v>
      </c>
      <c r="P33" s="11">
        <f t="shared" si="27"/>
        <v>0</v>
      </c>
      <c r="Q33" s="11">
        <f t="shared" si="32"/>
        <v>0</v>
      </c>
      <c r="R33" s="12">
        <f t="shared" si="28"/>
        <v>43535</v>
      </c>
      <c r="S33" s="11" t="str">
        <f t="shared" ref="S33:T33" si="46">F33</f>
        <v>3664/5</v>
      </c>
      <c r="T33" s="73" t="str">
        <f t="shared" si="46"/>
        <v>27.3.19</v>
      </c>
      <c r="U33" s="11"/>
      <c r="V33" s="14">
        <f t="shared" si="30"/>
        <v>10</v>
      </c>
      <c r="W33" s="14">
        <f t="shared" si="45"/>
        <v>7</v>
      </c>
      <c r="X33" s="20"/>
      <c r="Y33" s="20"/>
      <c r="Z33" s="20"/>
    </row>
    <row r="34" ht="15.0" customHeight="1">
      <c r="A34" s="17">
        <v>43556.0</v>
      </c>
      <c r="B34" s="11">
        <v>7500.0</v>
      </c>
      <c r="C34" s="11">
        <v>7500.0</v>
      </c>
      <c r="D34" s="11">
        <f t="shared" si="24"/>
        <v>0</v>
      </c>
      <c r="E34" s="11">
        <f t="shared" si="31"/>
        <v>0</v>
      </c>
      <c r="F34" s="14" t="s">
        <v>712</v>
      </c>
      <c r="G34" s="12" t="s">
        <v>713</v>
      </c>
      <c r="H34" s="14"/>
      <c r="I34" s="12">
        <v>43556.0</v>
      </c>
      <c r="J34" s="12">
        <v>43565.0</v>
      </c>
      <c r="K34" s="13">
        <f t="shared" si="25"/>
        <v>9</v>
      </c>
      <c r="L34" s="14">
        <v>0.0</v>
      </c>
      <c r="M34" s="15">
        <v>0.18</v>
      </c>
      <c r="N34" s="16">
        <f t="shared" si="26"/>
        <v>1350</v>
      </c>
      <c r="O34" s="16">
        <v>1350.0</v>
      </c>
      <c r="P34" s="11">
        <f t="shared" si="27"/>
        <v>0</v>
      </c>
      <c r="Q34" s="11">
        <f t="shared" si="32"/>
        <v>0</v>
      </c>
      <c r="R34" s="12">
        <f t="shared" si="28"/>
        <v>43565</v>
      </c>
      <c r="S34" s="11" t="str">
        <f t="shared" ref="S34:T34" si="47">F34</f>
        <v>3964/19</v>
      </c>
      <c r="T34" s="124" t="str">
        <f t="shared" si="47"/>
        <v>30.4.19</v>
      </c>
      <c r="U34" s="11"/>
      <c r="V34" s="14">
        <f t="shared" si="30"/>
        <v>9</v>
      </c>
      <c r="W34" s="14">
        <f t="shared" si="45"/>
        <v>6</v>
      </c>
    </row>
    <row r="35" ht="15.0" customHeight="1">
      <c r="A35" s="17">
        <v>43586.0</v>
      </c>
      <c r="B35" s="11">
        <v>7500.0</v>
      </c>
      <c r="C35" s="11">
        <v>7500.0</v>
      </c>
      <c r="D35" s="11">
        <f t="shared" si="24"/>
        <v>0</v>
      </c>
      <c r="E35" s="11">
        <f t="shared" si="31"/>
        <v>0</v>
      </c>
      <c r="F35" s="14" t="s">
        <v>714</v>
      </c>
      <c r="G35" s="12" t="s">
        <v>715</v>
      </c>
      <c r="H35" s="14"/>
      <c r="I35" s="12">
        <v>43586.0</v>
      </c>
      <c r="J35" s="12">
        <v>43595.0</v>
      </c>
      <c r="K35" s="13">
        <f t="shared" si="25"/>
        <v>9</v>
      </c>
      <c r="L35" s="14">
        <v>0.0</v>
      </c>
      <c r="M35" s="15">
        <v>0.18</v>
      </c>
      <c r="N35" s="16">
        <f t="shared" si="26"/>
        <v>1350</v>
      </c>
      <c r="O35" s="16">
        <v>1350.0</v>
      </c>
      <c r="P35" s="11">
        <f t="shared" si="27"/>
        <v>0</v>
      </c>
      <c r="Q35" s="11">
        <f t="shared" si="32"/>
        <v>0</v>
      </c>
      <c r="R35" s="12">
        <f t="shared" si="28"/>
        <v>43595</v>
      </c>
      <c r="S35" s="11" t="str">
        <f t="shared" ref="S35:T35" si="48">F35</f>
        <v>3967/19</v>
      </c>
      <c r="T35" s="124" t="str">
        <f t="shared" si="48"/>
        <v>27.5.19</v>
      </c>
      <c r="U35" s="11"/>
      <c r="V35" s="14">
        <f t="shared" si="30"/>
        <v>9</v>
      </c>
      <c r="W35" s="14">
        <f t="shared" si="45"/>
        <v>6</v>
      </c>
    </row>
    <row r="36" ht="15.0" customHeight="1">
      <c r="A36" s="17">
        <v>43617.0</v>
      </c>
      <c r="B36" s="11">
        <v>7500.0</v>
      </c>
      <c r="C36" s="11">
        <v>7500.0</v>
      </c>
      <c r="D36" s="11">
        <f t="shared" si="24"/>
        <v>0</v>
      </c>
      <c r="E36" s="11">
        <f t="shared" si="31"/>
        <v>0</v>
      </c>
      <c r="F36" s="14" t="s">
        <v>716</v>
      </c>
      <c r="G36" s="12" t="s">
        <v>304</v>
      </c>
      <c r="H36" s="14"/>
      <c r="I36" s="12">
        <v>43617.0</v>
      </c>
      <c r="J36" s="80">
        <v>43626.0</v>
      </c>
      <c r="K36" s="13">
        <f t="shared" si="25"/>
        <v>9</v>
      </c>
      <c r="L36" s="14">
        <v>0.0</v>
      </c>
      <c r="M36" s="15">
        <v>0.18</v>
      </c>
      <c r="N36" s="16">
        <f t="shared" si="26"/>
        <v>1350</v>
      </c>
      <c r="O36" s="16">
        <v>1350.0</v>
      </c>
      <c r="P36" s="11">
        <f t="shared" si="27"/>
        <v>0</v>
      </c>
      <c r="Q36" s="11">
        <f t="shared" si="32"/>
        <v>0</v>
      </c>
      <c r="R36" s="12">
        <f t="shared" si="28"/>
        <v>43626</v>
      </c>
      <c r="S36" s="11" t="str">
        <f t="shared" ref="S36:T36" si="49">F36</f>
        <v>3970/24</v>
      </c>
      <c r="T36" s="124" t="str">
        <f t="shared" si="49"/>
        <v>20.6.19</v>
      </c>
      <c r="U36" s="11"/>
      <c r="V36" s="14">
        <f t="shared" si="30"/>
        <v>9</v>
      </c>
      <c r="W36" s="14">
        <f t="shared" si="45"/>
        <v>6</v>
      </c>
      <c r="X36" s="19">
        <v>43617.0</v>
      </c>
      <c r="Y36" s="19">
        <v>43630.0</v>
      </c>
      <c r="Z36" s="20">
        <f>SUM(Y36-X36+1)</f>
        <v>14</v>
      </c>
    </row>
    <row r="37" ht="15.0" customHeight="1">
      <c r="A37" s="17">
        <v>43647.0</v>
      </c>
      <c r="B37" s="11">
        <v>7500.0</v>
      </c>
      <c r="C37" s="11">
        <v>7500.0</v>
      </c>
      <c r="D37" s="11">
        <f t="shared" si="24"/>
        <v>0</v>
      </c>
      <c r="E37" s="11">
        <f t="shared" si="31"/>
        <v>0</v>
      </c>
      <c r="F37" s="14" t="s">
        <v>717</v>
      </c>
      <c r="G37" s="21" t="s">
        <v>718</v>
      </c>
      <c r="H37" s="14"/>
      <c r="I37" s="12">
        <v>43647.0</v>
      </c>
      <c r="J37" s="80">
        <v>43656.0</v>
      </c>
      <c r="K37" s="13">
        <f t="shared" si="25"/>
        <v>9</v>
      </c>
      <c r="L37" s="14">
        <v>0.0</v>
      </c>
      <c r="M37" s="15">
        <v>0.18</v>
      </c>
      <c r="N37" s="16">
        <f t="shared" si="26"/>
        <v>1350</v>
      </c>
      <c r="O37" s="16">
        <v>1350.0</v>
      </c>
      <c r="P37" s="11">
        <f t="shared" si="27"/>
        <v>0</v>
      </c>
      <c r="Q37" s="11">
        <f t="shared" si="32"/>
        <v>0</v>
      </c>
      <c r="R37" s="12">
        <f t="shared" si="28"/>
        <v>43656</v>
      </c>
      <c r="S37" s="11" t="str">
        <f t="shared" ref="S37:T37" si="50">F37</f>
        <v>3974/39</v>
      </c>
      <c r="T37" s="73" t="str">
        <f t="shared" si="50"/>
        <v>22.7.19</v>
      </c>
      <c r="U37" s="11"/>
      <c r="V37" s="14">
        <f t="shared" si="30"/>
        <v>9</v>
      </c>
      <c r="W37" s="14">
        <f t="shared" si="45"/>
        <v>6</v>
      </c>
    </row>
    <row r="38" ht="15.0" customHeight="1">
      <c r="A38" s="17">
        <v>43678.0</v>
      </c>
      <c r="B38" s="11">
        <v>7500.0</v>
      </c>
      <c r="C38" s="11">
        <v>7500.0</v>
      </c>
      <c r="D38" s="11">
        <f t="shared" si="24"/>
        <v>0</v>
      </c>
      <c r="E38" s="11">
        <f t="shared" si="31"/>
        <v>0</v>
      </c>
      <c r="F38" s="14" t="s">
        <v>719</v>
      </c>
      <c r="G38" s="21" t="s">
        <v>364</v>
      </c>
      <c r="H38" s="14"/>
      <c r="I38" s="12">
        <v>43678.0</v>
      </c>
      <c r="J38" s="80">
        <v>43690.0</v>
      </c>
      <c r="K38" s="13">
        <f t="shared" si="25"/>
        <v>12</v>
      </c>
      <c r="L38" s="14">
        <v>0.0</v>
      </c>
      <c r="M38" s="15">
        <v>0.18</v>
      </c>
      <c r="N38" s="16">
        <f t="shared" si="26"/>
        <v>1350</v>
      </c>
      <c r="O38" s="16">
        <v>1350.0</v>
      </c>
      <c r="P38" s="11">
        <f t="shared" si="27"/>
        <v>0</v>
      </c>
      <c r="Q38" s="11">
        <f t="shared" si="32"/>
        <v>0</v>
      </c>
      <c r="R38" s="12">
        <f t="shared" si="28"/>
        <v>43690</v>
      </c>
      <c r="S38" s="11" t="str">
        <f t="shared" ref="S38:T38" si="51">F38</f>
        <v>3979/30</v>
      </c>
      <c r="T38" s="73" t="str">
        <f t="shared" si="51"/>
        <v>27.8.19</v>
      </c>
      <c r="U38" s="11"/>
      <c r="V38" s="14">
        <f t="shared" si="30"/>
        <v>12</v>
      </c>
      <c r="W38" s="14">
        <f t="shared" si="45"/>
        <v>8</v>
      </c>
      <c r="X38" s="19">
        <v>43617.0</v>
      </c>
      <c r="Y38" s="19">
        <v>43629.0</v>
      </c>
      <c r="Z38" s="20">
        <f>SUM(Y38-X38+1)</f>
        <v>13</v>
      </c>
    </row>
    <row r="39" ht="15.0" customHeight="1">
      <c r="A39" s="17">
        <v>43709.0</v>
      </c>
      <c r="B39" s="11">
        <v>7500.0</v>
      </c>
      <c r="C39" s="11">
        <v>7500.0</v>
      </c>
      <c r="D39" s="11">
        <f t="shared" si="24"/>
        <v>0</v>
      </c>
      <c r="E39" s="11">
        <f t="shared" si="31"/>
        <v>0</v>
      </c>
      <c r="F39" s="14" t="s">
        <v>720</v>
      </c>
      <c r="G39" s="12" t="s">
        <v>313</v>
      </c>
      <c r="H39" s="14"/>
      <c r="I39" s="12">
        <v>43709.0</v>
      </c>
      <c r="J39" s="80">
        <v>43718.0</v>
      </c>
      <c r="K39" s="13">
        <f t="shared" si="25"/>
        <v>9</v>
      </c>
      <c r="L39" s="14">
        <v>0.0</v>
      </c>
      <c r="M39" s="15">
        <v>0.18</v>
      </c>
      <c r="N39" s="16">
        <f t="shared" si="26"/>
        <v>1350</v>
      </c>
      <c r="O39" s="16">
        <v>1350.0</v>
      </c>
      <c r="P39" s="11">
        <f t="shared" si="27"/>
        <v>0</v>
      </c>
      <c r="Q39" s="11">
        <f t="shared" si="32"/>
        <v>0</v>
      </c>
      <c r="R39" s="12">
        <f t="shared" si="28"/>
        <v>43718</v>
      </c>
      <c r="S39" s="11" t="str">
        <f t="shared" ref="S39:T39" si="52">F39</f>
        <v>4118/34</v>
      </c>
      <c r="T39" s="124" t="str">
        <f t="shared" si="52"/>
        <v>30.9.19</v>
      </c>
      <c r="U39" s="11"/>
      <c r="V39" s="14">
        <f t="shared" si="30"/>
        <v>9</v>
      </c>
      <c r="W39" s="14">
        <f t="shared" si="45"/>
        <v>6</v>
      </c>
    </row>
    <row r="40" ht="15.0" customHeight="1">
      <c r="A40" s="17">
        <v>43739.0</v>
      </c>
      <c r="B40" s="11">
        <v>7500.0</v>
      </c>
      <c r="C40" s="11">
        <v>7500.0</v>
      </c>
      <c r="D40" s="11">
        <f t="shared" si="24"/>
        <v>0</v>
      </c>
      <c r="E40" s="11">
        <f t="shared" si="31"/>
        <v>0</v>
      </c>
      <c r="F40" s="14"/>
      <c r="G40" s="21"/>
      <c r="H40" s="14"/>
      <c r="I40" s="12">
        <v>43739.0</v>
      </c>
      <c r="J40" s="80">
        <v>43749.0</v>
      </c>
      <c r="K40" s="13">
        <f t="shared" si="25"/>
        <v>10</v>
      </c>
      <c r="L40" s="14">
        <v>750.0</v>
      </c>
      <c r="M40" s="15">
        <v>0.18</v>
      </c>
      <c r="N40" s="16">
        <f t="shared" si="26"/>
        <v>1350</v>
      </c>
      <c r="O40" s="16">
        <v>1350.0</v>
      </c>
      <c r="P40" s="11">
        <f t="shared" si="27"/>
        <v>0</v>
      </c>
      <c r="Q40" s="11">
        <f t="shared" si="32"/>
        <v>0</v>
      </c>
      <c r="R40" s="12">
        <f t="shared" si="28"/>
        <v>43749</v>
      </c>
      <c r="S40" s="11" t="str">
        <f t="shared" ref="S40:T40" si="53">F40</f>
        <v/>
      </c>
      <c r="T40" s="73" t="str">
        <f t="shared" si="53"/>
        <v/>
      </c>
      <c r="U40" s="11"/>
      <c r="V40" s="14">
        <f t="shared" si="30"/>
        <v>10</v>
      </c>
      <c r="W40" s="14">
        <f t="shared" si="45"/>
        <v>7</v>
      </c>
      <c r="AA40" s="24">
        <v>2625.0</v>
      </c>
      <c r="AB40" s="24">
        <f>AA42</f>
        <v>2756</v>
      </c>
    </row>
    <row r="41" ht="15.0" customHeight="1">
      <c r="A41" s="17">
        <v>43770.0</v>
      </c>
      <c r="B41" s="11">
        <v>7500.0</v>
      </c>
      <c r="C41" s="11">
        <v>7500.0</v>
      </c>
      <c r="D41" s="11">
        <f t="shared" si="24"/>
        <v>0</v>
      </c>
      <c r="E41" s="11">
        <f t="shared" si="31"/>
        <v>0</v>
      </c>
      <c r="F41" s="14"/>
      <c r="G41" s="21"/>
      <c r="H41" s="14"/>
      <c r="I41" s="12">
        <v>43770.0</v>
      </c>
      <c r="J41" s="80">
        <v>43782.0</v>
      </c>
      <c r="K41" s="13">
        <f t="shared" si="25"/>
        <v>12</v>
      </c>
      <c r="L41" s="14">
        <v>750.0</v>
      </c>
      <c r="M41" s="15">
        <v>0.18</v>
      </c>
      <c r="N41" s="16">
        <f t="shared" si="26"/>
        <v>1350</v>
      </c>
      <c r="O41" s="16">
        <v>1350.0</v>
      </c>
      <c r="P41" s="11">
        <f t="shared" si="27"/>
        <v>0</v>
      </c>
      <c r="Q41" s="11">
        <f t="shared" si="32"/>
        <v>0</v>
      </c>
      <c r="R41" s="12">
        <f t="shared" si="28"/>
        <v>43782</v>
      </c>
      <c r="S41" s="11" t="str">
        <f t="shared" ref="S41:T41" si="54">F41</f>
        <v/>
      </c>
      <c r="T41" s="73" t="str">
        <f t="shared" si="54"/>
        <v/>
      </c>
      <c r="U41" s="11"/>
      <c r="V41" s="14">
        <f t="shared" si="30"/>
        <v>12</v>
      </c>
      <c r="W41" s="14">
        <f t="shared" si="45"/>
        <v>8</v>
      </c>
      <c r="AA41" s="24">
        <f>ROUND(SUM(AA40*5%),0)</f>
        <v>131</v>
      </c>
      <c r="AB41" s="24">
        <f>ROUND(SUM(AB40*10%),0)</f>
        <v>276</v>
      </c>
    </row>
    <row r="42" ht="15.0" customHeight="1">
      <c r="A42" s="17">
        <v>43800.0</v>
      </c>
      <c r="B42" s="11">
        <v>7500.0</v>
      </c>
      <c r="C42" s="11">
        <v>7500.0</v>
      </c>
      <c r="D42" s="11">
        <f t="shared" si="24"/>
        <v>0</v>
      </c>
      <c r="E42" s="11">
        <f t="shared" si="31"/>
        <v>0</v>
      </c>
      <c r="F42" s="14" t="s">
        <v>721</v>
      </c>
      <c r="G42" s="12" t="s">
        <v>439</v>
      </c>
      <c r="H42" s="14"/>
      <c r="I42" s="12">
        <v>43800.0</v>
      </c>
      <c r="J42" s="80">
        <v>43810.0</v>
      </c>
      <c r="K42" s="13">
        <f t="shared" si="25"/>
        <v>10</v>
      </c>
      <c r="L42" s="14">
        <v>750.0</v>
      </c>
      <c r="M42" s="15">
        <v>0.18</v>
      </c>
      <c r="N42" s="16">
        <f t="shared" si="26"/>
        <v>1350</v>
      </c>
      <c r="O42" s="16">
        <v>1350.0</v>
      </c>
      <c r="P42" s="11">
        <f t="shared" si="27"/>
        <v>0</v>
      </c>
      <c r="Q42" s="11">
        <f t="shared" si="32"/>
        <v>0</v>
      </c>
      <c r="R42" s="12">
        <f t="shared" si="28"/>
        <v>43810</v>
      </c>
      <c r="S42" s="11" t="str">
        <f t="shared" ref="S42:T42" si="55">F42</f>
        <v>4428/38</v>
      </c>
      <c r="T42" s="124" t="str">
        <f t="shared" si="55"/>
        <v>24.12.19</v>
      </c>
      <c r="U42" s="11"/>
      <c r="V42" s="14">
        <f t="shared" si="30"/>
        <v>10</v>
      </c>
      <c r="W42" s="14">
        <f t="shared" si="45"/>
        <v>7</v>
      </c>
      <c r="AA42" s="24">
        <f t="shared" ref="AA42:AB42" si="56">SUM(AA40,AA41)</f>
        <v>2756</v>
      </c>
      <c r="AB42" s="24">
        <f t="shared" si="56"/>
        <v>3032</v>
      </c>
    </row>
    <row r="43" ht="15.0" customHeight="1">
      <c r="A43" s="17">
        <v>43831.0</v>
      </c>
      <c r="B43" s="11">
        <v>7500.0</v>
      </c>
      <c r="C43" s="11">
        <v>7500.0</v>
      </c>
      <c r="D43" s="11">
        <f t="shared" si="24"/>
        <v>0</v>
      </c>
      <c r="E43" s="11">
        <f t="shared" si="31"/>
        <v>0</v>
      </c>
      <c r="F43" s="14" t="s">
        <v>722</v>
      </c>
      <c r="G43" s="14" t="s">
        <v>723</v>
      </c>
      <c r="H43" s="14"/>
      <c r="I43" s="12">
        <v>43831.0</v>
      </c>
      <c r="J43" s="80">
        <v>43840.0</v>
      </c>
      <c r="K43" s="13">
        <f t="shared" si="25"/>
        <v>9</v>
      </c>
      <c r="L43" s="14">
        <v>0.0</v>
      </c>
      <c r="M43" s="15">
        <v>0.18</v>
      </c>
      <c r="N43" s="16">
        <f t="shared" si="26"/>
        <v>1350</v>
      </c>
      <c r="O43" s="16">
        <v>1350.0</v>
      </c>
      <c r="P43" s="11">
        <f t="shared" si="27"/>
        <v>0</v>
      </c>
      <c r="Q43" s="11">
        <f t="shared" si="32"/>
        <v>0</v>
      </c>
      <c r="R43" s="12">
        <f t="shared" si="28"/>
        <v>43840</v>
      </c>
      <c r="S43" s="11" t="str">
        <f t="shared" ref="S43:T43" si="57">F43</f>
        <v>4433/34</v>
      </c>
      <c r="T43" s="73" t="str">
        <f t="shared" si="57"/>
        <v>30.1.20</v>
      </c>
      <c r="U43" s="11"/>
      <c r="V43" s="14">
        <f t="shared" si="30"/>
        <v>9</v>
      </c>
      <c r="W43" s="14">
        <f t="shared" si="45"/>
        <v>6</v>
      </c>
    </row>
    <row r="44" ht="15.0" customHeight="1">
      <c r="A44" s="17">
        <v>43862.0</v>
      </c>
      <c r="B44" s="11">
        <v>7500.0</v>
      </c>
      <c r="C44" s="11">
        <v>7500.0</v>
      </c>
      <c r="D44" s="11">
        <f t="shared" si="24"/>
        <v>0</v>
      </c>
      <c r="E44" s="11">
        <f t="shared" si="31"/>
        <v>0</v>
      </c>
      <c r="F44" s="14" t="s">
        <v>724</v>
      </c>
      <c r="G44" s="26" t="s">
        <v>330</v>
      </c>
      <c r="H44" s="14"/>
      <c r="I44" s="12">
        <v>43862.0</v>
      </c>
      <c r="J44" s="80">
        <v>43872.0</v>
      </c>
      <c r="K44" s="13">
        <f t="shared" si="25"/>
        <v>10</v>
      </c>
      <c r="L44" s="14">
        <v>750.0</v>
      </c>
      <c r="M44" s="15">
        <v>0.18</v>
      </c>
      <c r="N44" s="16">
        <f t="shared" si="26"/>
        <v>1350</v>
      </c>
      <c r="O44" s="16">
        <v>1350.0</v>
      </c>
      <c r="P44" s="11">
        <f t="shared" si="27"/>
        <v>0</v>
      </c>
      <c r="Q44" s="11">
        <f t="shared" si="32"/>
        <v>0</v>
      </c>
      <c r="R44" s="12">
        <f t="shared" si="28"/>
        <v>43872</v>
      </c>
      <c r="S44" s="11" t="str">
        <f t="shared" ref="S44:T44" si="58">F44</f>
        <v>4867/20</v>
      </c>
      <c r="T44" s="124" t="str">
        <f t="shared" si="58"/>
        <v>20.2.20</v>
      </c>
      <c r="U44" s="11"/>
      <c r="V44" s="14">
        <f t="shared" si="30"/>
        <v>10</v>
      </c>
      <c r="W44" s="14">
        <f t="shared" si="45"/>
        <v>7</v>
      </c>
    </row>
    <row r="45" ht="15.0" customHeight="1">
      <c r="A45" s="17">
        <v>43891.0</v>
      </c>
      <c r="B45" s="11">
        <v>7500.0</v>
      </c>
      <c r="C45" s="11">
        <v>7500.0</v>
      </c>
      <c r="D45" s="11">
        <f t="shared" si="24"/>
        <v>0</v>
      </c>
      <c r="E45" s="11">
        <f t="shared" si="31"/>
        <v>0</v>
      </c>
      <c r="F45" s="14" t="s">
        <v>725</v>
      </c>
      <c r="G45" s="14" t="s">
        <v>334</v>
      </c>
      <c r="H45" s="14"/>
      <c r="I45" s="12">
        <v>43891.0</v>
      </c>
      <c r="J45" s="80">
        <v>43899.0</v>
      </c>
      <c r="K45" s="13">
        <f t="shared" si="25"/>
        <v>8</v>
      </c>
      <c r="L45" s="14">
        <v>0.0</v>
      </c>
      <c r="M45" s="15">
        <v>0.18</v>
      </c>
      <c r="N45" s="16">
        <f t="shared" si="26"/>
        <v>1350</v>
      </c>
      <c r="O45" s="16">
        <v>1350.0</v>
      </c>
      <c r="P45" s="11">
        <f t="shared" si="27"/>
        <v>0</v>
      </c>
      <c r="Q45" s="11">
        <f t="shared" si="32"/>
        <v>0</v>
      </c>
      <c r="R45" s="12">
        <f t="shared" si="28"/>
        <v>43899</v>
      </c>
      <c r="S45" s="11" t="str">
        <f t="shared" ref="S45:T45" si="59">F45</f>
        <v>4870/31</v>
      </c>
      <c r="T45" s="73" t="str">
        <f t="shared" si="59"/>
        <v>17.3.20</v>
      </c>
      <c r="U45" s="11"/>
      <c r="V45" s="14">
        <f t="shared" si="30"/>
        <v>8</v>
      </c>
      <c r="W45" s="14">
        <f t="shared" si="45"/>
        <v>5</v>
      </c>
    </row>
    <row r="46" ht="15.0" customHeight="1">
      <c r="A46" s="17"/>
      <c r="B46" s="11"/>
      <c r="C46" s="11"/>
      <c r="D46" s="11"/>
      <c r="E46" s="11"/>
      <c r="F46" s="14" t="s">
        <v>725</v>
      </c>
      <c r="G46" s="14" t="s">
        <v>334</v>
      </c>
      <c r="H46" s="14"/>
      <c r="I46" s="12"/>
      <c r="J46" s="80"/>
      <c r="K46" s="13"/>
      <c r="L46" s="14">
        <v>-5971.0</v>
      </c>
      <c r="M46" s="15"/>
      <c r="N46" s="16"/>
      <c r="O46" s="16"/>
      <c r="P46" s="11"/>
      <c r="Q46" s="11"/>
      <c r="R46" s="12"/>
      <c r="S46" s="11"/>
      <c r="T46" s="73"/>
      <c r="U46" s="11"/>
      <c r="V46" s="14"/>
      <c r="W46" s="14">
        <v>-33046.0</v>
      </c>
    </row>
    <row r="47" ht="15.0" customHeight="1">
      <c r="A47" s="22">
        <v>43922.0</v>
      </c>
      <c r="B47" s="11">
        <v>7500.0</v>
      </c>
      <c r="C47" s="11">
        <v>7500.0</v>
      </c>
      <c r="D47" s="11">
        <f t="shared" ref="D47:D51" si="61">SUM(B47-C47)</f>
        <v>0</v>
      </c>
      <c r="E47" s="23">
        <f>SUM(E45+D47)</f>
        <v>0</v>
      </c>
      <c r="F47" s="28"/>
      <c r="G47" s="28"/>
      <c r="H47" s="28"/>
      <c r="I47" s="12">
        <v>43922.0</v>
      </c>
      <c r="J47" s="80">
        <v>43984.0</v>
      </c>
      <c r="K47" s="13">
        <f t="shared" ref="K47:K51" si="62">SUM(J47-I47)</f>
        <v>62</v>
      </c>
      <c r="L47" s="75">
        <v>0.0</v>
      </c>
      <c r="M47" s="15">
        <v>0.18</v>
      </c>
      <c r="N47" s="16">
        <f t="shared" ref="N47:N51" si="63">ROUND(SUM(B47*M47),0)</f>
        <v>1350</v>
      </c>
      <c r="O47" s="16">
        <v>1350.0</v>
      </c>
      <c r="P47" s="11">
        <f t="shared" ref="P47:P51" si="64">SUM(N47-O47)</f>
        <v>0</v>
      </c>
      <c r="Q47" s="11">
        <f>SUM(Q45+P47)</f>
        <v>0</v>
      </c>
      <c r="R47" s="12">
        <f t="shared" ref="R47:R51" si="65">J47</f>
        <v>43984</v>
      </c>
      <c r="S47" s="11" t="str">
        <f t="shared" ref="S47:T47" si="60">F47</f>
        <v/>
      </c>
      <c r="T47" s="73" t="str">
        <f t="shared" si="60"/>
        <v/>
      </c>
      <c r="U47" s="11"/>
      <c r="V47" s="14">
        <f t="shared" ref="V47:V51" si="67">K47</f>
        <v>62</v>
      </c>
      <c r="W47" s="14">
        <v>0.0</v>
      </c>
    </row>
    <row r="48" ht="15.0" customHeight="1">
      <c r="A48" s="22">
        <v>43952.0</v>
      </c>
      <c r="B48" s="11">
        <v>7500.0</v>
      </c>
      <c r="C48" s="11">
        <v>7500.0</v>
      </c>
      <c r="D48" s="11">
        <f t="shared" si="61"/>
        <v>0</v>
      </c>
      <c r="E48" s="23">
        <f t="shared" ref="E48:E51" si="68">SUM(E47+D48)</f>
        <v>0</v>
      </c>
      <c r="F48" s="28"/>
      <c r="G48" s="28"/>
      <c r="H48" s="28"/>
      <c r="I48" s="12">
        <v>43952.0</v>
      </c>
      <c r="J48" s="80">
        <v>43984.0</v>
      </c>
      <c r="K48" s="13">
        <f t="shared" si="62"/>
        <v>32</v>
      </c>
      <c r="L48" s="75">
        <v>0.0</v>
      </c>
      <c r="M48" s="15">
        <v>0.18</v>
      </c>
      <c r="N48" s="16">
        <f t="shared" si="63"/>
        <v>1350</v>
      </c>
      <c r="O48" s="16">
        <v>1350.0</v>
      </c>
      <c r="P48" s="11">
        <f t="shared" si="64"/>
        <v>0</v>
      </c>
      <c r="Q48" s="11">
        <f t="shared" ref="Q48:Q51" si="69">SUM(Q47+P48)</f>
        <v>0</v>
      </c>
      <c r="R48" s="12">
        <f t="shared" si="65"/>
        <v>43984</v>
      </c>
      <c r="S48" s="11" t="str">
        <f t="shared" ref="S48:T48" si="66">F48</f>
        <v/>
      </c>
      <c r="T48" s="73" t="str">
        <f t="shared" si="66"/>
        <v/>
      </c>
      <c r="U48" s="11"/>
      <c r="V48" s="14">
        <f t="shared" si="67"/>
        <v>32</v>
      </c>
      <c r="W48" s="14">
        <v>0.0</v>
      </c>
    </row>
    <row r="49" ht="15.0" customHeight="1">
      <c r="A49" s="22">
        <v>43983.0</v>
      </c>
      <c r="B49" s="11">
        <v>7500.0</v>
      </c>
      <c r="C49" s="11">
        <v>7500.0</v>
      </c>
      <c r="D49" s="11">
        <f t="shared" si="61"/>
        <v>0</v>
      </c>
      <c r="E49" s="23">
        <f t="shared" si="68"/>
        <v>0</v>
      </c>
      <c r="F49" s="28"/>
      <c r="G49" s="28"/>
      <c r="H49" s="28"/>
      <c r="I49" s="12">
        <v>43983.0</v>
      </c>
      <c r="J49" s="80">
        <v>43984.0</v>
      </c>
      <c r="K49" s="13">
        <f t="shared" si="62"/>
        <v>1</v>
      </c>
      <c r="L49" s="75">
        <v>0.0</v>
      </c>
      <c r="M49" s="15">
        <v>0.18</v>
      </c>
      <c r="N49" s="16">
        <f t="shared" si="63"/>
        <v>1350</v>
      </c>
      <c r="O49" s="16">
        <v>1350.0</v>
      </c>
      <c r="P49" s="11">
        <f t="shared" si="64"/>
        <v>0</v>
      </c>
      <c r="Q49" s="11">
        <f t="shared" si="69"/>
        <v>0</v>
      </c>
      <c r="R49" s="12">
        <f t="shared" si="65"/>
        <v>43984</v>
      </c>
      <c r="S49" s="11" t="str">
        <f t="shared" ref="S49:T49" si="70">F49</f>
        <v/>
      </c>
      <c r="T49" s="73" t="str">
        <f t="shared" si="70"/>
        <v/>
      </c>
      <c r="U49" s="11"/>
      <c r="V49" s="14">
        <f t="shared" si="67"/>
        <v>1</v>
      </c>
      <c r="W49" s="14">
        <v>0.0</v>
      </c>
    </row>
    <row r="50" ht="15.0" customHeight="1">
      <c r="A50" s="17">
        <v>44013.0</v>
      </c>
      <c r="B50" s="11">
        <v>7500.0</v>
      </c>
      <c r="C50" s="11">
        <v>0.0</v>
      </c>
      <c r="D50" s="11">
        <f t="shared" si="61"/>
        <v>7500</v>
      </c>
      <c r="E50" s="11">
        <f t="shared" si="68"/>
        <v>7500</v>
      </c>
      <c r="F50" s="14"/>
      <c r="G50" s="14"/>
      <c r="H50" s="14"/>
      <c r="I50" s="12">
        <v>44013.0</v>
      </c>
      <c r="J50" s="80">
        <v>44074.0</v>
      </c>
      <c r="K50" s="13">
        <f t="shared" si="62"/>
        <v>61</v>
      </c>
      <c r="L50" s="14">
        <v>750.0</v>
      </c>
      <c r="M50" s="15">
        <v>0.18</v>
      </c>
      <c r="N50" s="16">
        <f t="shared" si="63"/>
        <v>1350</v>
      </c>
      <c r="O50" s="16">
        <v>0.0</v>
      </c>
      <c r="P50" s="11">
        <f t="shared" si="64"/>
        <v>1350</v>
      </c>
      <c r="Q50" s="11">
        <f t="shared" si="69"/>
        <v>1350</v>
      </c>
      <c r="R50" s="12">
        <f t="shared" si="65"/>
        <v>44074</v>
      </c>
      <c r="S50" s="11" t="str">
        <f t="shared" ref="S50:T50" si="71">F50</f>
        <v/>
      </c>
      <c r="T50" s="73" t="str">
        <f t="shared" si="71"/>
        <v/>
      </c>
      <c r="U50" s="11"/>
      <c r="V50" s="14">
        <f t="shared" si="67"/>
        <v>61</v>
      </c>
      <c r="W50" s="14">
        <f t="shared" ref="W50:W51" si="73">ROUND(SUM(N50*18%*V50/365),0)</f>
        <v>41</v>
      </c>
    </row>
    <row r="51" ht="15.0" customHeight="1">
      <c r="A51" s="17">
        <v>44044.0</v>
      </c>
      <c r="B51" s="23">
        <v>11000.0</v>
      </c>
      <c r="C51" s="11">
        <v>0.0</v>
      </c>
      <c r="D51" s="11">
        <f t="shared" si="61"/>
        <v>11000</v>
      </c>
      <c r="E51" s="11">
        <f t="shared" si="68"/>
        <v>18500</v>
      </c>
      <c r="F51" s="14"/>
      <c r="G51" s="14"/>
      <c r="H51" s="14"/>
      <c r="I51" s="12">
        <v>44044.0</v>
      </c>
      <c r="J51" s="80">
        <v>44074.0</v>
      </c>
      <c r="K51" s="13">
        <f t="shared" si="62"/>
        <v>30</v>
      </c>
      <c r="L51" s="14">
        <v>1100.0</v>
      </c>
      <c r="M51" s="15">
        <v>0.18</v>
      </c>
      <c r="N51" s="16">
        <f t="shared" si="63"/>
        <v>1980</v>
      </c>
      <c r="O51" s="16">
        <v>0.0</v>
      </c>
      <c r="P51" s="11">
        <f t="shared" si="64"/>
        <v>1980</v>
      </c>
      <c r="Q51" s="11">
        <f t="shared" si="69"/>
        <v>3330</v>
      </c>
      <c r="R51" s="12">
        <f t="shared" si="65"/>
        <v>44074</v>
      </c>
      <c r="S51" s="11" t="str">
        <f t="shared" ref="S51:T51" si="72">F51</f>
        <v/>
      </c>
      <c r="T51" s="73" t="str">
        <f t="shared" si="72"/>
        <v/>
      </c>
      <c r="U51" s="11"/>
      <c r="V51" s="14">
        <f t="shared" si="67"/>
        <v>30</v>
      </c>
      <c r="W51" s="14">
        <f t="shared" si="73"/>
        <v>29</v>
      </c>
    </row>
    <row r="52" ht="15.0" customHeight="1">
      <c r="A52" s="11"/>
      <c r="B52" s="11">
        <f t="shared" ref="B52:D52" si="74">SUM(B5:B51)</f>
        <v>643049</v>
      </c>
      <c r="C52" s="11">
        <f t="shared" si="74"/>
        <v>624549</v>
      </c>
      <c r="D52" s="11">
        <f t="shared" si="74"/>
        <v>18500</v>
      </c>
      <c r="E52" s="11"/>
      <c r="F52" s="14"/>
      <c r="G52" s="14"/>
      <c r="H52" s="14"/>
      <c r="I52" s="12"/>
      <c r="J52" s="14"/>
      <c r="K52" s="14"/>
      <c r="L52" s="14">
        <f>SUM(L5:L51)</f>
        <v>1850</v>
      </c>
      <c r="M52" s="11"/>
      <c r="N52" s="11">
        <f t="shared" ref="N52:P52" si="75">SUM(N5:N51)</f>
        <v>123202</v>
      </c>
      <c r="O52" s="11">
        <f t="shared" si="75"/>
        <v>119872</v>
      </c>
      <c r="P52" s="11">
        <f t="shared" si="75"/>
        <v>3330</v>
      </c>
      <c r="Q52" s="11"/>
      <c r="R52" s="11"/>
      <c r="S52" s="11"/>
      <c r="T52" s="11"/>
      <c r="U52" s="11"/>
      <c r="V52" s="11"/>
      <c r="W52" s="11">
        <f>SUM(W5:W51)</f>
        <v>9492</v>
      </c>
    </row>
    <row r="53" ht="15.0" customHeight="1"/>
    <row r="54" ht="15.0" customHeight="1">
      <c r="A54" s="3" t="s">
        <v>37</v>
      </c>
      <c r="B54" s="4"/>
      <c r="C54" s="4"/>
      <c r="D54" s="4"/>
      <c r="E54" s="4"/>
      <c r="F54" s="5"/>
    </row>
    <row r="55" ht="15.0" customHeight="1">
      <c r="A55" s="34" t="s">
        <v>38</v>
      </c>
      <c r="B55" s="5"/>
      <c r="C55" s="35"/>
      <c r="D55" s="35" t="s">
        <v>39</v>
      </c>
      <c r="E55" s="35" t="s">
        <v>17</v>
      </c>
      <c r="F55" s="35" t="s">
        <v>6</v>
      </c>
    </row>
    <row r="56" ht="15.0" customHeight="1">
      <c r="A56" s="34" t="s">
        <v>1</v>
      </c>
      <c r="B56" s="5"/>
      <c r="C56" s="35"/>
      <c r="D56" s="35">
        <f t="shared" ref="D56:E56" si="76">B52</f>
        <v>643049</v>
      </c>
      <c r="E56" s="35">
        <f t="shared" si="76"/>
        <v>624549</v>
      </c>
      <c r="F56" s="35">
        <f t="shared" ref="F56:F59" si="78">SUM(D56-E56)</f>
        <v>18500</v>
      </c>
    </row>
    <row r="57" ht="15.0" customHeight="1">
      <c r="A57" s="34" t="s">
        <v>40</v>
      </c>
      <c r="B57" s="5"/>
      <c r="C57" s="35"/>
      <c r="D57" s="35">
        <f t="shared" ref="D57:E57" si="77">N52</f>
        <v>123202</v>
      </c>
      <c r="E57" s="35">
        <f t="shared" si="77"/>
        <v>119872</v>
      </c>
      <c r="F57" s="35">
        <f t="shared" si="78"/>
        <v>3330</v>
      </c>
    </row>
    <row r="58" ht="15.0" customHeight="1">
      <c r="A58" s="34" t="s">
        <v>41</v>
      </c>
      <c r="B58" s="5"/>
      <c r="C58" s="35"/>
      <c r="D58" s="35">
        <f>L52</f>
        <v>1850</v>
      </c>
      <c r="E58" s="35">
        <v>0.0</v>
      </c>
      <c r="F58" s="35">
        <f t="shared" si="78"/>
        <v>1850</v>
      </c>
    </row>
    <row r="59" ht="15.0" customHeight="1">
      <c r="A59" s="34" t="s">
        <v>42</v>
      </c>
      <c r="B59" s="5"/>
      <c r="C59" s="35"/>
      <c r="D59" s="35">
        <f>W52</f>
        <v>9492</v>
      </c>
      <c r="E59" s="35">
        <v>0.0</v>
      </c>
      <c r="F59" s="35">
        <f t="shared" si="78"/>
        <v>9492</v>
      </c>
    </row>
    <row r="60" ht="15.0" customHeight="1">
      <c r="A60" s="3" t="s">
        <v>36</v>
      </c>
      <c r="B60" s="5"/>
      <c r="C60" s="35"/>
      <c r="D60" s="35">
        <f t="shared" ref="D60:F60" si="79">SUM(D56:D59)</f>
        <v>777593</v>
      </c>
      <c r="E60" s="35">
        <f t="shared" si="79"/>
        <v>744421</v>
      </c>
      <c r="F60" s="35">
        <f t="shared" si="79"/>
        <v>33172</v>
      </c>
    </row>
    <row r="61" ht="15.75" customHeight="1">
      <c r="A61" s="36" t="s">
        <v>43</v>
      </c>
    </row>
    <row r="62" ht="25.5" customHeight="1"/>
    <row r="63" ht="15.75" customHeight="1">
      <c r="D63" s="24" t="s">
        <v>44</v>
      </c>
      <c r="F63" s="24" t="s">
        <v>45</v>
      </c>
      <c r="I63" s="24" t="s">
        <v>46</v>
      </c>
      <c r="L63" s="24" t="s">
        <v>47</v>
      </c>
      <c r="Q63" s="24" t="s">
        <v>48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>
      <c r="M79" s="24">
        <v>7500.0</v>
      </c>
    </row>
    <row r="80" ht="15.75" customHeight="1">
      <c r="M80" s="24">
        <v>5971.0</v>
      </c>
    </row>
    <row r="81" ht="15.75" customHeight="1">
      <c r="M81" s="24">
        <v>1350.0</v>
      </c>
    </row>
    <row r="82" ht="15.75" customHeight="1">
      <c r="M82" s="24">
        <v>33046.0</v>
      </c>
    </row>
    <row r="83" ht="15.75" customHeight="1">
      <c r="M83" s="24">
        <f>SUM(M79:M82)</f>
        <v>47867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57:B57"/>
    <mergeCell ref="A58:B58"/>
    <mergeCell ref="A59:B59"/>
    <mergeCell ref="A60:B60"/>
    <mergeCell ref="A61:Q61"/>
    <mergeCell ref="A1:W1"/>
    <mergeCell ref="A2:L2"/>
    <mergeCell ref="M2:W2"/>
    <mergeCell ref="A4:W4"/>
    <mergeCell ref="A54:F54"/>
    <mergeCell ref="A55:B55"/>
    <mergeCell ref="A56:B56"/>
  </mergeCells>
  <printOptions/>
  <pageMargins bottom="0.7480314960629921" footer="0.0" header="0.0" left="0.7086614173228347" right="0.7086614173228347" top="0.7480314960629921"/>
  <pageSetup paperSize="5" scale="75"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8.13"/>
    <col customWidth="1" min="3" max="3" width="8.63"/>
    <col customWidth="1" min="4" max="4" width="8.13"/>
    <col customWidth="1" min="5" max="5" width="7.5"/>
    <col customWidth="1" min="6" max="6" width="6.88"/>
    <col customWidth="1" min="7" max="7" width="7.88"/>
    <col customWidth="1" min="8" max="8" width="4.13"/>
    <col customWidth="1" min="9" max="9" width="8.25"/>
    <col customWidth="1" min="10" max="10" width="8.5"/>
    <col customWidth="1" min="11" max="11" width="5.0"/>
    <col customWidth="1" min="12" max="12" width="8.25"/>
    <col customWidth="1" min="13" max="13" width="5.88"/>
    <col customWidth="1" min="14" max="14" width="7.0"/>
    <col customWidth="1" min="15" max="15" width="6.5"/>
    <col customWidth="1" min="16" max="16" width="7.38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4.38"/>
    <col customWidth="1" min="23" max="23" width="5.88"/>
    <col customWidth="1" min="24" max="24" width="9.13"/>
    <col customWidth="1" min="25" max="25" width="7.88"/>
    <col customWidth="1" min="26" max="26" width="3.5"/>
    <col customWidth="1" min="27" max="29" width="7.63"/>
  </cols>
  <sheetData>
    <row r="1">
      <c r="A1" s="49" t="s">
        <v>649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 t="s">
        <v>726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20.25" customHeight="1">
      <c r="A5" s="66" t="s">
        <v>205</v>
      </c>
      <c r="B5" s="10"/>
      <c r="C5" s="10"/>
      <c r="D5" s="11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  <c r="Q5" s="10"/>
      <c r="R5" s="10"/>
      <c r="S5" s="10"/>
      <c r="T5" s="10"/>
      <c r="U5" s="10"/>
      <c r="V5" s="10"/>
      <c r="W5" s="10"/>
    </row>
    <row r="6" ht="15.0" customHeight="1">
      <c r="A6" s="17">
        <v>42736.0</v>
      </c>
      <c r="B6" s="11">
        <v>4500.0</v>
      </c>
      <c r="C6" s="11">
        <v>3000.0</v>
      </c>
      <c r="D6" s="11">
        <f t="shared" ref="D6:D49" si="2">SUM(B6-C6)</f>
        <v>1500</v>
      </c>
      <c r="E6" s="11">
        <f t="shared" ref="E6:E49" si="3">SUM(E5+D6)</f>
        <v>1500</v>
      </c>
      <c r="F6" s="14" t="s">
        <v>727</v>
      </c>
      <c r="G6" s="14" t="s">
        <v>728</v>
      </c>
      <c r="H6" s="14"/>
      <c r="I6" s="12">
        <v>42736.0</v>
      </c>
      <c r="J6" s="12">
        <v>42745.0</v>
      </c>
      <c r="K6" s="13">
        <f t="shared" ref="K6:K49" si="4">SUM(J6-I6)</f>
        <v>9</v>
      </c>
      <c r="L6" s="14">
        <v>150.0</v>
      </c>
      <c r="M6" s="72">
        <v>0.15</v>
      </c>
      <c r="N6" s="16">
        <f t="shared" ref="N6:N49" si="5">ROUND(SUM(B6*M6),0)</f>
        <v>675</v>
      </c>
      <c r="O6" s="16">
        <v>450.0</v>
      </c>
      <c r="P6" s="11">
        <f t="shared" ref="P6:P49" si="6">SUM(N6-O6)</f>
        <v>225</v>
      </c>
      <c r="Q6" s="11">
        <f t="shared" ref="Q6:Q49" si="7">SUM(Q5+P6)</f>
        <v>225</v>
      </c>
      <c r="R6" s="12">
        <f t="shared" ref="R6:R49" si="8">J6</f>
        <v>42745</v>
      </c>
      <c r="S6" s="11" t="str">
        <f t="shared" ref="S6:T6" si="1">F6</f>
        <v>1009/33</v>
      </c>
      <c r="T6" s="73" t="str">
        <f t="shared" si="1"/>
        <v>2.2.17</v>
      </c>
      <c r="U6" s="11"/>
      <c r="V6" s="14">
        <f>AC6</f>
        <v>1338</v>
      </c>
      <c r="W6" s="14">
        <f>ROUND(SUM(P6*18%*AC6/365),0)</f>
        <v>148</v>
      </c>
      <c r="AA6" s="12">
        <v>42736.0</v>
      </c>
      <c r="AB6" s="12">
        <v>44074.0</v>
      </c>
      <c r="AC6" s="13">
        <f>SUM(AB6-AA6)</f>
        <v>1338</v>
      </c>
    </row>
    <row r="7" ht="15.0" customHeight="1">
      <c r="A7" s="17">
        <v>42767.0</v>
      </c>
      <c r="B7" s="11">
        <v>4500.0</v>
      </c>
      <c r="C7" s="11">
        <v>4500.0</v>
      </c>
      <c r="D7" s="11">
        <f t="shared" si="2"/>
        <v>0</v>
      </c>
      <c r="E7" s="11">
        <f t="shared" si="3"/>
        <v>1500</v>
      </c>
      <c r="F7" s="14"/>
      <c r="G7" s="14"/>
      <c r="H7" s="14"/>
      <c r="I7" s="12">
        <v>42767.0</v>
      </c>
      <c r="J7" s="70">
        <v>42780.0</v>
      </c>
      <c r="K7" s="13">
        <f t="shared" si="4"/>
        <v>13</v>
      </c>
      <c r="L7" s="14">
        <v>450.0</v>
      </c>
      <c r="M7" s="72">
        <v>0.15</v>
      </c>
      <c r="N7" s="16">
        <f t="shared" si="5"/>
        <v>675</v>
      </c>
      <c r="O7" s="16">
        <v>675.0</v>
      </c>
      <c r="P7" s="11">
        <f t="shared" si="6"/>
        <v>0</v>
      </c>
      <c r="Q7" s="11">
        <f t="shared" si="7"/>
        <v>225</v>
      </c>
      <c r="R7" s="12">
        <f t="shared" si="8"/>
        <v>42780</v>
      </c>
      <c r="S7" s="11" t="str">
        <f t="shared" ref="S7:T7" si="9">F7</f>
        <v/>
      </c>
      <c r="T7" s="73" t="str">
        <f t="shared" si="9"/>
        <v/>
      </c>
      <c r="U7" s="11"/>
      <c r="V7" s="14">
        <f t="shared" ref="V7:V49" si="11">K7</f>
        <v>13</v>
      </c>
      <c r="W7" s="14">
        <f>ROUND(SUM(N7*18%*V7/365),0)</f>
        <v>4</v>
      </c>
    </row>
    <row r="8" ht="15.0" customHeight="1">
      <c r="A8" s="17">
        <v>42795.0</v>
      </c>
      <c r="B8" s="11">
        <v>4500.0</v>
      </c>
      <c r="C8" s="11">
        <v>4500.0</v>
      </c>
      <c r="D8" s="11">
        <f t="shared" si="2"/>
        <v>0</v>
      </c>
      <c r="E8" s="11">
        <f t="shared" si="3"/>
        <v>1500</v>
      </c>
      <c r="F8" s="14" t="s">
        <v>729</v>
      </c>
      <c r="G8" s="14" t="s">
        <v>591</v>
      </c>
      <c r="H8" s="14"/>
      <c r="I8" s="12">
        <v>42795.0</v>
      </c>
      <c r="J8" s="12">
        <v>42804.0</v>
      </c>
      <c r="K8" s="13">
        <f t="shared" si="4"/>
        <v>9</v>
      </c>
      <c r="L8" s="14">
        <v>0.0</v>
      </c>
      <c r="M8" s="72">
        <v>0.15</v>
      </c>
      <c r="N8" s="16">
        <f t="shared" si="5"/>
        <v>675</v>
      </c>
      <c r="O8" s="16">
        <v>675.0</v>
      </c>
      <c r="P8" s="11">
        <f t="shared" si="6"/>
        <v>0</v>
      </c>
      <c r="Q8" s="11">
        <f t="shared" si="7"/>
        <v>225</v>
      </c>
      <c r="R8" s="12">
        <f t="shared" si="8"/>
        <v>42804</v>
      </c>
      <c r="S8" s="11" t="str">
        <f t="shared" ref="S8:T8" si="10">F8</f>
        <v>1423/28</v>
      </c>
      <c r="T8" s="73" t="str">
        <f t="shared" si="10"/>
        <v>27.3.17</v>
      </c>
      <c r="U8" s="11"/>
      <c r="V8" s="14">
        <f t="shared" si="11"/>
        <v>9</v>
      </c>
      <c r="W8" s="14">
        <v>0.0</v>
      </c>
    </row>
    <row r="9" ht="15.0" customHeight="1">
      <c r="A9" s="17">
        <v>42826.0</v>
      </c>
      <c r="B9" s="11">
        <v>4500.0</v>
      </c>
      <c r="C9" s="11">
        <v>4500.0</v>
      </c>
      <c r="D9" s="11">
        <f t="shared" si="2"/>
        <v>0</v>
      </c>
      <c r="E9" s="11">
        <f t="shared" si="3"/>
        <v>1500</v>
      </c>
      <c r="F9" s="14" t="s">
        <v>730</v>
      </c>
      <c r="G9" s="14" t="s">
        <v>513</v>
      </c>
      <c r="H9" s="14"/>
      <c r="I9" s="12">
        <v>42826.0</v>
      </c>
      <c r="J9" s="12">
        <v>42835.0</v>
      </c>
      <c r="K9" s="13">
        <f t="shared" si="4"/>
        <v>9</v>
      </c>
      <c r="L9" s="14">
        <v>0.0</v>
      </c>
      <c r="M9" s="72">
        <v>0.15</v>
      </c>
      <c r="N9" s="16">
        <f t="shared" si="5"/>
        <v>675</v>
      </c>
      <c r="O9" s="16">
        <v>675.0</v>
      </c>
      <c r="P9" s="11">
        <f t="shared" si="6"/>
        <v>0</v>
      </c>
      <c r="Q9" s="11">
        <f t="shared" si="7"/>
        <v>225</v>
      </c>
      <c r="R9" s="12">
        <f t="shared" si="8"/>
        <v>42835</v>
      </c>
      <c r="S9" s="11" t="str">
        <f t="shared" ref="S9:T9" si="12">F9</f>
        <v>1632/4</v>
      </c>
      <c r="T9" s="73" t="str">
        <f t="shared" si="12"/>
        <v>3.5.17</v>
      </c>
      <c r="U9" s="11"/>
      <c r="V9" s="14">
        <f t="shared" si="11"/>
        <v>9</v>
      </c>
      <c r="W9" s="14">
        <v>0.0</v>
      </c>
    </row>
    <row r="10" ht="15.0" customHeight="1">
      <c r="A10" s="17">
        <v>42856.0</v>
      </c>
      <c r="B10" s="11">
        <v>4500.0</v>
      </c>
      <c r="C10" s="11">
        <v>4500.0</v>
      </c>
      <c r="D10" s="11">
        <f t="shared" si="2"/>
        <v>0</v>
      </c>
      <c r="E10" s="11">
        <f t="shared" si="3"/>
        <v>1500</v>
      </c>
      <c r="F10" s="14" t="s">
        <v>731</v>
      </c>
      <c r="G10" s="14" t="s">
        <v>512</v>
      </c>
      <c r="H10" s="14"/>
      <c r="I10" s="12">
        <v>42856.0</v>
      </c>
      <c r="J10" s="12">
        <v>42864.0</v>
      </c>
      <c r="K10" s="13">
        <f t="shared" si="4"/>
        <v>8</v>
      </c>
      <c r="L10" s="14">
        <v>0.0</v>
      </c>
      <c r="M10" s="72">
        <v>0.15</v>
      </c>
      <c r="N10" s="16">
        <f t="shared" si="5"/>
        <v>675</v>
      </c>
      <c r="O10" s="16">
        <v>675.0</v>
      </c>
      <c r="P10" s="11">
        <f t="shared" si="6"/>
        <v>0</v>
      </c>
      <c r="Q10" s="11">
        <f t="shared" si="7"/>
        <v>225</v>
      </c>
      <c r="R10" s="12">
        <f t="shared" si="8"/>
        <v>42864</v>
      </c>
      <c r="S10" s="11" t="str">
        <f t="shared" ref="S10:T10" si="13">F10</f>
        <v>1706/45</v>
      </c>
      <c r="T10" s="73" t="str">
        <f t="shared" si="13"/>
        <v>20.6.17</v>
      </c>
      <c r="U10" s="11"/>
      <c r="V10" s="14">
        <f t="shared" si="11"/>
        <v>8</v>
      </c>
      <c r="W10" s="14">
        <v>0.0</v>
      </c>
    </row>
    <row r="11" ht="15.0" customHeight="1">
      <c r="A11" s="17">
        <v>42887.0</v>
      </c>
      <c r="B11" s="11">
        <v>4500.0</v>
      </c>
      <c r="C11" s="11">
        <v>4500.0</v>
      </c>
      <c r="D11" s="11">
        <f t="shared" si="2"/>
        <v>0</v>
      </c>
      <c r="E11" s="11">
        <f t="shared" si="3"/>
        <v>1500</v>
      </c>
      <c r="F11" s="14" t="s">
        <v>732</v>
      </c>
      <c r="G11" s="74" t="s">
        <v>596</v>
      </c>
      <c r="H11" s="14"/>
      <c r="I11" s="12">
        <v>42887.0</v>
      </c>
      <c r="J11" s="12">
        <v>42895.0</v>
      </c>
      <c r="K11" s="13">
        <f t="shared" si="4"/>
        <v>8</v>
      </c>
      <c r="L11" s="14">
        <v>0.0</v>
      </c>
      <c r="M11" s="15">
        <v>0.18</v>
      </c>
      <c r="N11" s="16">
        <f t="shared" si="5"/>
        <v>810</v>
      </c>
      <c r="O11" s="16">
        <v>675.0</v>
      </c>
      <c r="P11" s="11">
        <f t="shared" si="6"/>
        <v>135</v>
      </c>
      <c r="Q11" s="11">
        <f t="shared" si="7"/>
        <v>360</v>
      </c>
      <c r="R11" s="12">
        <f t="shared" si="8"/>
        <v>42895</v>
      </c>
      <c r="S11" s="11" t="str">
        <f t="shared" ref="S11:T11" si="14">F11</f>
        <v>1864/26</v>
      </c>
      <c r="T11" s="124" t="str">
        <f t="shared" si="14"/>
        <v>13.7.17</v>
      </c>
      <c r="U11" s="11"/>
      <c r="V11" s="14">
        <f t="shared" si="11"/>
        <v>8</v>
      </c>
      <c r="W11" s="14">
        <v>0.0</v>
      </c>
      <c r="AA11" s="12">
        <v>42887.0</v>
      </c>
      <c r="AB11" s="12">
        <v>44074.0</v>
      </c>
      <c r="AC11" s="13">
        <f t="shared" ref="AC11:AC12" si="16">SUM(AB11-AA11)</f>
        <v>1187</v>
      </c>
    </row>
    <row r="12" ht="15.0" customHeight="1">
      <c r="A12" s="17">
        <v>42917.0</v>
      </c>
      <c r="B12" s="11">
        <v>4500.0</v>
      </c>
      <c r="C12" s="11">
        <v>4500.0</v>
      </c>
      <c r="D12" s="11">
        <f t="shared" si="2"/>
        <v>0</v>
      </c>
      <c r="E12" s="11">
        <f t="shared" si="3"/>
        <v>1500</v>
      </c>
      <c r="F12" s="14" t="s">
        <v>733</v>
      </c>
      <c r="G12" s="14" t="s">
        <v>598</v>
      </c>
      <c r="H12" s="14"/>
      <c r="I12" s="12">
        <v>42917.0</v>
      </c>
      <c r="J12" s="12">
        <v>42927.0</v>
      </c>
      <c r="K12" s="13">
        <f t="shared" si="4"/>
        <v>10</v>
      </c>
      <c r="L12" s="14">
        <v>0.0</v>
      </c>
      <c r="M12" s="15">
        <v>0.18</v>
      </c>
      <c r="N12" s="16">
        <f t="shared" si="5"/>
        <v>810</v>
      </c>
      <c r="O12" s="16">
        <v>810.0</v>
      </c>
      <c r="P12" s="11">
        <f t="shared" si="6"/>
        <v>0</v>
      </c>
      <c r="Q12" s="11">
        <f t="shared" si="7"/>
        <v>360</v>
      </c>
      <c r="R12" s="12">
        <f t="shared" si="8"/>
        <v>42927</v>
      </c>
      <c r="S12" s="11" t="str">
        <f t="shared" ref="S12:T12" si="15">F12</f>
        <v>1869/20</v>
      </c>
      <c r="T12" s="73" t="str">
        <f t="shared" si="15"/>
        <v>4.8.17</v>
      </c>
      <c r="U12" s="11"/>
      <c r="V12" s="14">
        <f t="shared" si="11"/>
        <v>10</v>
      </c>
      <c r="W12" s="14">
        <v>0.0</v>
      </c>
      <c r="AA12" s="12">
        <v>42917.0</v>
      </c>
      <c r="AB12" s="12">
        <v>42990.0</v>
      </c>
      <c r="AC12" s="13">
        <f t="shared" si="16"/>
        <v>73</v>
      </c>
    </row>
    <row r="13" ht="15.0" customHeight="1">
      <c r="A13" s="17">
        <v>42948.0</v>
      </c>
      <c r="B13" s="11">
        <v>4500.0</v>
      </c>
      <c r="C13" s="11">
        <v>4500.0</v>
      </c>
      <c r="D13" s="11">
        <f t="shared" si="2"/>
        <v>0</v>
      </c>
      <c r="E13" s="11">
        <f t="shared" si="3"/>
        <v>1500</v>
      </c>
      <c r="F13" s="14" t="s">
        <v>734</v>
      </c>
      <c r="G13" s="14" t="s">
        <v>527</v>
      </c>
      <c r="H13" s="14"/>
      <c r="I13" s="12">
        <v>42948.0</v>
      </c>
      <c r="J13" s="12">
        <v>42957.0</v>
      </c>
      <c r="K13" s="13">
        <f t="shared" si="4"/>
        <v>9</v>
      </c>
      <c r="L13" s="14">
        <v>0.0</v>
      </c>
      <c r="M13" s="15">
        <v>0.18</v>
      </c>
      <c r="N13" s="16">
        <f t="shared" si="5"/>
        <v>810</v>
      </c>
      <c r="O13" s="16">
        <v>810.0</v>
      </c>
      <c r="P13" s="11">
        <f t="shared" si="6"/>
        <v>0</v>
      </c>
      <c r="Q13" s="11">
        <f t="shared" si="7"/>
        <v>360</v>
      </c>
      <c r="R13" s="12">
        <f t="shared" si="8"/>
        <v>42957</v>
      </c>
      <c r="S13" s="11" t="str">
        <f t="shared" ref="S13:T13" si="17">F13</f>
        <v>2078/11</v>
      </c>
      <c r="T13" s="73" t="str">
        <f t="shared" si="17"/>
        <v>30.8.17</v>
      </c>
      <c r="U13" s="11"/>
      <c r="V13" s="14">
        <f t="shared" si="11"/>
        <v>9</v>
      </c>
      <c r="W13" s="14">
        <v>0.0</v>
      </c>
    </row>
    <row r="14" ht="15.0" customHeight="1">
      <c r="A14" s="17">
        <v>42979.0</v>
      </c>
      <c r="B14" s="11">
        <v>4500.0</v>
      </c>
      <c r="C14" s="11">
        <v>4500.0</v>
      </c>
      <c r="D14" s="11">
        <f t="shared" si="2"/>
        <v>0</v>
      </c>
      <c r="E14" s="11">
        <f t="shared" si="3"/>
        <v>1500</v>
      </c>
      <c r="F14" s="14" t="s">
        <v>735</v>
      </c>
      <c r="G14" s="14" t="s">
        <v>601</v>
      </c>
      <c r="H14" s="14"/>
      <c r="I14" s="12">
        <v>42979.0</v>
      </c>
      <c r="J14" s="70">
        <v>42990.0</v>
      </c>
      <c r="K14" s="13">
        <f t="shared" si="4"/>
        <v>11</v>
      </c>
      <c r="L14" s="14">
        <v>500.0</v>
      </c>
      <c r="M14" s="15">
        <v>0.18</v>
      </c>
      <c r="N14" s="16">
        <f t="shared" si="5"/>
        <v>810</v>
      </c>
      <c r="O14" s="16">
        <v>810.0</v>
      </c>
      <c r="P14" s="11">
        <f t="shared" si="6"/>
        <v>0</v>
      </c>
      <c r="Q14" s="11">
        <f t="shared" si="7"/>
        <v>360</v>
      </c>
      <c r="R14" s="12">
        <f t="shared" si="8"/>
        <v>42990</v>
      </c>
      <c r="S14" s="11" t="str">
        <f t="shared" ref="S14:T14" si="18">F14</f>
        <v>2331/4</v>
      </c>
      <c r="T14" s="73" t="str">
        <f t="shared" si="18"/>
        <v>26.10.17</v>
      </c>
      <c r="U14" s="11"/>
      <c r="V14" s="14">
        <f t="shared" si="11"/>
        <v>11</v>
      </c>
      <c r="W14" s="14">
        <f>ROUND(SUM(N14*18%*V14/365),0)</f>
        <v>4</v>
      </c>
    </row>
    <row r="15" ht="15.0" customHeight="1">
      <c r="A15" s="17">
        <v>43009.0</v>
      </c>
      <c r="B15" s="11">
        <v>4500.0</v>
      </c>
      <c r="C15" s="11">
        <v>4500.0</v>
      </c>
      <c r="D15" s="11">
        <f t="shared" si="2"/>
        <v>0</v>
      </c>
      <c r="E15" s="11">
        <f t="shared" si="3"/>
        <v>1500</v>
      </c>
      <c r="F15" s="14" t="s">
        <v>736</v>
      </c>
      <c r="G15" s="14" t="s">
        <v>737</v>
      </c>
      <c r="H15" s="14"/>
      <c r="I15" s="12">
        <v>43009.0</v>
      </c>
      <c r="J15" s="12">
        <v>43018.0</v>
      </c>
      <c r="K15" s="13">
        <f t="shared" si="4"/>
        <v>9</v>
      </c>
      <c r="L15" s="14">
        <v>0.0</v>
      </c>
      <c r="M15" s="15">
        <v>0.18</v>
      </c>
      <c r="N15" s="16">
        <f t="shared" si="5"/>
        <v>810</v>
      </c>
      <c r="O15" s="16">
        <v>810.0</v>
      </c>
      <c r="P15" s="11">
        <f t="shared" si="6"/>
        <v>0</v>
      </c>
      <c r="Q15" s="11">
        <f t="shared" si="7"/>
        <v>360</v>
      </c>
      <c r="R15" s="12">
        <f t="shared" si="8"/>
        <v>43018</v>
      </c>
      <c r="S15" s="11" t="str">
        <f t="shared" ref="S15:T15" si="19">F15</f>
        <v>2336/6</v>
      </c>
      <c r="T15" s="73" t="str">
        <f t="shared" si="19"/>
        <v>17.11.17</v>
      </c>
      <c r="U15" s="11"/>
      <c r="V15" s="14">
        <f t="shared" si="11"/>
        <v>9</v>
      </c>
      <c r="W15" s="14">
        <v>0.0</v>
      </c>
    </row>
    <row r="16" ht="15.0" customHeight="1">
      <c r="A16" s="17">
        <v>43040.0</v>
      </c>
      <c r="B16" s="11">
        <v>4500.0</v>
      </c>
      <c r="C16" s="11">
        <v>4500.0</v>
      </c>
      <c r="D16" s="11">
        <f t="shared" si="2"/>
        <v>0</v>
      </c>
      <c r="E16" s="11">
        <f t="shared" si="3"/>
        <v>1500</v>
      </c>
      <c r="F16" s="14" t="s">
        <v>738</v>
      </c>
      <c r="G16" s="74" t="s">
        <v>691</v>
      </c>
      <c r="H16" s="14"/>
      <c r="I16" s="12">
        <v>43040.0</v>
      </c>
      <c r="J16" s="12">
        <v>43049.0</v>
      </c>
      <c r="K16" s="13">
        <f t="shared" si="4"/>
        <v>9</v>
      </c>
      <c r="L16" s="14">
        <v>0.0</v>
      </c>
      <c r="M16" s="15">
        <v>0.18</v>
      </c>
      <c r="N16" s="16">
        <f t="shared" si="5"/>
        <v>810</v>
      </c>
      <c r="O16" s="16">
        <v>810.0</v>
      </c>
      <c r="P16" s="11">
        <f t="shared" si="6"/>
        <v>0</v>
      </c>
      <c r="Q16" s="11">
        <f t="shared" si="7"/>
        <v>360</v>
      </c>
      <c r="R16" s="12">
        <f t="shared" si="8"/>
        <v>43049</v>
      </c>
      <c r="S16" s="11" t="str">
        <f t="shared" ref="S16:T16" si="20">F16</f>
        <v>2342/12</v>
      </c>
      <c r="T16" s="124" t="str">
        <f t="shared" si="20"/>
        <v>19.12.17</v>
      </c>
      <c r="U16" s="11"/>
      <c r="V16" s="14">
        <f t="shared" si="11"/>
        <v>9</v>
      </c>
      <c r="W16" s="14">
        <v>0.0</v>
      </c>
    </row>
    <row r="17" ht="15.0" customHeight="1">
      <c r="A17" s="17">
        <v>43070.0</v>
      </c>
      <c r="B17" s="11">
        <v>4500.0</v>
      </c>
      <c r="C17" s="11">
        <v>4500.0</v>
      </c>
      <c r="D17" s="11">
        <f t="shared" si="2"/>
        <v>0</v>
      </c>
      <c r="E17" s="11">
        <f t="shared" si="3"/>
        <v>1500</v>
      </c>
      <c r="F17" s="14" t="s">
        <v>739</v>
      </c>
      <c r="G17" s="74" t="s">
        <v>249</v>
      </c>
      <c r="H17" s="14"/>
      <c r="I17" s="12">
        <v>43070.0</v>
      </c>
      <c r="J17" s="12">
        <v>43077.0</v>
      </c>
      <c r="K17" s="13">
        <f t="shared" si="4"/>
        <v>7</v>
      </c>
      <c r="L17" s="14">
        <v>0.0</v>
      </c>
      <c r="M17" s="15">
        <v>0.18</v>
      </c>
      <c r="N17" s="16">
        <f t="shared" si="5"/>
        <v>810</v>
      </c>
      <c r="O17" s="16">
        <v>810.0</v>
      </c>
      <c r="P17" s="11">
        <f t="shared" si="6"/>
        <v>0</v>
      </c>
      <c r="Q17" s="11">
        <f t="shared" si="7"/>
        <v>360</v>
      </c>
      <c r="R17" s="12">
        <f t="shared" si="8"/>
        <v>43077</v>
      </c>
      <c r="S17" s="11" t="str">
        <f t="shared" ref="S17:T17" si="21">F17</f>
        <v>2347/26</v>
      </c>
      <c r="T17" s="124" t="str">
        <f t="shared" si="21"/>
        <v>12.1.18</v>
      </c>
      <c r="U17" s="11"/>
      <c r="V17" s="14">
        <f t="shared" si="11"/>
        <v>7</v>
      </c>
      <c r="W17" s="14">
        <v>0.0</v>
      </c>
    </row>
    <row r="18" ht="15.0" customHeight="1">
      <c r="A18" s="17">
        <v>43101.0</v>
      </c>
      <c r="B18" s="11">
        <v>4500.0</v>
      </c>
      <c r="C18" s="11">
        <v>4500.0</v>
      </c>
      <c r="D18" s="11">
        <f t="shared" si="2"/>
        <v>0</v>
      </c>
      <c r="E18" s="11">
        <f t="shared" si="3"/>
        <v>1500</v>
      </c>
      <c r="F18" s="14"/>
      <c r="G18" s="14"/>
      <c r="H18" s="14"/>
      <c r="I18" s="12">
        <v>43101.0</v>
      </c>
      <c r="J18" s="12">
        <v>43110.0</v>
      </c>
      <c r="K18" s="13">
        <f t="shared" si="4"/>
        <v>9</v>
      </c>
      <c r="L18" s="14">
        <v>0.0</v>
      </c>
      <c r="M18" s="15">
        <v>0.18</v>
      </c>
      <c r="N18" s="16">
        <f t="shared" si="5"/>
        <v>810</v>
      </c>
      <c r="O18" s="16">
        <v>810.0</v>
      </c>
      <c r="P18" s="11">
        <f t="shared" si="6"/>
        <v>0</v>
      </c>
      <c r="Q18" s="11">
        <f t="shared" si="7"/>
        <v>360</v>
      </c>
      <c r="R18" s="12">
        <f t="shared" si="8"/>
        <v>43110</v>
      </c>
      <c r="S18" s="11" t="str">
        <f t="shared" ref="S18:T18" si="22">F18</f>
        <v/>
      </c>
      <c r="T18" s="73" t="str">
        <f t="shared" si="22"/>
        <v/>
      </c>
      <c r="U18" s="11"/>
      <c r="V18" s="14">
        <f t="shared" si="11"/>
        <v>9</v>
      </c>
      <c r="W18" s="14">
        <v>0.0</v>
      </c>
    </row>
    <row r="19" ht="15.0" customHeight="1">
      <c r="A19" s="17">
        <v>43132.0</v>
      </c>
      <c r="B19" s="11">
        <v>4500.0</v>
      </c>
      <c r="C19" s="11">
        <v>4500.0</v>
      </c>
      <c r="D19" s="11">
        <f t="shared" si="2"/>
        <v>0</v>
      </c>
      <c r="E19" s="11">
        <f t="shared" si="3"/>
        <v>1500</v>
      </c>
      <c r="F19" s="14"/>
      <c r="G19" s="75"/>
      <c r="H19" s="14"/>
      <c r="I19" s="12">
        <v>43132.0</v>
      </c>
      <c r="J19" s="12">
        <v>43140.0</v>
      </c>
      <c r="K19" s="13">
        <f t="shared" si="4"/>
        <v>8</v>
      </c>
      <c r="L19" s="14">
        <v>0.0</v>
      </c>
      <c r="M19" s="15">
        <v>0.18</v>
      </c>
      <c r="N19" s="16">
        <f t="shared" si="5"/>
        <v>810</v>
      </c>
      <c r="O19" s="16">
        <v>810.0</v>
      </c>
      <c r="P19" s="11">
        <f t="shared" si="6"/>
        <v>0</v>
      </c>
      <c r="Q19" s="11">
        <f t="shared" si="7"/>
        <v>360</v>
      </c>
      <c r="R19" s="12">
        <f t="shared" si="8"/>
        <v>43140</v>
      </c>
      <c r="S19" s="11" t="str">
        <f t="shared" ref="S19:T19" si="23">F19</f>
        <v/>
      </c>
      <c r="T19" s="73" t="str">
        <f t="shared" si="23"/>
        <v/>
      </c>
      <c r="U19" s="11"/>
      <c r="V19" s="14">
        <f t="shared" si="11"/>
        <v>8</v>
      </c>
      <c r="W19" s="14">
        <v>0.0</v>
      </c>
    </row>
    <row r="20" ht="15.0" customHeight="1">
      <c r="A20" s="17">
        <v>43160.0</v>
      </c>
      <c r="B20" s="11">
        <v>4500.0</v>
      </c>
      <c r="C20" s="11">
        <v>4500.0</v>
      </c>
      <c r="D20" s="11">
        <f t="shared" si="2"/>
        <v>0</v>
      </c>
      <c r="E20" s="11">
        <f t="shared" si="3"/>
        <v>1500</v>
      </c>
      <c r="F20" s="14" t="s">
        <v>740</v>
      </c>
      <c r="G20" s="14" t="s">
        <v>611</v>
      </c>
      <c r="H20" s="14"/>
      <c r="I20" s="12">
        <v>43160.0</v>
      </c>
      <c r="J20" s="12">
        <v>43168.0</v>
      </c>
      <c r="K20" s="13">
        <f t="shared" si="4"/>
        <v>8</v>
      </c>
      <c r="L20" s="14">
        <v>0.0</v>
      </c>
      <c r="M20" s="15">
        <v>0.18</v>
      </c>
      <c r="N20" s="16">
        <f t="shared" si="5"/>
        <v>810</v>
      </c>
      <c r="O20" s="16">
        <v>810.0</v>
      </c>
      <c r="P20" s="11">
        <f t="shared" si="6"/>
        <v>0</v>
      </c>
      <c r="Q20" s="11">
        <f t="shared" si="7"/>
        <v>360</v>
      </c>
      <c r="R20" s="12">
        <f t="shared" si="8"/>
        <v>43168</v>
      </c>
      <c r="S20" s="11" t="str">
        <f t="shared" ref="S20:T20" si="24">F20</f>
        <v>2890/31</v>
      </c>
      <c r="T20" s="73" t="str">
        <f t="shared" si="24"/>
        <v>26.3.18</v>
      </c>
      <c r="U20" s="11"/>
      <c r="V20" s="14">
        <f t="shared" si="11"/>
        <v>8</v>
      </c>
      <c r="W20" s="14">
        <v>0.0</v>
      </c>
    </row>
    <row r="21" ht="15.0" customHeight="1">
      <c r="A21" s="17">
        <v>43191.0</v>
      </c>
      <c r="B21" s="11">
        <v>4500.0</v>
      </c>
      <c r="C21" s="11">
        <v>4500.0</v>
      </c>
      <c r="D21" s="11">
        <f t="shared" si="2"/>
        <v>0</v>
      </c>
      <c r="E21" s="11">
        <f t="shared" si="3"/>
        <v>1500</v>
      </c>
      <c r="F21" s="75" t="s">
        <v>741</v>
      </c>
      <c r="G21" s="75" t="s">
        <v>529</v>
      </c>
      <c r="H21" s="14"/>
      <c r="I21" s="12">
        <v>43191.0</v>
      </c>
      <c r="J21" s="12">
        <v>43200.0</v>
      </c>
      <c r="K21" s="13">
        <f t="shared" si="4"/>
        <v>9</v>
      </c>
      <c r="L21" s="14">
        <v>0.0</v>
      </c>
      <c r="M21" s="15">
        <v>0.18</v>
      </c>
      <c r="N21" s="16">
        <f t="shared" si="5"/>
        <v>810</v>
      </c>
      <c r="O21" s="16">
        <v>810.0</v>
      </c>
      <c r="P21" s="11">
        <f t="shared" si="6"/>
        <v>0</v>
      </c>
      <c r="Q21" s="11">
        <f t="shared" si="7"/>
        <v>360</v>
      </c>
      <c r="R21" s="12">
        <f t="shared" si="8"/>
        <v>43200</v>
      </c>
      <c r="S21" s="11" t="str">
        <f t="shared" ref="S21:T21" si="25">F21</f>
        <v>2698/27</v>
      </c>
      <c r="T21" s="73" t="str">
        <f t="shared" si="25"/>
        <v>25.4.18</v>
      </c>
      <c r="U21" s="11"/>
      <c r="V21" s="14">
        <f t="shared" si="11"/>
        <v>9</v>
      </c>
      <c r="W21" s="14">
        <v>0.0</v>
      </c>
    </row>
    <row r="22" ht="15.0" customHeight="1">
      <c r="A22" s="17">
        <v>43221.0</v>
      </c>
      <c r="B22" s="11">
        <v>4500.0</v>
      </c>
      <c r="C22" s="11">
        <v>4500.0</v>
      </c>
      <c r="D22" s="11">
        <f t="shared" si="2"/>
        <v>0</v>
      </c>
      <c r="E22" s="11">
        <f t="shared" si="3"/>
        <v>1500</v>
      </c>
      <c r="F22" s="75" t="s">
        <v>742</v>
      </c>
      <c r="G22" s="75" t="s">
        <v>532</v>
      </c>
      <c r="H22" s="14"/>
      <c r="I22" s="12">
        <v>43221.0</v>
      </c>
      <c r="J22" s="12">
        <v>43230.0</v>
      </c>
      <c r="K22" s="13">
        <f t="shared" si="4"/>
        <v>9</v>
      </c>
      <c r="L22" s="14">
        <v>0.0</v>
      </c>
      <c r="M22" s="15">
        <v>0.18</v>
      </c>
      <c r="N22" s="16">
        <f t="shared" si="5"/>
        <v>810</v>
      </c>
      <c r="O22" s="16">
        <v>810.0</v>
      </c>
      <c r="P22" s="11">
        <f t="shared" si="6"/>
        <v>0</v>
      </c>
      <c r="Q22" s="11">
        <f t="shared" si="7"/>
        <v>360</v>
      </c>
      <c r="R22" s="12">
        <f t="shared" si="8"/>
        <v>43230</v>
      </c>
      <c r="S22" s="11" t="str">
        <f t="shared" ref="S22:T22" si="26">F22</f>
        <v>3181/26</v>
      </c>
      <c r="T22" s="73" t="str">
        <f t="shared" si="26"/>
        <v>23.5.18</v>
      </c>
      <c r="U22" s="11"/>
      <c r="V22" s="14">
        <f t="shared" si="11"/>
        <v>9</v>
      </c>
      <c r="W22" s="14">
        <v>0.0</v>
      </c>
    </row>
    <row r="23" ht="15.0" customHeight="1">
      <c r="A23" s="17">
        <v>43252.0</v>
      </c>
      <c r="B23" s="11">
        <v>4500.0</v>
      </c>
      <c r="C23" s="11">
        <v>4500.0</v>
      </c>
      <c r="D23" s="11">
        <f t="shared" si="2"/>
        <v>0</v>
      </c>
      <c r="E23" s="11">
        <f t="shared" si="3"/>
        <v>1500</v>
      </c>
      <c r="F23" s="75" t="s">
        <v>743</v>
      </c>
      <c r="G23" s="75" t="s">
        <v>262</v>
      </c>
      <c r="H23" s="14"/>
      <c r="I23" s="12">
        <v>43252.0</v>
      </c>
      <c r="J23" s="12">
        <v>43262.0</v>
      </c>
      <c r="K23" s="13">
        <f t="shared" si="4"/>
        <v>10</v>
      </c>
      <c r="L23" s="14">
        <v>0.0</v>
      </c>
      <c r="M23" s="15">
        <v>0.18</v>
      </c>
      <c r="N23" s="16">
        <f t="shared" si="5"/>
        <v>810</v>
      </c>
      <c r="O23" s="16">
        <v>810.0</v>
      </c>
      <c r="P23" s="11">
        <f t="shared" si="6"/>
        <v>0</v>
      </c>
      <c r="Q23" s="11">
        <f t="shared" si="7"/>
        <v>360</v>
      </c>
      <c r="R23" s="12">
        <f t="shared" si="8"/>
        <v>43262</v>
      </c>
      <c r="S23" s="11" t="str">
        <f t="shared" ref="S23:T23" si="27">F23</f>
        <v>3189/23</v>
      </c>
      <c r="T23" s="73" t="str">
        <f t="shared" si="27"/>
        <v>21.6.18</v>
      </c>
      <c r="U23" s="11"/>
      <c r="V23" s="14">
        <f t="shared" si="11"/>
        <v>10</v>
      </c>
      <c r="W23" s="14">
        <v>0.0</v>
      </c>
    </row>
    <row r="24" ht="15.0" customHeight="1">
      <c r="A24" s="17">
        <v>43282.0</v>
      </c>
      <c r="B24" s="11">
        <v>4500.0</v>
      </c>
      <c r="C24" s="11">
        <v>4500.0</v>
      </c>
      <c r="D24" s="11">
        <f t="shared" si="2"/>
        <v>0</v>
      </c>
      <c r="E24" s="11">
        <f t="shared" si="3"/>
        <v>1500</v>
      </c>
      <c r="F24" s="14" t="s">
        <v>744</v>
      </c>
      <c r="G24" s="74" t="s">
        <v>617</v>
      </c>
      <c r="H24" s="14"/>
      <c r="I24" s="12">
        <v>43282.0</v>
      </c>
      <c r="J24" s="12">
        <v>43291.0</v>
      </c>
      <c r="K24" s="13">
        <f t="shared" si="4"/>
        <v>9</v>
      </c>
      <c r="L24" s="14">
        <v>0.0</v>
      </c>
      <c r="M24" s="15">
        <v>0.18</v>
      </c>
      <c r="N24" s="16">
        <f t="shared" si="5"/>
        <v>810</v>
      </c>
      <c r="O24" s="16">
        <v>810.0</v>
      </c>
      <c r="P24" s="11">
        <f t="shared" si="6"/>
        <v>0</v>
      </c>
      <c r="Q24" s="11">
        <f t="shared" si="7"/>
        <v>360</v>
      </c>
      <c r="R24" s="12">
        <f t="shared" si="8"/>
        <v>43291</v>
      </c>
      <c r="S24" s="11" t="str">
        <f t="shared" ref="S24:T24" si="28">F24</f>
        <v>2449/28</v>
      </c>
      <c r="T24" s="124" t="str">
        <f t="shared" si="28"/>
        <v>3.8.18</v>
      </c>
      <c r="U24" s="11"/>
      <c r="V24" s="14">
        <f t="shared" si="11"/>
        <v>9</v>
      </c>
      <c r="W24" s="14">
        <v>0.0</v>
      </c>
    </row>
    <row r="25" ht="15.0" customHeight="1">
      <c r="A25" s="17">
        <v>43313.0</v>
      </c>
      <c r="B25" s="11">
        <v>4500.0</v>
      </c>
      <c r="C25" s="11">
        <v>4500.0</v>
      </c>
      <c r="D25" s="11">
        <f t="shared" si="2"/>
        <v>0</v>
      </c>
      <c r="E25" s="11">
        <f t="shared" si="3"/>
        <v>1500</v>
      </c>
      <c r="F25" s="14" t="s">
        <v>745</v>
      </c>
      <c r="G25" s="14" t="s">
        <v>619</v>
      </c>
      <c r="H25" s="14"/>
      <c r="I25" s="12">
        <v>43313.0</v>
      </c>
      <c r="J25" s="12">
        <v>43321.0</v>
      </c>
      <c r="K25" s="13">
        <f t="shared" si="4"/>
        <v>8</v>
      </c>
      <c r="L25" s="14">
        <v>0.0</v>
      </c>
      <c r="M25" s="15">
        <v>0.18</v>
      </c>
      <c r="N25" s="16">
        <f t="shared" si="5"/>
        <v>810</v>
      </c>
      <c r="O25" s="16">
        <v>810.0</v>
      </c>
      <c r="P25" s="11">
        <f t="shared" si="6"/>
        <v>0</v>
      </c>
      <c r="Q25" s="11">
        <f t="shared" si="7"/>
        <v>360</v>
      </c>
      <c r="R25" s="12">
        <f t="shared" si="8"/>
        <v>43321</v>
      </c>
      <c r="S25" s="11" t="str">
        <f t="shared" ref="S25:T25" si="29">F25</f>
        <v>2455/38</v>
      </c>
      <c r="T25" s="73" t="str">
        <f t="shared" si="29"/>
        <v>5.9.18</v>
      </c>
      <c r="U25" s="11"/>
      <c r="V25" s="14">
        <f t="shared" si="11"/>
        <v>8</v>
      </c>
      <c r="W25" s="14">
        <v>0.0</v>
      </c>
    </row>
    <row r="26" ht="15.0" customHeight="1">
      <c r="A26" s="17">
        <v>43344.0</v>
      </c>
      <c r="B26" s="11">
        <v>4500.0</v>
      </c>
      <c r="C26" s="11">
        <v>4500.0</v>
      </c>
      <c r="D26" s="11">
        <f t="shared" si="2"/>
        <v>0</v>
      </c>
      <c r="E26" s="11">
        <f t="shared" si="3"/>
        <v>1500</v>
      </c>
      <c r="F26" s="14" t="s">
        <v>746</v>
      </c>
      <c r="G26" s="12" t="s">
        <v>747</v>
      </c>
      <c r="H26" s="14"/>
      <c r="I26" s="12">
        <v>43344.0</v>
      </c>
      <c r="J26" s="12">
        <v>43350.0</v>
      </c>
      <c r="K26" s="13">
        <f t="shared" si="4"/>
        <v>6</v>
      </c>
      <c r="L26" s="14">
        <v>0.0</v>
      </c>
      <c r="M26" s="15">
        <v>0.18</v>
      </c>
      <c r="N26" s="16">
        <f t="shared" si="5"/>
        <v>810</v>
      </c>
      <c r="O26" s="16">
        <v>810.0</v>
      </c>
      <c r="P26" s="11">
        <f t="shared" si="6"/>
        <v>0</v>
      </c>
      <c r="Q26" s="11">
        <f t="shared" si="7"/>
        <v>360</v>
      </c>
      <c r="R26" s="12">
        <f t="shared" si="8"/>
        <v>43350</v>
      </c>
      <c r="S26" s="11" t="str">
        <f t="shared" ref="S26:T26" si="30">F26</f>
        <v>2458/21</v>
      </c>
      <c r="T26" s="124" t="str">
        <f t="shared" si="30"/>
        <v>19.9.18</v>
      </c>
      <c r="U26" s="11"/>
      <c r="V26" s="14">
        <f t="shared" si="11"/>
        <v>6</v>
      </c>
      <c r="W26" s="14">
        <v>0.0</v>
      </c>
    </row>
    <row r="27" ht="15.0" customHeight="1">
      <c r="A27" s="17">
        <v>43374.0</v>
      </c>
      <c r="B27" s="11">
        <v>4500.0</v>
      </c>
      <c r="C27" s="11">
        <v>4500.0</v>
      </c>
      <c r="D27" s="11">
        <f t="shared" si="2"/>
        <v>0</v>
      </c>
      <c r="E27" s="11">
        <f t="shared" si="3"/>
        <v>1500</v>
      </c>
      <c r="F27" s="10" t="s">
        <v>748</v>
      </c>
      <c r="G27" s="9" t="s">
        <v>566</v>
      </c>
      <c r="H27" s="10"/>
      <c r="I27" s="12">
        <v>43374.0</v>
      </c>
      <c r="J27" s="80">
        <v>43382.0</v>
      </c>
      <c r="K27" s="13">
        <f t="shared" si="4"/>
        <v>8</v>
      </c>
      <c r="L27" s="14">
        <v>0.0</v>
      </c>
      <c r="M27" s="15">
        <v>0.18</v>
      </c>
      <c r="N27" s="16">
        <f t="shared" si="5"/>
        <v>810</v>
      </c>
      <c r="O27" s="16">
        <v>810.0</v>
      </c>
      <c r="P27" s="11">
        <f t="shared" si="6"/>
        <v>0</v>
      </c>
      <c r="Q27" s="11">
        <f t="shared" si="7"/>
        <v>360</v>
      </c>
      <c r="R27" s="12">
        <f t="shared" si="8"/>
        <v>43382</v>
      </c>
      <c r="S27" s="11" t="str">
        <f t="shared" ref="S27:T27" si="31">F27</f>
        <v>3463/49</v>
      </c>
      <c r="T27" s="73" t="str">
        <f t="shared" si="31"/>
        <v>25.10.18</v>
      </c>
      <c r="U27" s="11"/>
      <c r="V27" s="14">
        <f t="shared" si="11"/>
        <v>8</v>
      </c>
      <c r="W27" s="14">
        <v>0.0</v>
      </c>
    </row>
    <row r="28" ht="15.0" customHeight="1">
      <c r="A28" s="17">
        <v>43405.0</v>
      </c>
      <c r="B28" s="11">
        <v>4500.0</v>
      </c>
      <c r="C28" s="11">
        <v>4500.0</v>
      </c>
      <c r="D28" s="11">
        <f t="shared" si="2"/>
        <v>0</v>
      </c>
      <c r="E28" s="11">
        <f t="shared" si="3"/>
        <v>1500</v>
      </c>
      <c r="F28" s="10" t="s">
        <v>749</v>
      </c>
      <c r="G28" s="9" t="s">
        <v>624</v>
      </c>
      <c r="H28" s="10"/>
      <c r="I28" s="12">
        <v>43405.0</v>
      </c>
      <c r="J28" s="80">
        <v>43413.0</v>
      </c>
      <c r="K28" s="13">
        <f t="shared" si="4"/>
        <v>8</v>
      </c>
      <c r="L28" s="14">
        <v>0.0</v>
      </c>
      <c r="M28" s="15">
        <v>0.18</v>
      </c>
      <c r="N28" s="16">
        <f t="shared" si="5"/>
        <v>810</v>
      </c>
      <c r="O28" s="16">
        <v>810.0</v>
      </c>
      <c r="P28" s="11">
        <f t="shared" si="6"/>
        <v>0</v>
      </c>
      <c r="Q28" s="11">
        <f t="shared" si="7"/>
        <v>360</v>
      </c>
      <c r="R28" s="12">
        <f t="shared" si="8"/>
        <v>43413</v>
      </c>
      <c r="S28" s="11" t="str">
        <f t="shared" ref="S28:T28" si="32">F28</f>
        <v>3463/40</v>
      </c>
      <c r="T28" s="73" t="str">
        <f t="shared" si="32"/>
        <v>27.11.18</v>
      </c>
      <c r="U28" s="11"/>
      <c r="V28" s="14">
        <f t="shared" si="11"/>
        <v>8</v>
      </c>
      <c r="W28" s="14">
        <v>0.0</v>
      </c>
    </row>
    <row r="29" ht="15.0" customHeight="1">
      <c r="A29" s="17">
        <v>43435.0</v>
      </c>
      <c r="B29" s="11">
        <v>4500.0</v>
      </c>
      <c r="C29" s="11">
        <v>4500.0</v>
      </c>
      <c r="D29" s="11">
        <f t="shared" si="2"/>
        <v>0</v>
      </c>
      <c r="E29" s="11">
        <f t="shared" si="3"/>
        <v>1500</v>
      </c>
      <c r="F29" s="10" t="s">
        <v>750</v>
      </c>
      <c r="G29" s="123" t="s">
        <v>751</v>
      </c>
      <c r="H29" s="10"/>
      <c r="I29" s="12">
        <v>43435.0</v>
      </c>
      <c r="J29" s="80">
        <v>43441.0</v>
      </c>
      <c r="K29" s="13">
        <f t="shared" si="4"/>
        <v>6</v>
      </c>
      <c r="L29" s="14">
        <v>0.0</v>
      </c>
      <c r="M29" s="15">
        <v>0.18</v>
      </c>
      <c r="N29" s="16">
        <f t="shared" si="5"/>
        <v>810</v>
      </c>
      <c r="O29" s="16">
        <v>810.0</v>
      </c>
      <c r="P29" s="11">
        <f t="shared" si="6"/>
        <v>0</v>
      </c>
      <c r="Q29" s="11">
        <f t="shared" si="7"/>
        <v>360</v>
      </c>
      <c r="R29" s="12">
        <f t="shared" si="8"/>
        <v>43441</v>
      </c>
      <c r="S29" s="11" t="str">
        <f t="shared" ref="S29:T29" si="33">F29</f>
        <v>3648/15</v>
      </c>
      <c r="T29" s="124" t="str">
        <f t="shared" si="33"/>
        <v>19.12.18</v>
      </c>
      <c r="U29" s="11"/>
      <c r="V29" s="14">
        <f t="shared" si="11"/>
        <v>6</v>
      </c>
      <c r="W29" s="14">
        <v>0.0</v>
      </c>
    </row>
    <row r="30" ht="15.0" customHeight="1">
      <c r="A30" s="17">
        <v>43466.0</v>
      </c>
      <c r="B30" s="11">
        <v>4500.0</v>
      </c>
      <c r="C30" s="11">
        <v>4500.0</v>
      </c>
      <c r="D30" s="11">
        <f t="shared" si="2"/>
        <v>0</v>
      </c>
      <c r="E30" s="11">
        <f t="shared" si="3"/>
        <v>1500</v>
      </c>
      <c r="F30" s="10" t="s">
        <v>752</v>
      </c>
      <c r="G30" s="9" t="s">
        <v>753</v>
      </c>
      <c r="H30" s="10"/>
      <c r="I30" s="12">
        <v>43466.0</v>
      </c>
      <c r="J30" s="80">
        <v>43474.0</v>
      </c>
      <c r="K30" s="13">
        <f t="shared" si="4"/>
        <v>8</v>
      </c>
      <c r="L30" s="14">
        <v>0.0</v>
      </c>
      <c r="M30" s="15">
        <v>0.18</v>
      </c>
      <c r="N30" s="16">
        <f t="shared" si="5"/>
        <v>810</v>
      </c>
      <c r="O30" s="16">
        <v>810.0</v>
      </c>
      <c r="P30" s="11">
        <f t="shared" si="6"/>
        <v>0</v>
      </c>
      <c r="Q30" s="11">
        <f t="shared" si="7"/>
        <v>360</v>
      </c>
      <c r="R30" s="12">
        <f t="shared" si="8"/>
        <v>43474</v>
      </c>
      <c r="S30" s="11" t="str">
        <f t="shared" ref="S30:T30" si="34">F30</f>
        <v>3655/14</v>
      </c>
      <c r="T30" s="73" t="str">
        <f t="shared" si="34"/>
        <v>1.2.19</v>
      </c>
      <c r="U30" s="11"/>
      <c r="V30" s="14">
        <f t="shared" si="11"/>
        <v>8</v>
      </c>
      <c r="W30" s="14">
        <v>0.0</v>
      </c>
    </row>
    <row r="31" ht="15.0" customHeight="1">
      <c r="A31" s="17">
        <v>43497.0</v>
      </c>
      <c r="B31" s="11">
        <v>4500.0</v>
      </c>
      <c r="C31" s="11">
        <v>4500.0</v>
      </c>
      <c r="D31" s="11">
        <f t="shared" si="2"/>
        <v>0</v>
      </c>
      <c r="E31" s="11">
        <f t="shared" si="3"/>
        <v>1500</v>
      </c>
      <c r="F31" s="14" t="s">
        <v>754</v>
      </c>
      <c r="G31" s="14" t="s">
        <v>755</v>
      </c>
      <c r="H31" s="14"/>
      <c r="I31" s="12">
        <v>43497.0</v>
      </c>
      <c r="J31" s="80">
        <v>43504.0</v>
      </c>
      <c r="K31" s="13">
        <f t="shared" si="4"/>
        <v>7</v>
      </c>
      <c r="L31" s="14">
        <v>0.0</v>
      </c>
      <c r="M31" s="15">
        <v>0.18</v>
      </c>
      <c r="N31" s="16">
        <f t="shared" si="5"/>
        <v>810</v>
      </c>
      <c r="O31" s="16">
        <v>810.0</v>
      </c>
      <c r="P31" s="11">
        <f t="shared" si="6"/>
        <v>0</v>
      </c>
      <c r="Q31" s="11">
        <f t="shared" si="7"/>
        <v>360</v>
      </c>
      <c r="R31" s="12">
        <f t="shared" si="8"/>
        <v>43504</v>
      </c>
      <c r="S31" s="11" t="str">
        <f t="shared" ref="S31:T31" si="35">F31</f>
        <v>3658/42</v>
      </c>
      <c r="T31" s="73" t="str">
        <f t="shared" si="35"/>
        <v>21.2.19</v>
      </c>
      <c r="U31" s="11"/>
      <c r="V31" s="14">
        <f t="shared" si="11"/>
        <v>7</v>
      </c>
      <c r="W31" s="14">
        <v>0.0</v>
      </c>
      <c r="X31" s="19">
        <v>43497.0</v>
      </c>
      <c r="Y31" s="19">
        <v>43615.0</v>
      </c>
      <c r="Z31" s="20">
        <f>SUM(Y31-X31+1)</f>
        <v>119</v>
      </c>
    </row>
    <row r="32" ht="15.0" customHeight="1">
      <c r="A32" s="17">
        <v>43525.0</v>
      </c>
      <c r="B32" s="11">
        <v>4500.0</v>
      </c>
      <c r="C32" s="11">
        <v>4500.0</v>
      </c>
      <c r="D32" s="11">
        <f t="shared" si="2"/>
        <v>0</v>
      </c>
      <c r="E32" s="11">
        <f t="shared" si="3"/>
        <v>1500</v>
      </c>
      <c r="F32" s="14" t="s">
        <v>756</v>
      </c>
      <c r="G32" s="14" t="s">
        <v>358</v>
      </c>
      <c r="H32" s="14"/>
      <c r="I32" s="12">
        <v>43525.0</v>
      </c>
      <c r="J32" s="12">
        <v>43533.0</v>
      </c>
      <c r="K32" s="13">
        <f t="shared" si="4"/>
        <v>8</v>
      </c>
      <c r="L32" s="14">
        <v>0.0</v>
      </c>
      <c r="M32" s="15">
        <v>0.18</v>
      </c>
      <c r="N32" s="16">
        <f t="shared" si="5"/>
        <v>810</v>
      </c>
      <c r="O32" s="16">
        <v>810.0</v>
      </c>
      <c r="P32" s="11">
        <f t="shared" si="6"/>
        <v>0</v>
      </c>
      <c r="Q32" s="11">
        <f t="shared" si="7"/>
        <v>360</v>
      </c>
      <c r="R32" s="12">
        <f t="shared" si="8"/>
        <v>43533</v>
      </c>
      <c r="S32" s="11" t="str">
        <f t="shared" ref="S32:T32" si="36">F32</f>
        <v>3664/3</v>
      </c>
      <c r="T32" s="73" t="str">
        <f t="shared" si="36"/>
        <v>27.3.19</v>
      </c>
      <c r="U32" s="11"/>
      <c r="V32" s="14">
        <f t="shared" si="11"/>
        <v>8</v>
      </c>
      <c r="W32" s="14">
        <v>0.0</v>
      </c>
      <c r="X32" s="20"/>
      <c r="Y32" s="20"/>
      <c r="Z32" s="20"/>
    </row>
    <row r="33" ht="15.0" customHeight="1">
      <c r="A33" s="17">
        <v>43556.0</v>
      </c>
      <c r="B33" s="11">
        <v>4500.0</v>
      </c>
      <c r="C33" s="11">
        <v>4500.0</v>
      </c>
      <c r="D33" s="11">
        <f t="shared" si="2"/>
        <v>0</v>
      </c>
      <c r="E33" s="11">
        <f t="shared" si="3"/>
        <v>1500</v>
      </c>
      <c r="F33" s="14" t="s">
        <v>757</v>
      </c>
      <c r="G33" s="12" t="s">
        <v>272</v>
      </c>
      <c r="H33" s="14"/>
      <c r="I33" s="12">
        <v>43556.0</v>
      </c>
      <c r="J33" s="12">
        <v>43565.0</v>
      </c>
      <c r="K33" s="13">
        <f t="shared" si="4"/>
        <v>9</v>
      </c>
      <c r="L33" s="14">
        <v>0.0</v>
      </c>
      <c r="M33" s="15">
        <v>0.18</v>
      </c>
      <c r="N33" s="16">
        <f t="shared" si="5"/>
        <v>810</v>
      </c>
      <c r="O33" s="16">
        <v>810.0</v>
      </c>
      <c r="P33" s="11">
        <f t="shared" si="6"/>
        <v>0</v>
      </c>
      <c r="Q33" s="11">
        <f t="shared" si="7"/>
        <v>360</v>
      </c>
      <c r="R33" s="12">
        <f t="shared" si="8"/>
        <v>43565</v>
      </c>
      <c r="S33" s="11" t="str">
        <f t="shared" ref="S33:T33" si="37">F33</f>
        <v>3963/34</v>
      </c>
      <c r="T33" s="124" t="str">
        <f t="shared" si="37"/>
        <v>24.4.19</v>
      </c>
      <c r="U33" s="11"/>
      <c r="V33" s="14">
        <f t="shared" si="11"/>
        <v>9</v>
      </c>
      <c r="W33" s="14">
        <v>0.0</v>
      </c>
    </row>
    <row r="34" ht="15.0" customHeight="1">
      <c r="A34" s="17">
        <v>43586.0</v>
      </c>
      <c r="B34" s="11">
        <v>4500.0</v>
      </c>
      <c r="C34" s="11">
        <v>4500.0</v>
      </c>
      <c r="D34" s="11">
        <f t="shared" si="2"/>
        <v>0</v>
      </c>
      <c r="E34" s="11">
        <f t="shared" si="3"/>
        <v>1500</v>
      </c>
      <c r="F34" s="14" t="s">
        <v>758</v>
      </c>
      <c r="G34" s="12" t="s">
        <v>715</v>
      </c>
      <c r="H34" s="14"/>
      <c r="I34" s="12">
        <v>43586.0</v>
      </c>
      <c r="J34" s="12">
        <v>43598.0</v>
      </c>
      <c r="K34" s="13">
        <f t="shared" si="4"/>
        <v>12</v>
      </c>
      <c r="L34" s="14">
        <v>450.0</v>
      </c>
      <c r="M34" s="15">
        <v>0.18</v>
      </c>
      <c r="N34" s="16">
        <f t="shared" si="5"/>
        <v>810</v>
      </c>
      <c r="O34" s="16">
        <v>810.0</v>
      </c>
      <c r="P34" s="11">
        <f t="shared" si="6"/>
        <v>0</v>
      </c>
      <c r="Q34" s="11">
        <f t="shared" si="7"/>
        <v>360</v>
      </c>
      <c r="R34" s="12">
        <f t="shared" si="8"/>
        <v>43598</v>
      </c>
      <c r="S34" s="11" t="str">
        <f t="shared" ref="S34:T34" si="38">F34</f>
        <v>3967/21</v>
      </c>
      <c r="T34" s="124" t="str">
        <f t="shared" si="38"/>
        <v>27.5.19</v>
      </c>
      <c r="U34" s="11"/>
      <c r="V34" s="14">
        <f t="shared" si="11"/>
        <v>12</v>
      </c>
      <c r="W34" s="14">
        <f>ROUND(SUM(N34*18%*V34/365),0)</f>
        <v>5</v>
      </c>
    </row>
    <row r="35" ht="15.0" customHeight="1">
      <c r="A35" s="17">
        <v>43617.0</v>
      </c>
      <c r="B35" s="11">
        <v>4500.0</v>
      </c>
      <c r="C35" s="11">
        <v>4500.0</v>
      </c>
      <c r="D35" s="11">
        <f t="shared" si="2"/>
        <v>0</v>
      </c>
      <c r="E35" s="11">
        <f t="shared" si="3"/>
        <v>1500</v>
      </c>
      <c r="F35" s="14" t="s">
        <v>759</v>
      </c>
      <c r="G35" s="12" t="s">
        <v>304</v>
      </c>
      <c r="H35" s="14"/>
      <c r="I35" s="12">
        <v>43617.0</v>
      </c>
      <c r="J35" s="80">
        <v>43989.0</v>
      </c>
      <c r="K35" s="13">
        <f t="shared" si="4"/>
        <v>372</v>
      </c>
      <c r="L35" s="14">
        <v>0.0</v>
      </c>
      <c r="M35" s="15">
        <v>0.18</v>
      </c>
      <c r="N35" s="16">
        <f t="shared" si="5"/>
        <v>810</v>
      </c>
      <c r="O35" s="16">
        <v>810.0</v>
      </c>
      <c r="P35" s="11">
        <f t="shared" si="6"/>
        <v>0</v>
      </c>
      <c r="Q35" s="11">
        <f t="shared" si="7"/>
        <v>360</v>
      </c>
      <c r="R35" s="12">
        <f t="shared" si="8"/>
        <v>43989</v>
      </c>
      <c r="S35" s="11" t="str">
        <f t="shared" ref="S35:T35" si="39">F35</f>
        <v>3970/29</v>
      </c>
      <c r="T35" s="124" t="str">
        <f t="shared" si="39"/>
        <v>20.6.19</v>
      </c>
      <c r="U35" s="11"/>
      <c r="V35" s="14">
        <f t="shared" si="11"/>
        <v>372</v>
      </c>
      <c r="W35" s="14">
        <v>0.0</v>
      </c>
      <c r="X35" s="19">
        <v>43617.0</v>
      </c>
      <c r="Y35" s="19">
        <v>43630.0</v>
      </c>
      <c r="Z35" s="20">
        <f>SUM(Y35-X35+1)</f>
        <v>14</v>
      </c>
    </row>
    <row r="36" ht="15.0" customHeight="1">
      <c r="A36" s="17">
        <v>43647.0</v>
      </c>
      <c r="B36" s="11">
        <v>4500.0</v>
      </c>
      <c r="C36" s="11">
        <v>4500.0</v>
      </c>
      <c r="D36" s="11">
        <f t="shared" si="2"/>
        <v>0</v>
      </c>
      <c r="E36" s="11">
        <f t="shared" si="3"/>
        <v>1500</v>
      </c>
      <c r="F36" s="14" t="s">
        <v>760</v>
      </c>
      <c r="G36" s="21" t="s">
        <v>636</v>
      </c>
      <c r="H36" s="14"/>
      <c r="I36" s="12">
        <v>43647.0</v>
      </c>
      <c r="J36" s="80">
        <v>43655.0</v>
      </c>
      <c r="K36" s="13">
        <f t="shared" si="4"/>
        <v>8</v>
      </c>
      <c r="L36" s="14">
        <v>0.0</v>
      </c>
      <c r="M36" s="15">
        <v>0.18</v>
      </c>
      <c r="N36" s="16">
        <f t="shared" si="5"/>
        <v>810</v>
      </c>
      <c r="O36" s="16">
        <v>810.0</v>
      </c>
      <c r="P36" s="11">
        <f t="shared" si="6"/>
        <v>0</v>
      </c>
      <c r="Q36" s="11">
        <f t="shared" si="7"/>
        <v>360</v>
      </c>
      <c r="R36" s="12">
        <f t="shared" si="8"/>
        <v>43655</v>
      </c>
      <c r="S36" s="11" t="str">
        <f t="shared" ref="S36:T36" si="40">F36</f>
        <v>3974/27</v>
      </c>
      <c r="T36" s="73" t="str">
        <f t="shared" si="40"/>
        <v>19.7.19</v>
      </c>
      <c r="U36" s="11"/>
      <c r="V36" s="14">
        <f t="shared" si="11"/>
        <v>8</v>
      </c>
      <c r="W36" s="14">
        <v>0.0</v>
      </c>
    </row>
    <row r="37" ht="15.0" customHeight="1">
      <c r="A37" s="17">
        <v>43678.0</v>
      </c>
      <c r="B37" s="11">
        <v>4500.0</v>
      </c>
      <c r="C37" s="11">
        <v>4500.0</v>
      </c>
      <c r="D37" s="11">
        <f t="shared" si="2"/>
        <v>0</v>
      </c>
      <c r="E37" s="11">
        <f t="shared" si="3"/>
        <v>1500</v>
      </c>
      <c r="F37" s="14" t="s">
        <v>761</v>
      </c>
      <c r="G37" s="21" t="s">
        <v>24</v>
      </c>
      <c r="H37" s="14"/>
      <c r="I37" s="12">
        <v>43678.0</v>
      </c>
      <c r="J37" s="80">
        <v>43686.0</v>
      </c>
      <c r="K37" s="13">
        <f t="shared" si="4"/>
        <v>8</v>
      </c>
      <c r="L37" s="14">
        <v>0.0</v>
      </c>
      <c r="M37" s="15">
        <v>0.18</v>
      </c>
      <c r="N37" s="16">
        <f t="shared" si="5"/>
        <v>810</v>
      </c>
      <c r="O37" s="16">
        <v>810.0</v>
      </c>
      <c r="P37" s="11">
        <f t="shared" si="6"/>
        <v>0</v>
      </c>
      <c r="Q37" s="11">
        <f t="shared" si="7"/>
        <v>360</v>
      </c>
      <c r="R37" s="12">
        <f t="shared" si="8"/>
        <v>43686</v>
      </c>
      <c r="S37" s="11" t="str">
        <f t="shared" ref="S37:T37" si="41">F37</f>
        <v>3978/34</v>
      </c>
      <c r="T37" s="73" t="str">
        <f t="shared" si="41"/>
        <v>19.8.19</v>
      </c>
      <c r="U37" s="11"/>
      <c r="V37" s="14">
        <f t="shared" si="11"/>
        <v>8</v>
      </c>
      <c r="W37" s="14">
        <v>0.0</v>
      </c>
      <c r="X37" s="19">
        <v>43617.0</v>
      </c>
      <c r="Y37" s="19">
        <v>43629.0</v>
      </c>
      <c r="Z37" s="20">
        <f>SUM(Y37-X37+1)</f>
        <v>13</v>
      </c>
    </row>
    <row r="38" ht="15.0" customHeight="1">
      <c r="A38" s="17">
        <v>43709.0</v>
      </c>
      <c r="B38" s="11">
        <v>4500.0</v>
      </c>
      <c r="C38" s="11">
        <v>4500.0</v>
      </c>
      <c r="D38" s="11">
        <f t="shared" si="2"/>
        <v>0</v>
      </c>
      <c r="E38" s="11">
        <f t="shared" si="3"/>
        <v>1500</v>
      </c>
      <c r="F38" s="14" t="s">
        <v>762</v>
      </c>
      <c r="G38" s="12">
        <v>43710.0</v>
      </c>
      <c r="H38" s="14"/>
      <c r="I38" s="12">
        <v>43709.0</v>
      </c>
      <c r="J38" s="80">
        <v>43711.0</v>
      </c>
      <c r="K38" s="13">
        <f t="shared" si="4"/>
        <v>2</v>
      </c>
      <c r="L38" s="14">
        <v>0.0</v>
      </c>
      <c r="M38" s="15">
        <v>0.18</v>
      </c>
      <c r="N38" s="16">
        <f t="shared" si="5"/>
        <v>810</v>
      </c>
      <c r="O38" s="16">
        <v>810.0</v>
      </c>
      <c r="P38" s="11">
        <f t="shared" si="6"/>
        <v>0</v>
      </c>
      <c r="Q38" s="11">
        <f t="shared" si="7"/>
        <v>360</v>
      </c>
      <c r="R38" s="12">
        <f t="shared" si="8"/>
        <v>43711</v>
      </c>
      <c r="S38" s="11" t="str">
        <f t="shared" ref="S38:T38" si="42">F38</f>
        <v>4417/49</v>
      </c>
      <c r="T38" s="124">
        <f t="shared" si="42"/>
        <v>43710</v>
      </c>
      <c r="U38" s="11"/>
      <c r="V38" s="14">
        <f t="shared" si="11"/>
        <v>2</v>
      </c>
      <c r="W38" s="14">
        <v>0.0</v>
      </c>
    </row>
    <row r="39" ht="15.0" customHeight="1">
      <c r="A39" s="17">
        <v>43739.0</v>
      </c>
      <c r="B39" s="11">
        <v>4500.0</v>
      </c>
      <c r="C39" s="11">
        <v>4500.0</v>
      </c>
      <c r="D39" s="11">
        <f t="shared" si="2"/>
        <v>0</v>
      </c>
      <c r="E39" s="11">
        <f t="shared" si="3"/>
        <v>1500</v>
      </c>
      <c r="F39" s="14" t="s">
        <v>763</v>
      </c>
      <c r="G39" s="21" t="s">
        <v>316</v>
      </c>
      <c r="H39" s="14"/>
      <c r="I39" s="12">
        <v>43739.0</v>
      </c>
      <c r="J39" s="80">
        <v>43739.0</v>
      </c>
      <c r="K39" s="13">
        <f t="shared" si="4"/>
        <v>0</v>
      </c>
      <c r="L39" s="14">
        <v>0.0</v>
      </c>
      <c r="M39" s="15">
        <v>0.18</v>
      </c>
      <c r="N39" s="16">
        <f t="shared" si="5"/>
        <v>810</v>
      </c>
      <c r="O39" s="16">
        <v>810.0</v>
      </c>
      <c r="P39" s="11">
        <f t="shared" si="6"/>
        <v>0</v>
      </c>
      <c r="Q39" s="11">
        <f t="shared" si="7"/>
        <v>360</v>
      </c>
      <c r="R39" s="12">
        <f t="shared" si="8"/>
        <v>43739</v>
      </c>
      <c r="S39" s="11" t="str">
        <f t="shared" ref="S39:T39" si="43">F39</f>
        <v>4421/1</v>
      </c>
      <c r="T39" s="73" t="str">
        <f t="shared" si="43"/>
        <v>17.10.19</v>
      </c>
      <c r="U39" s="11"/>
      <c r="V39" s="14">
        <f t="shared" si="11"/>
        <v>0</v>
      </c>
      <c r="W39" s="14">
        <v>0.0</v>
      </c>
      <c r="AA39" s="24">
        <v>2625.0</v>
      </c>
      <c r="AB39" s="24">
        <f>AA41</f>
        <v>2756</v>
      </c>
    </row>
    <row r="40" ht="15.0" customHeight="1">
      <c r="A40" s="17">
        <v>43770.0</v>
      </c>
      <c r="B40" s="11">
        <v>4500.0</v>
      </c>
      <c r="C40" s="11">
        <v>4500.0</v>
      </c>
      <c r="D40" s="11">
        <f t="shared" si="2"/>
        <v>0</v>
      </c>
      <c r="E40" s="11">
        <f t="shared" si="3"/>
        <v>1500</v>
      </c>
      <c r="F40" s="14" t="s">
        <v>764</v>
      </c>
      <c r="G40" s="21" t="s">
        <v>319</v>
      </c>
      <c r="H40" s="14"/>
      <c r="I40" s="12">
        <v>43770.0</v>
      </c>
      <c r="J40" s="80">
        <v>43770.0</v>
      </c>
      <c r="K40" s="13">
        <f t="shared" si="4"/>
        <v>0</v>
      </c>
      <c r="L40" s="14">
        <v>0.0</v>
      </c>
      <c r="M40" s="15">
        <v>0.18</v>
      </c>
      <c r="N40" s="16">
        <f t="shared" si="5"/>
        <v>810</v>
      </c>
      <c r="O40" s="16">
        <v>810.0</v>
      </c>
      <c r="P40" s="11">
        <f t="shared" si="6"/>
        <v>0</v>
      </c>
      <c r="Q40" s="11">
        <f t="shared" si="7"/>
        <v>360</v>
      </c>
      <c r="R40" s="12">
        <f t="shared" si="8"/>
        <v>43770</v>
      </c>
      <c r="S40" s="11" t="str">
        <f t="shared" ref="S40:T40" si="44">F40</f>
        <v>4425/36</v>
      </c>
      <c r="T40" s="73" t="str">
        <f t="shared" si="44"/>
        <v>28.11.19</v>
      </c>
      <c r="U40" s="11"/>
      <c r="V40" s="14">
        <f t="shared" si="11"/>
        <v>0</v>
      </c>
      <c r="W40" s="14">
        <v>0.0</v>
      </c>
      <c r="AA40" s="24">
        <f>ROUND(SUM(AA39*5%),0)</f>
        <v>131</v>
      </c>
      <c r="AB40" s="24">
        <f>ROUND(SUM(AB39*10%),0)</f>
        <v>276</v>
      </c>
    </row>
    <row r="41" ht="15.0" customHeight="1">
      <c r="A41" s="17">
        <v>43800.0</v>
      </c>
      <c r="B41" s="11">
        <v>4500.0</v>
      </c>
      <c r="C41" s="11">
        <v>4500.0</v>
      </c>
      <c r="D41" s="11">
        <f t="shared" si="2"/>
        <v>0</v>
      </c>
      <c r="E41" s="11">
        <f t="shared" si="3"/>
        <v>1500</v>
      </c>
      <c r="F41" s="14" t="s">
        <v>765</v>
      </c>
      <c r="G41" s="12" t="s">
        <v>766</v>
      </c>
      <c r="H41" s="14"/>
      <c r="I41" s="12">
        <v>43800.0</v>
      </c>
      <c r="J41" s="80">
        <v>43804.0</v>
      </c>
      <c r="K41" s="13">
        <f t="shared" si="4"/>
        <v>4</v>
      </c>
      <c r="L41" s="14">
        <v>0.0</v>
      </c>
      <c r="M41" s="15">
        <v>0.18</v>
      </c>
      <c r="N41" s="16">
        <f t="shared" si="5"/>
        <v>810</v>
      </c>
      <c r="O41" s="16">
        <v>810.0</v>
      </c>
      <c r="P41" s="11">
        <f t="shared" si="6"/>
        <v>0</v>
      </c>
      <c r="Q41" s="11">
        <f t="shared" si="7"/>
        <v>360</v>
      </c>
      <c r="R41" s="12">
        <f t="shared" si="8"/>
        <v>43804</v>
      </c>
      <c r="S41" s="11" t="str">
        <f t="shared" ref="S41:T41" si="45">F41</f>
        <v>4428/22</v>
      </c>
      <c r="T41" s="124" t="str">
        <f t="shared" si="45"/>
        <v>20.12.19</v>
      </c>
      <c r="U41" s="11"/>
      <c r="V41" s="14">
        <f t="shared" si="11"/>
        <v>4</v>
      </c>
      <c r="W41" s="14">
        <v>0.0</v>
      </c>
      <c r="AA41" s="24">
        <f t="shared" ref="AA41:AB41" si="46">SUM(AA39,AA40)</f>
        <v>2756</v>
      </c>
      <c r="AB41" s="24">
        <f t="shared" si="46"/>
        <v>3032</v>
      </c>
    </row>
    <row r="42" ht="15.0" customHeight="1">
      <c r="A42" s="17">
        <v>43831.0</v>
      </c>
      <c r="B42" s="11">
        <v>4500.0</v>
      </c>
      <c r="C42" s="11">
        <v>4500.0</v>
      </c>
      <c r="D42" s="11">
        <f t="shared" si="2"/>
        <v>0</v>
      </c>
      <c r="E42" s="11">
        <f t="shared" si="3"/>
        <v>1500</v>
      </c>
      <c r="F42" s="14" t="s">
        <v>767</v>
      </c>
      <c r="G42" s="14" t="s">
        <v>768</v>
      </c>
      <c r="H42" s="14"/>
      <c r="I42" s="12">
        <v>43831.0</v>
      </c>
      <c r="J42" s="80">
        <v>43833.0</v>
      </c>
      <c r="K42" s="13">
        <f t="shared" si="4"/>
        <v>2</v>
      </c>
      <c r="L42" s="14">
        <v>0.0</v>
      </c>
      <c r="M42" s="15">
        <v>0.18</v>
      </c>
      <c r="N42" s="16">
        <f t="shared" si="5"/>
        <v>810</v>
      </c>
      <c r="O42" s="16">
        <v>810.0</v>
      </c>
      <c r="P42" s="11">
        <f t="shared" si="6"/>
        <v>0</v>
      </c>
      <c r="Q42" s="11">
        <f t="shared" si="7"/>
        <v>360</v>
      </c>
      <c r="R42" s="12">
        <f t="shared" si="8"/>
        <v>43833</v>
      </c>
      <c r="S42" s="11" t="str">
        <f t="shared" ref="S42:T42" si="47">F42</f>
        <v>4431/48</v>
      </c>
      <c r="T42" s="73" t="str">
        <f t="shared" si="47"/>
        <v>17.1.20</v>
      </c>
      <c r="U42" s="11"/>
      <c r="V42" s="14">
        <f t="shared" si="11"/>
        <v>2</v>
      </c>
      <c r="W42" s="14">
        <v>0.0</v>
      </c>
    </row>
    <row r="43" ht="15.0" customHeight="1">
      <c r="A43" s="17">
        <v>43862.0</v>
      </c>
      <c r="B43" s="11">
        <v>4500.0</v>
      </c>
      <c r="C43" s="11">
        <v>4500.0</v>
      </c>
      <c r="D43" s="11">
        <f t="shared" si="2"/>
        <v>0</v>
      </c>
      <c r="E43" s="11">
        <f t="shared" si="3"/>
        <v>1500</v>
      </c>
      <c r="F43" s="14" t="s">
        <v>769</v>
      </c>
      <c r="G43" s="26" t="s">
        <v>27</v>
      </c>
      <c r="H43" s="14"/>
      <c r="I43" s="12">
        <v>43862.0</v>
      </c>
      <c r="J43" s="80">
        <v>43866.0</v>
      </c>
      <c r="K43" s="13">
        <f t="shared" si="4"/>
        <v>4</v>
      </c>
      <c r="L43" s="14">
        <v>0.0</v>
      </c>
      <c r="M43" s="15">
        <v>0.18</v>
      </c>
      <c r="N43" s="16">
        <f t="shared" si="5"/>
        <v>810</v>
      </c>
      <c r="O43" s="16">
        <v>810.0</v>
      </c>
      <c r="P43" s="11">
        <f t="shared" si="6"/>
        <v>0</v>
      </c>
      <c r="Q43" s="11">
        <f t="shared" si="7"/>
        <v>360</v>
      </c>
      <c r="R43" s="12">
        <f t="shared" si="8"/>
        <v>43866</v>
      </c>
      <c r="S43" s="11" t="str">
        <f t="shared" ref="S43:T43" si="48">F43</f>
        <v>4866/21</v>
      </c>
      <c r="T43" s="124" t="str">
        <f t="shared" si="48"/>
        <v>17.2.20</v>
      </c>
      <c r="U43" s="11"/>
      <c r="V43" s="14">
        <f t="shared" si="11"/>
        <v>4</v>
      </c>
      <c r="W43" s="14">
        <v>0.0</v>
      </c>
    </row>
    <row r="44" ht="15.0" customHeight="1">
      <c r="A44" s="17">
        <v>43891.0</v>
      </c>
      <c r="B44" s="11">
        <v>4500.0</v>
      </c>
      <c r="C44" s="11">
        <v>4500.0</v>
      </c>
      <c r="D44" s="11">
        <f t="shared" si="2"/>
        <v>0</v>
      </c>
      <c r="E44" s="11">
        <f t="shared" si="3"/>
        <v>1500</v>
      </c>
      <c r="F44" s="14" t="s">
        <v>770</v>
      </c>
      <c r="G44" s="14" t="s">
        <v>334</v>
      </c>
      <c r="H44" s="14"/>
      <c r="I44" s="12">
        <v>43891.0</v>
      </c>
      <c r="J44" s="80">
        <v>43893.0</v>
      </c>
      <c r="K44" s="13">
        <f t="shared" si="4"/>
        <v>2</v>
      </c>
      <c r="L44" s="14">
        <v>0.0</v>
      </c>
      <c r="M44" s="15">
        <v>0.18</v>
      </c>
      <c r="N44" s="16">
        <f t="shared" si="5"/>
        <v>810</v>
      </c>
      <c r="O44" s="16">
        <v>810.0</v>
      </c>
      <c r="P44" s="11">
        <f t="shared" si="6"/>
        <v>0</v>
      </c>
      <c r="Q44" s="11">
        <f t="shared" si="7"/>
        <v>360</v>
      </c>
      <c r="R44" s="12">
        <f t="shared" si="8"/>
        <v>43893</v>
      </c>
      <c r="S44" s="11" t="str">
        <f t="shared" ref="S44:T44" si="49">F44</f>
        <v>4370/28</v>
      </c>
      <c r="T44" s="73" t="str">
        <f t="shared" si="49"/>
        <v>17.3.20</v>
      </c>
      <c r="U44" s="11"/>
      <c r="V44" s="14">
        <f t="shared" si="11"/>
        <v>2</v>
      </c>
      <c r="W44" s="14">
        <v>0.0</v>
      </c>
    </row>
    <row r="45" ht="15.0" customHeight="1">
      <c r="A45" s="22">
        <v>43922.0</v>
      </c>
      <c r="B45" s="11">
        <v>4500.0</v>
      </c>
      <c r="C45" s="11">
        <v>4500.0</v>
      </c>
      <c r="D45" s="11">
        <f t="shared" si="2"/>
        <v>0</v>
      </c>
      <c r="E45" s="23">
        <f t="shared" si="3"/>
        <v>1500</v>
      </c>
      <c r="F45" s="28"/>
      <c r="G45" s="28"/>
      <c r="H45" s="28"/>
      <c r="I45" s="12">
        <v>43922.0</v>
      </c>
      <c r="J45" s="80">
        <v>43983.0</v>
      </c>
      <c r="K45" s="13">
        <f t="shared" si="4"/>
        <v>61</v>
      </c>
      <c r="L45" s="14">
        <v>0.0</v>
      </c>
      <c r="M45" s="15">
        <v>0.18</v>
      </c>
      <c r="N45" s="16">
        <f t="shared" si="5"/>
        <v>810</v>
      </c>
      <c r="O45" s="16">
        <v>810.0</v>
      </c>
      <c r="P45" s="11">
        <f t="shared" si="6"/>
        <v>0</v>
      </c>
      <c r="Q45" s="11">
        <f t="shared" si="7"/>
        <v>360</v>
      </c>
      <c r="R45" s="12">
        <f t="shared" si="8"/>
        <v>43983</v>
      </c>
      <c r="S45" s="11" t="str">
        <f t="shared" ref="S45:T45" si="50">F45</f>
        <v/>
      </c>
      <c r="T45" s="73" t="str">
        <f t="shared" si="50"/>
        <v/>
      </c>
      <c r="U45" s="11"/>
      <c r="V45" s="14">
        <f t="shared" si="11"/>
        <v>61</v>
      </c>
      <c r="W45" s="14">
        <v>0.0</v>
      </c>
    </row>
    <row r="46" ht="15.0" customHeight="1">
      <c r="A46" s="22">
        <v>43952.0</v>
      </c>
      <c r="B46" s="11">
        <v>4500.0</v>
      </c>
      <c r="C46" s="11">
        <v>4500.0</v>
      </c>
      <c r="D46" s="11">
        <f t="shared" si="2"/>
        <v>0</v>
      </c>
      <c r="E46" s="23">
        <f t="shared" si="3"/>
        <v>1500</v>
      </c>
      <c r="F46" s="28"/>
      <c r="G46" s="28"/>
      <c r="H46" s="28"/>
      <c r="I46" s="12">
        <v>43952.0</v>
      </c>
      <c r="J46" s="80">
        <v>43983.0</v>
      </c>
      <c r="K46" s="13">
        <f t="shared" si="4"/>
        <v>31</v>
      </c>
      <c r="L46" s="14">
        <v>0.0</v>
      </c>
      <c r="M46" s="15">
        <v>0.18</v>
      </c>
      <c r="N46" s="16">
        <f t="shared" si="5"/>
        <v>810</v>
      </c>
      <c r="O46" s="16">
        <v>810.0</v>
      </c>
      <c r="P46" s="11">
        <f t="shared" si="6"/>
        <v>0</v>
      </c>
      <c r="Q46" s="11">
        <f t="shared" si="7"/>
        <v>360</v>
      </c>
      <c r="R46" s="12">
        <f t="shared" si="8"/>
        <v>43983</v>
      </c>
      <c r="S46" s="11" t="str">
        <f t="shared" ref="S46:T46" si="51">F46</f>
        <v/>
      </c>
      <c r="T46" s="73" t="str">
        <f t="shared" si="51"/>
        <v/>
      </c>
      <c r="U46" s="11"/>
      <c r="V46" s="14">
        <f t="shared" si="11"/>
        <v>31</v>
      </c>
      <c r="W46" s="14">
        <v>0.0</v>
      </c>
    </row>
    <row r="47" ht="15.0" customHeight="1">
      <c r="A47" s="22">
        <v>43983.0</v>
      </c>
      <c r="B47" s="11">
        <v>4500.0</v>
      </c>
      <c r="C47" s="11">
        <v>4500.0</v>
      </c>
      <c r="D47" s="11">
        <f t="shared" si="2"/>
        <v>0</v>
      </c>
      <c r="E47" s="23">
        <f t="shared" si="3"/>
        <v>1500</v>
      </c>
      <c r="F47" s="28"/>
      <c r="G47" s="28"/>
      <c r="H47" s="28"/>
      <c r="I47" s="12">
        <v>43983.0</v>
      </c>
      <c r="J47" s="80">
        <v>44004.0</v>
      </c>
      <c r="K47" s="13">
        <f t="shared" si="4"/>
        <v>21</v>
      </c>
      <c r="L47" s="14">
        <v>0.0</v>
      </c>
      <c r="M47" s="15">
        <v>0.18</v>
      </c>
      <c r="N47" s="16">
        <f t="shared" si="5"/>
        <v>810</v>
      </c>
      <c r="O47" s="16">
        <v>810.0</v>
      </c>
      <c r="P47" s="11">
        <f t="shared" si="6"/>
        <v>0</v>
      </c>
      <c r="Q47" s="11">
        <f t="shared" si="7"/>
        <v>360</v>
      </c>
      <c r="R47" s="12">
        <f t="shared" si="8"/>
        <v>44004</v>
      </c>
      <c r="S47" s="11" t="str">
        <f t="shared" ref="S47:T47" si="52">F47</f>
        <v/>
      </c>
      <c r="T47" s="73" t="str">
        <f t="shared" si="52"/>
        <v/>
      </c>
      <c r="U47" s="11"/>
      <c r="V47" s="14">
        <f t="shared" si="11"/>
        <v>21</v>
      </c>
      <c r="W47" s="14">
        <v>0.0</v>
      </c>
    </row>
    <row r="48" ht="15.0" customHeight="1">
      <c r="A48" s="17">
        <v>44013.0</v>
      </c>
      <c r="B48" s="11">
        <v>4500.0</v>
      </c>
      <c r="C48" s="11">
        <v>4500.0</v>
      </c>
      <c r="D48" s="11">
        <f t="shared" si="2"/>
        <v>0</v>
      </c>
      <c r="E48" s="11">
        <f t="shared" si="3"/>
        <v>1500</v>
      </c>
      <c r="F48" s="14"/>
      <c r="G48" s="14"/>
      <c r="H48" s="14"/>
      <c r="I48" s="12">
        <v>44013.0</v>
      </c>
      <c r="J48" s="80">
        <v>44018.0</v>
      </c>
      <c r="K48" s="13">
        <f t="shared" si="4"/>
        <v>5</v>
      </c>
      <c r="L48" s="14">
        <v>0.0</v>
      </c>
      <c r="M48" s="15">
        <v>0.18</v>
      </c>
      <c r="N48" s="16">
        <f t="shared" si="5"/>
        <v>810</v>
      </c>
      <c r="O48" s="16">
        <v>810.0</v>
      </c>
      <c r="P48" s="11">
        <f t="shared" si="6"/>
        <v>0</v>
      </c>
      <c r="Q48" s="11">
        <f t="shared" si="7"/>
        <v>360</v>
      </c>
      <c r="R48" s="12">
        <f t="shared" si="8"/>
        <v>44018</v>
      </c>
      <c r="S48" s="11" t="str">
        <f t="shared" ref="S48:T48" si="53">F48</f>
        <v/>
      </c>
      <c r="T48" s="73" t="str">
        <f t="shared" si="53"/>
        <v/>
      </c>
      <c r="U48" s="11"/>
      <c r="V48" s="14">
        <f t="shared" si="11"/>
        <v>5</v>
      </c>
      <c r="W48" s="14">
        <v>0.0</v>
      </c>
    </row>
    <row r="49" ht="15.0" customHeight="1">
      <c r="A49" s="17">
        <v>44044.0</v>
      </c>
      <c r="B49" s="23">
        <v>8000.0</v>
      </c>
      <c r="C49" s="11">
        <v>4500.0</v>
      </c>
      <c r="D49" s="11">
        <f t="shared" si="2"/>
        <v>3500</v>
      </c>
      <c r="E49" s="11">
        <f t="shared" si="3"/>
        <v>5000</v>
      </c>
      <c r="F49" s="14"/>
      <c r="G49" s="14"/>
      <c r="H49" s="14"/>
      <c r="I49" s="12">
        <v>44044.0</v>
      </c>
      <c r="J49" s="80">
        <v>44050.0</v>
      </c>
      <c r="K49" s="13">
        <f t="shared" si="4"/>
        <v>6</v>
      </c>
      <c r="L49" s="14">
        <v>350.0</v>
      </c>
      <c r="M49" s="15">
        <v>0.18</v>
      </c>
      <c r="N49" s="16">
        <f t="shared" si="5"/>
        <v>1440</v>
      </c>
      <c r="O49" s="16">
        <v>810.0</v>
      </c>
      <c r="P49" s="11">
        <f t="shared" si="6"/>
        <v>630</v>
      </c>
      <c r="Q49" s="11">
        <f t="shared" si="7"/>
        <v>990</v>
      </c>
      <c r="R49" s="12">
        <f t="shared" si="8"/>
        <v>44050</v>
      </c>
      <c r="S49" s="11" t="str">
        <f t="shared" ref="S49:T49" si="54">F49</f>
        <v/>
      </c>
      <c r="T49" s="73" t="str">
        <f t="shared" si="54"/>
        <v/>
      </c>
      <c r="U49" s="11"/>
      <c r="V49" s="14">
        <f t="shared" si="11"/>
        <v>6</v>
      </c>
      <c r="W49" s="14">
        <f>ROUND(SUM(N49*18%*V49/365),0)</f>
        <v>4</v>
      </c>
    </row>
    <row r="50" ht="15.0" customHeight="1">
      <c r="A50" s="11"/>
      <c r="B50" s="11">
        <f t="shared" ref="B50:D50" si="55">SUM(B5:B49)</f>
        <v>201500</v>
      </c>
      <c r="C50" s="11">
        <f t="shared" si="55"/>
        <v>196500</v>
      </c>
      <c r="D50" s="11">
        <f t="shared" si="55"/>
        <v>5000</v>
      </c>
      <c r="E50" s="11"/>
      <c r="F50" s="14"/>
      <c r="G50" s="14"/>
      <c r="H50" s="14"/>
      <c r="I50" s="12"/>
      <c r="J50" s="14"/>
      <c r="K50" s="14"/>
      <c r="L50" s="14">
        <f>SUM(L5:L49)</f>
        <v>1900</v>
      </c>
      <c r="M50" s="11"/>
      <c r="N50" s="11">
        <f t="shared" ref="N50:P50" si="56">SUM(N5:N49)</f>
        <v>35595</v>
      </c>
      <c r="O50" s="11">
        <f t="shared" si="56"/>
        <v>34605</v>
      </c>
      <c r="P50" s="11">
        <f t="shared" si="56"/>
        <v>990</v>
      </c>
      <c r="Q50" s="11"/>
      <c r="R50" s="11"/>
      <c r="S50" s="11"/>
      <c r="T50" s="11"/>
      <c r="U50" s="11"/>
      <c r="V50" s="11"/>
      <c r="W50" s="11">
        <f>SUM(W5:W49)</f>
        <v>165</v>
      </c>
    </row>
    <row r="51" ht="15.0" customHeight="1"/>
    <row r="52" ht="15.0" customHeight="1">
      <c r="A52" s="3" t="s">
        <v>37</v>
      </c>
      <c r="B52" s="4"/>
      <c r="C52" s="4"/>
      <c r="D52" s="4"/>
      <c r="E52" s="4"/>
      <c r="F52" s="5"/>
    </row>
    <row r="53" ht="15.0" customHeight="1">
      <c r="A53" s="34" t="s">
        <v>38</v>
      </c>
      <c r="B53" s="5"/>
      <c r="C53" s="35"/>
      <c r="D53" s="35" t="s">
        <v>39</v>
      </c>
      <c r="E53" s="35" t="s">
        <v>17</v>
      </c>
      <c r="F53" s="35" t="s">
        <v>6</v>
      </c>
    </row>
    <row r="54" ht="15.0" customHeight="1">
      <c r="A54" s="34" t="s">
        <v>1</v>
      </c>
      <c r="B54" s="5"/>
      <c r="C54" s="35"/>
      <c r="D54" s="35">
        <f t="shared" ref="D54:E54" si="57">B50</f>
        <v>201500</v>
      </c>
      <c r="E54" s="35">
        <f t="shared" si="57"/>
        <v>196500</v>
      </c>
      <c r="F54" s="35">
        <f t="shared" ref="F54:F57" si="59">SUM(D54-E54)</f>
        <v>5000</v>
      </c>
    </row>
    <row r="55" ht="15.0" customHeight="1">
      <c r="A55" s="34" t="s">
        <v>40</v>
      </c>
      <c r="B55" s="5"/>
      <c r="C55" s="35"/>
      <c r="D55" s="35">
        <f t="shared" ref="D55:E55" si="58">N50</f>
        <v>35595</v>
      </c>
      <c r="E55" s="35">
        <f t="shared" si="58"/>
        <v>34605</v>
      </c>
      <c r="F55" s="35">
        <f t="shared" si="59"/>
        <v>990</v>
      </c>
    </row>
    <row r="56" ht="15.0" customHeight="1">
      <c r="A56" s="34" t="s">
        <v>41</v>
      </c>
      <c r="B56" s="5"/>
      <c r="C56" s="35"/>
      <c r="D56" s="35">
        <f>L50</f>
        <v>1900</v>
      </c>
      <c r="E56" s="35">
        <v>0.0</v>
      </c>
      <c r="F56" s="35">
        <f t="shared" si="59"/>
        <v>1900</v>
      </c>
    </row>
    <row r="57" ht="15.0" customHeight="1">
      <c r="A57" s="34" t="s">
        <v>42</v>
      </c>
      <c r="B57" s="5"/>
      <c r="C57" s="35"/>
      <c r="D57" s="35">
        <f>W50</f>
        <v>165</v>
      </c>
      <c r="E57" s="35">
        <v>0.0</v>
      </c>
      <c r="F57" s="35">
        <f t="shared" si="59"/>
        <v>165</v>
      </c>
    </row>
    <row r="58" ht="15.0" customHeight="1">
      <c r="A58" s="3" t="s">
        <v>36</v>
      </c>
      <c r="B58" s="5"/>
      <c r="C58" s="35"/>
      <c r="D58" s="35">
        <f t="shared" ref="D58:F58" si="60">SUM(D54:D57)</f>
        <v>239160</v>
      </c>
      <c r="E58" s="35">
        <f t="shared" si="60"/>
        <v>231105</v>
      </c>
      <c r="F58" s="35">
        <f t="shared" si="60"/>
        <v>8055</v>
      </c>
    </row>
    <row r="59" ht="15.75" customHeight="1">
      <c r="A59" s="36" t="s">
        <v>43</v>
      </c>
    </row>
    <row r="60" ht="25.5" customHeight="1"/>
    <row r="61" ht="15.75" customHeight="1">
      <c r="D61" s="24" t="s">
        <v>44</v>
      </c>
      <c r="F61" s="24" t="s">
        <v>45</v>
      </c>
      <c r="I61" s="24" t="s">
        <v>46</v>
      </c>
      <c r="L61" s="24" t="s">
        <v>47</v>
      </c>
      <c r="Q61" s="24" t="s">
        <v>48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55:B55"/>
    <mergeCell ref="A56:B56"/>
    <mergeCell ref="A57:B57"/>
    <mergeCell ref="A58:B58"/>
    <mergeCell ref="A59:Q59"/>
    <mergeCell ref="A1:W1"/>
    <mergeCell ref="A2:L2"/>
    <mergeCell ref="M2:W2"/>
    <mergeCell ref="A4:W4"/>
    <mergeCell ref="A52:F52"/>
    <mergeCell ref="A53:B53"/>
    <mergeCell ref="A54:B54"/>
  </mergeCells>
  <printOptions/>
  <pageMargins bottom="0.7480314960629921" footer="0.0" header="0.0" left="0.7086614173228347" right="0.7086614173228347" top="0.7480314960629921"/>
  <pageSetup paperSize="5" scale="75"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8.13"/>
    <col customWidth="1" min="3" max="3" width="8.63"/>
    <col customWidth="1" min="4" max="4" width="8.13"/>
    <col customWidth="1" min="5" max="5" width="7.5"/>
    <col customWidth="1" min="6" max="6" width="6.88"/>
    <col customWidth="1" min="7" max="7" width="7.88"/>
    <col customWidth="1" min="8" max="8" width="4.13"/>
    <col customWidth="1" min="9" max="9" width="8.25"/>
    <col customWidth="1" min="10" max="10" width="8.5"/>
    <col customWidth="1" min="11" max="11" width="5.0"/>
    <col customWidth="1" min="12" max="12" width="8.25"/>
    <col customWidth="1" min="13" max="13" width="5.88"/>
    <col customWidth="1" min="14" max="14" width="7.0"/>
    <col customWidth="1" min="15" max="15" width="6.5"/>
    <col customWidth="1" min="16" max="16" width="7.38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4.38"/>
    <col customWidth="1" min="23" max="23" width="5.88"/>
    <col customWidth="1" min="24" max="24" width="9.13"/>
    <col customWidth="1" min="25" max="25" width="7.88"/>
    <col customWidth="1" min="26" max="26" width="3.5"/>
    <col customWidth="1" min="27" max="29" width="7.63"/>
  </cols>
  <sheetData>
    <row r="1">
      <c r="A1" s="49" t="s">
        <v>771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 t="s">
        <v>772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20.25" customHeight="1">
      <c r="A5" s="66" t="s">
        <v>205</v>
      </c>
      <c r="B5" s="10"/>
      <c r="C5" s="10"/>
      <c r="D5" s="11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  <c r="Q5" s="10"/>
      <c r="R5" s="10"/>
      <c r="S5" s="10"/>
      <c r="T5" s="10"/>
      <c r="U5" s="10"/>
      <c r="V5" s="10"/>
      <c r="W5" s="10"/>
    </row>
    <row r="6" ht="15.0" customHeight="1">
      <c r="A6" s="17">
        <v>42736.0</v>
      </c>
      <c r="B6" s="11">
        <v>5000.0</v>
      </c>
      <c r="C6" s="11">
        <v>3500.0</v>
      </c>
      <c r="D6" s="11">
        <f t="shared" ref="D6:D49" si="2">SUM(B6-C6)</f>
        <v>1500</v>
      </c>
      <c r="E6" s="11">
        <f t="shared" ref="E6:E49" si="3">SUM(E5+D6)</f>
        <v>1500</v>
      </c>
      <c r="F6" s="14" t="s">
        <v>773</v>
      </c>
      <c r="G6" s="14" t="s">
        <v>728</v>
      </c>
      <c r="H6" s="14"/>
      <c r="I6" s="12">
        <v>42736.0</v>
      </c>
      <c r="J6" s="12">
        <v>42745.0</v>
      </c>
      <c r="K6" s="13">
        <f t="shared" ref="K6:K49" si="4">SUM(J6-I6)</f>
        <v>9</v>
      </c>
      <c r="L6" s="14">
        <v>150.0</v>
      </c>
      <c r="M6" s="72">
        <v>0.15</v>
      </c>
      <c r="N6" s="16">
        <f t="shared" ref="N6:N49" si="5">ROUND(SUM(B6*M6),0)</f>
        <v>750</v>
      </c>
      <c r="O6" s="16">
        <v>525.0</v>
      </c>
      <c r="P6" s="11">
        <f t="shared" ref="P6:P49" si="6">SUM(N6-O6)</f>
        <v>225</v>
      </c>
      <c r="Q6" s="11">
        <f t="shared" ref="Q6:Q49" si="7">SUM(Q5+P6)</f>
        <v>225</v>
      </c>
      <c r="R6" s="12">
        <f t="shared" ref="R6:R49" si="8">J6</f>
        <v>42745</v>
      </c>
      <c r="S6" s="11" t="str">
        <f t="shared" ref="S6:T6" si="1">F6</f>
        <v>1009/35</v>
      </c>
      <c r="T6" s="73" t="str">
        <f t="shared" si="1"/>
        <v>2.2.17</v>
      </c>
      <c r="U6" s="11"/>
      <c r="V6" s="14">
        <v>1338.0</v>
      </c>
      <c r="W6" s="14">
        <f>ROUND(SUM(P6*18%*AC6/365),0)</f>
        <v>148</v>
      </c>
      <c r="AA6" s="12">
        <v>42736.0</v>
      </c>
      <c r="AB6" s="12">
        <v>44074.0</v>
      </c>
      <c r="AC6" s="13">
        <f>SUM(AB6-AA6)</f>
        <v>1338</v>
      </c>
    </row>
    <row r="7" ht="15.0" customHeight="1">
      <c r="A7" s="17">
        <v>42767.0</v>
      </c>
      <c r="B7" s="11">
        <v>5000.0</v>
      </c>
      <c r="C7" s="11">
        <v>5000.0</v>
      </c>
      <c r="D7" s="11">
        <f t="shared" si="2"/>
        <v>0</v>
      </c>
      <c r="E7" s="11">
        <f t="shared" si="3"/>
        <v>1500</v>
      </c>
      <c r="F7" s="14" t="s">
        <v>774</v>
      </c>
      <c r="G7" s="14">
        <v>6.317</v>
      </c>
      <c r="H7" s="14"/>
      <c r="I7" s="12">
        <v>42767.0</v>
      </c>
      <c r="J7" s="70">
        <v>42780.0</v>
      </c>
      <c r="K7" s="13">
        <f t="shared" si="4"/>
        <v>13</v>
      </c>
      <c r="L7" s="14">
        <v>500.0</v>
      </c>
      <c r="M7" s="72">
        <v>0.15</v>
      </c>
      <c r="N7" s="16">
        <f t="shared" si="5"/>
        <v>750</v>
      </c>
      <c r="O7" s="16">
        <v>750.0</v>
      </c>
      <c r="P7" s="11">
        <f t="shared" si="6"/>
        <v>0</v>
      </c>
      <c r="Q7" s="11">
        <f t="shared" si="7"/>
        <v>225</v>
      </c>
      <c r="R7" s="12">
        <f t="shared" si="8"/>
        <v>42780</v>
      </c>
      <c r="S7" s="11" t="str">
        <f t="shared" ref="S7:T7" si="9">F7</f>
        <v>1013/22</v>
      </c>
      <c r="T7" s="73">
        <f t="shared" si="9"/>
        <v>6.317</v>
      </c>
      <c r="U7" s="11"/>
      <c r="V7" s="14">
        <f t="shared" ref="V7:V10" si="11">K7</f>
        <v>13</v>
      </c>
      <c r="W7" s="14">
        <f>ROUND(SUM(N7*18%*V7/365),0)</f>
        <v>5</v>
      </c>
    </row>
    <row r="8" ht="15.0" customHeight="1">
      <c r="A8" s="17">
        <v>42795.0</v>
      </c>
      <c r="B8" s="11">
        <v>5000.0</v>
      </c>
      <c r="C8" s="11">
        <v>5000.0</v>
      </c>
      <c r="D8" s="11">
        <f t="shared" si="2"/>
        <v>0</v>
      </c>
      <c r="E8" s="11">
        <f t="shared" si="3"/>
        <v>1500</v>
      </c>
      <c r="F8" s="14" t="s">
        <v>775</v>
      </c>
      <c r="G8" s="14" t="s">
        <v>776</v>
      </c>
      <c r="H8" s="14"/>
      <c r="I8" s="12">
        <v>42795.0</v>
      </c>
      <c r="J8" s="12">
        <v>42804.0</v>
      </c>
      <c r="K8" s="13">
        <f t="shared" si="4"/>
        <v>9</v>
      </c>
      <c r="L8" s="14">
        <v>0.0</v>
      </c>
      <c r="M8" s="72">
        <v>0.15</v>
      </c>
      <c r="N8" s="16">
        <f t="shared" si="5"/>
        <v>750</v>
      </c>
      <c r="O8" s="16">
        <v>750.0</v>
      </c>
      <c r="P8" s="11">
        <f t="shared" si="6"/>
        <v>0</v>
      </c>
      <c r="Q8" s="11">
        <f t="shared" si="7"/>
        <v>225</v>
      </c>
      <c r="R8" s="12">
        <f t="shared" si="8"/>
        <v>42804</v>
      </c>
      <c r="S8" s="11" t="str">
        <f t="shared" ref="S8:T8" si="10">F8</f>
        <v>1423/19</v>
      </c>
      <c r="T8" s="73" t="str">
        <f t="shared" si="10"/>
        <v>24.5.17</v>
      </c>
      <c r="U8" s="11"/>
      <c r="V8" s="14">
        <f t="shared" si="11"/>
        <v>9</v>
      </c>
      <c r="W8" s="14">
        <v>0.0</v>
      </c>
    </row>
    <row r="9" ht="15.0" customHeight="1">
      <c r="A9" s="17">
        <v>42826.0</v>
      </c>
      <c r="B9" s="11">
        <v>5000.0</v>
      </c>
      <c r="C9" s="11">
        <v>5000.0</v>
      </c>
      <c r="D9" s="11">
        <f t="shared" si="2"/>
        <v>0</v>
      </c>
      <c r="E9" s="11">
        <f t="shared" si="3"/>
        <v>1500</v>
      </c>
      <c r="F9" s="14" t="s">
        <v>777</v>
      </c>
      <c r="G9" s="14" t="s">
        <v>513</v>
      </c>
      <c r="H9" s="14"/>
      <c r="I9" s="12">
        <v>42826.0</v>
      </c>
      <c r="J9" s="12">
        <v>42835.0</v>
      </c>
      <c r="K9" s="13">
        <f t="shared" si="4"/>
        <v>9</v>
      </c>
      <c r="L9" s="14">
        <v>0.0</v>
      </c>
      <c r="M9" s="72">
        <v>0.15</v>
      </c>
      <c r="N9" s="16">
        <f t="shared" si="5"/>
        <v>750</v>
      </c>
      <c r="O9" s="16">
        <v>750.0</v>
      </c>
      <c r="P9" s="11">
        <f t="shared" si="6"/>
        <v>0</v>
      </c>
      <c r="Q9" s="11">
        <f t="shared" si="7"/>
        <v>225</v>
      </c>
      <c r="R9" s="12">
        <f t="shared" si="8"/>
        <v>42835</v>
      </c>
      <c r="S9" s="11" t="str">
        <f t="shared" ref="S9:T9" si="12">F9</f>
        <v>1632/05</v>
      </c>
      <c r="T9" s="73" t="str">
        <f t="shared" si="12"/>
        <v>3.5.17</v>
      </c>
      <c r="U9" s="11"/>
      <c r="V9" s="14">
        <f t="shared" si="11"/>
        <v>9</v>
      </c>
      <c r="W9" s="14">
        <v>0.0</v>
      </c>
    </row>
    <row r="10" ht="15.0" customHeight="1">
      <c r="A10" s="17">
        <v>42856.0</v>
      </c>
      <c r="B10" s="11">
        <v>5000.0</v>
      </c>
      <c r="C10" s="11">
        <v>5000.0</v>
      </c>
      <c r="D10" s="11">
        <f t="shared" si="2"/>
        <v>0</v>
      </c>
      <c r="E10" s="11">
        <f t="shared" si="3"/>
        <v>1500</v>
      </c>
      <c r="F10" s="14" t="s">
        <v>778</v>
      </c>
      <c r="G10" s="14" t="s">
        <v>678</v>
      </c>
      <c r="H10" s="14"/>
      <c r="I10" s="12">
        <v>42856.0</v>
      </c>
      <c r="J10" s="12">
        <v>42864.0</v>
      </c>
      <c r="K10" s="13">
        <f t="shared" si="4"/>
        <v>8</v>
      </c>
      <c r="L10" s="14">
        <v>0.0</v>
      </c>
      <c r="M10" s="72">
        <v>0.15</v>
      </c>
      <c r="N10" s="16">
        <f t="shared" si="5"/>
        <v>750</v>
      </c>
      <c r="O10" s="16">
        <v>750.0</v>
      </c>
      <c r="P10" s="11">
        <f t="shared" si="6"/>
        <v>0</v>
      </c>
      <c r="Q10" s="11">
        <f t="shared" si="7"/>
        <v>225</v>
      </c>
      <c r="R10" s="12">
        <f t="shared" si="8"/>
        <v>42864</v>
      </c>
      <c r="S10" s="11" t="str">
        <f t="shared" ref="S10:T10" si="13">F10</f>
        <v>1710/26</v>
      </c>
      <c r="T10" s="73" t="str">
        <f t="shared" si="13"/>
        <v>30.6.17</v>
      </c>
      <c r="U10" s="11"/>
      <c r="V10" s="14">
        <f t="shared" si="11"/>
        <v>8</v>
      </c>
      <c r="W10" s="14">
        <v>0.0</v>
      </c>
    </row>
    <row r="11" ht="15.0" customHeight="1">
      <c r="A11" s="17">
        <v>42887.0</v>
      </c>
      <c r="B11" s="11">
        <v>5000.0</v>
      </c>
      <c r="C11" s="11">
        <v>5000.0</v>
      </c>
      <c r="D11" s="11">
        <f t="shared" si="2"/>
        <v>0</v>
      </c>
      <c r="E11" s="11">
        <f t="shared" si="3"/>
        <v>1500</v>
      </c>
      <c r="F11" s="14" t="s">
        <v>779</v>
      </c>
      <c r="G11" s="74" t="s">
        <v>596</v>
      </c>
      <c r="H11" s="14"/>
      <c r="I11" s="12">
        <v>42887.0</v>
      </c>
      <c r="J11" s="12">
        <v>42895.0</v>
      </c>
      <c r="K11" s="13">
        <f t="shared" si="4"/>
        <v>8</v>
      </c>
      <c r="L11" s="14">
        <v>0.0</v>
      </c>
      <c r="M11" s="15">
        <v>0.18</v>
      </c>
      <c r="N11" s="16">
        <f t="shared" si="5"/>
        <v>900</v>
      </c>
      <c r="O11" s="16">
        <v>750.0</v>
      </c>
      <c r="P11" s="11">
        <f t="shared" si="6"/>
        <v>150</v>
      </c>
      <c r="Q11" s="11">
        <f t="shared" si="7"/>
        <v>375</v>
      </c>
      <c r="R11" s="12">
        <f t="shared" si="8"/>
        <v>42895</v>
      </c>
      <c r="S11" s="11" t="str">
        <f t="shared" ref="S11:T11" si="14">F11</f>
        <v>1864/8</v>
      </c>
      <c r="T11" s="124" t="str">
        <f t="shared" si="14"/>
        <v>13.7.17</v>
      </c>
      <c r="U11" s="11"/>
      <c r="V11" s="14">
        <f>AC11</f>
        <v>1187</v>
      </c>
      <c r="W11" s="14">
        <f t="shared" ref="W11:W12" si="16">ROUND(SUM(P11*18%*AC11/365),0)</f>
        <v>88</v>
      </c>
      <c r="AA11" s="12">
        <v>42887.0</v>
      </c>
      <c r="AB11" s="12">
        <v>44074.0</v>
      </c>
      <c r="AC11" s="13">
        <f t="shared" ref="AC11:AC12" si="17">SUM(AB11-AA11)</f>
        <v>1187</v>
      </c>
    </row>
    <row r="12" ht="15.0" customHeight="1">
      <c r="A12" s="17">
        <v>42917.0</v>
      </c>
      <c r="B12" s="11">
        <v>5000.0</v>
      </c>
      <c r="C12" s="11">
        <v>5000.0</v>
      </c>
      <c r="D12" s="11">
        <f t="shared" si="2"/>
        <v>0</v>
      </c>
      <c r="E12" s="11">
        <f t="shared" si="3"/>
        <v>1500</v>
      </c>
      <c r="F12" s="14" t="s">
        <v>780</v>
      </c>
      <c r="G12" s="14" t="s">
        <v>598</v>
      </c>
      <c r="H12" s="14"/>
      <c r="I12" s="12">
        <v>42917.0</v>
      </c>
      <c r="J12" s="12">
        <v>42927.0</v>
      </c>
      <c r="K12" s="13">
        <f t="shared" si="4"/>
        <v>10</v>
      </c>
      <c r="L12" s="14">
        <v>0.0</v>
      </c>
      <c r="M12" s="15">
        <v>0.18</v>
      </c>
      <c r="N12" s="16">
        <f t="shared" si="5"/>
        <v>900</v>
      </c>
      <c r="O12" s="16">
        <v>750.0</v>
      </c>
      <c r="P12" s="11">
        <f t="shared" si="6"/>
        <v>150</v>
      </c>
      <c r="Q12" s="11">
        <f t="shared" si="7"/>
        <v>525</v>
      </c>
      <c r="R12" s="12">
        <f t="shared" si="8"/>
        <v>42927</v>
      </c>
      <c r="S12" s="11" t="str">
        <f t="shared" ref="S12:T12" si="15">F12</f>
        <v>1869/19</v>
      </c>
      <c r="T12" s="73" t="str">
        <f t="shared" si="15"/>
        <v>4.8.17</v>
      </c>
      <c r="U12" s="11"/>
      <c r="V12" s="14">
        <f t="shared" ref="V12:V49" si="19">K12</f>
        <v>10</v>
      </c>
      <c r="W12" s="14">
        <f t="shared" si="16"/>
        <v>5</v>
      </c>
      <c r="AA12" s="12">
        <v>42917.0</v>
      </c>
      <c r="AB12" s="12">
        <v>42990.0</v>
      </c>
      <c r="AC12" s="13">
        <f t="shared" si="17"/>
        <v>73</v>
      </c>
    </row>
    <row r="13" ht="15.0" customHeight="1">
      <c r="A13" s="17">
        <v>42948.0</v>
      </c>
      <c r="B13" s="11">
        <v>5000.0</v>
      </c>
      <c r="C13" s="11">
        <v>5000.0</v>
      </c>
      <c r="D13" s="11">
        <f t="shared" si="2"/>
        <v>0</v>
      </c>
      <c r="E13" s="11">
        <f t="shared" si="3"/>
        <v>1500</v>
      </c>
      <c r="F13" s="14" t="s">
        <v>781</v>
      </c>
      <c r="G13" s="14" t="s">
        <v>527</v>
      </c>
      <c r="H13" s="14"/>
      <c r="I13" s="12">
        <v>42948.0</v>
      </c>
      <c r="J13" s="12">
        <v>42957.0</v>
      </c>
      <c r="K13" s="13">
        <f t="shared" si="4"/>
        <v>9</v>
      </c>
      <c r="L13" s="14">
        <v>0.0</v>
      </c>
      <c r="M13" s="15">
        <v>0.18</v>
      </c>
      <c r="N13" s="16">
        <f t="shared" si="5"/>
        <v>900</v>
      </c>
      <c r="O13" s="16">
        <v>900.0</v>
      </c>
      <c r="P13" s="11">
        <f t="shared" si="6"/>
        <v>0</v>
      </c>
      <c r="Q13" s="11">
        <f t="shared" si="7"/>
        <v>525</v>
      </c>
      <c r="R13" s="12">
        <f t="shared" si="8"/>
        <v>42957</v>
      </c>
      <c r="S13" s="11" t="str">
        <f t="shared" ref="S13:T13" si="18">F13</f>
        <v>2078/13</v>
      </c>
      <c r="T13" s="73" t="str">
        <f t="shared" si="18"/>
        <v>30.8.17</v>
      </c>
      <c r="U13" s="11"/>
      <c r="V13" s="14">
        <f t="shared" si="19"/>
        <v>9</v>
      </c>
      <c r="W13" s="14">
        <v>0.0</v>
      </c>
    </row>
    <row r="14" ht="15.0" customHeight="1">
      <c r="A14" s="17">
        <v>42979.0</v>
      </c>
      <c r="B14" s="11">
        <v>5000.0</v>
      </c>
      <c r="C14" s="11">
        <v>5000.0</v>
      </c>
      <c r="D14" s="11">
        <f t="shared" si="2"/>
        <v>0</v>
      </c>
      <c r="E14" s="11">
        <f t="shared" si="3"/>
        <v>1500</v>
      </c>
      <c r="F14" s="14" t="s">
        <v>782</v>
      </c>
      <c r="G14" s="14" t="s">
        <v>601</v>
      </c>
      <c r="H14" s="14"/>
      <c r="I14" s="12">
        <v>42979.0</v>
      </c>
      <c r="J14" s="70">
        <v>42990.0</v>
      </c>
      <c r="K14" s="13">
        <f t="shared" si="4"/>
        <v>11</v>
      </c>
      <c r="L14" s="14">
        <v>500.0</v>
      </c>
      <c r="M14" s="15">
        <v>0.18</v>
      </c>
      <c r="N14" s="16">
        <f t="shared" si="5"/>
        <v>900</v>
      </c>
      <c r="O14" s="16">
        <v>900.0</v>
      </c>
      <c r="P14" s="11">
        <f t="shared" si="6"/>
        <v>0</v>
      </c>
      <c r="Q14" s="11">
        <f t="shared" si="7"/>
        <v>525</v>
      </c>
      <c r="R14" s="12">
        <f t="shared" si="8"/>
        <v>42990</v>
      </c>
      <c r="S14" s="11" t="str">
        <f t="shared" ref="S14:T14" si="20">F14</f>
        <v>2331/5</v>
      </c>
      <c r="T14" s="73" t="str">
        <f t="shared" si="20"/>
        <v>26.10.17</v>
      </c>
      <c r="U14" s="11"/>
      <c r="V14" s="14">
        <f t="shared" si="19"/>
        <v>11</v>
      </c>
      <c r="W14" s="14">
        <f>ROUND(SUM(N14*18%*V14/365),0)</f>
        <v>5</v>
      </c>
    </row>
    <row r="15" ht="15.0" customHeight="1">
      <c r="A15" s="17">
        <v>43009.0</v>
      </c>
      <c r="B15" s="11">
        <v>5000.0</v>
      </c>
      <c r="C15" s="11">
        <v>5000.0</v>
      </c>
      <c r="D15" s="11">
        <f t="shared" si="2"/>
        <v>0</v>
      </c>
      <c r="E15" s="11">
        <f t="shared" si="3"/>
        <v>1500</v>
      </c>
      <c r="F15" s="14" t="s">
        <v>783</v>
      </c>
      <c r="G15" s="14" t="s">
        <v>688</v>
      </c>
      <c r="H15" s="14"/>
      <c r="I15" s="12">
        <v>43009.0</v>
      </c>
      <c r="J15" s="12">
        <v>43018.0</v>
      </c>
      <c r="K15" s="13">
        <f t="shared" si="4"/>
        <v>9</v>
      </c>
      <c r="L15" s="14">
        <v>0.0</v>
      </c>
      <c r="M15" s="15">
        <v>0.18</v>
      </c>
      <c r="N15" s="16">
        <f t="shared" si="5"/>
        <v>900</v>
      </c>
      <c r="O15" s="16">
        <v>900.0</v>
      </c>
      <c r="P15" s="11">
        <f t="shared" si="6"/>
        <v>0</v>
      </c>
      <c r="Q15" s="11">
        <f t="shared" si="7"/>
        <v>525</v>
      </c>
      <c r="R15" s="12">
        <f t="shared" si="8"/>
        <v>43018</v>
      </c>
      <c r="S15" s="11" t="str">
        <f t="shared" ref="S15:T15" si="21">F15</f>
        <v>2331/49</v>
      </c>
      <c r="T15" s="73" t="str">
        <f t="shared" si="21"/>
        <v>30.10.17</v>
      </c>
      <c r="U15" s="11"/>
      <c r="V15" s="14">
        <f t="shared" si="19"/>
        <v>9</v>
      </c>
      <c r="W15" s="14">
        <v>0.0</v>
      </c>
    </row>
    <row r="16" ht="15.0" customHeight="1">
      <c r="A16" s="17">
        <v>43040.0</v>
      </c>
      <c r="B16" s="11">
        <v>5000.0</v>
      </c>
      <c r="C16" s="11">
        <v>5000.0</v>
      </c>
      <c r="D16" s="11">
        <f t="shared" si="2"/>
        <v>0</v>
      </c>
      <c r="E16" s="11">
        <f t="shared" si="3"/>
        <v>1500</v>
      </c>
      <c r="F16" s="14" t="s">
        <v>784</v>
      </c>
      <c r="G16" s="74" t="s">
        <v>250</v>
      </c>
      <c r="H16" s="14"/>
      <c r="I16" s="12">
        <v>43040.0</v>
      </c>
      <c r="J16" s="12">
        <v>43049.0</v>
      </c>
      <c r="K16" s="13">
        <f t="shared" si="4"/>
        <v>9</v>
      </c>
      <c r="L16" s="14">
        <v>0.0</v>
      </c>
      <c r="M16" s="15">
        <v>0.18</v>
      </c>
      <c r="N16" s="16">
        <f t="shared" si="5"/>
        <v>900</v>
      </c>
      <c r="O16" s="16">
        <v>900.0</v>
      </c>
      <c r="P16" s="11">
        <f t="shared" si="6"/>
        <v>0</v>
      </c>
      <c r="Q16" s="11">
        <f t="shared" si="7"/>
        <v>525</v>
      </c>
      <c r="R16" s="12">
        <f t="shared" si="8"/>
        <v>43049</v>
      </c>
      <c r="S16" s="11" t="str">
        <f t="shared" ref="S16:T16" si="22">F16</f>
        <v>2341/34</v>
      </c>
      <c r="T16" s="124" t="str">
        <f t="shared" si="22"/>
        <v>14.12.17</v>
      </c>
      <c r="U16" s="11"/>
      <c r="V16" s="14">
        <f t="shared" si="19"/>
        <v>9</v>
      </c>
      <c r="W16" s="14">
        <v>0.0</v>
      </c>
    </row>
    <row r="17" ht="15.0" customHeight="1">
      <c r="A17" s="17">
        <v>43070.0</v>
      </c>
      <c r="B17" s="11">
        <v>5000.0</v>
      </c>
      <c r="C17" s="11">
        <v>5000.0</v>
      </c>
      <c r="D17" s="11">
        <f t="shared" si="2"/>
        <v>0</v>
      </c>
      <c r="E17" s="11">
        <f t="shared" si="3"/>
        <v>1500</v>
      </c>
      <c r="F17" s="14" t="s">
        <v>785</v>
      </c>
      <c r="G17" s="74" t="s">
        <v>605</v>
      </c>
      <c r="H17" s="14"/>
      <c r="I17" s="12">
        <v>43070.0</v>
      </c>
      <c r="J17" s="12">
        <v>43077.0</v>
      </c>
      <c r="K17" s="13">
        <f t="shared" si="4"/>
        <v>7</v>
      </c>
      <c r="L17" s="14">
        <v>0.0</v>
      </c>
      <c r="M17" s="15">
        <v>0.18</v>
      </c>
      <c r="N17" s="16">
        <f t="shared" si="5"/>
        <v>900</v>
      </c>
      <c r="O17" s="16">
        <v>900.0</v>
      </c>
      <c r="P17" s="11">
        <f t="shared" si="6"/>
        <v>0</v>
      </c>
      <c r="Q17" s="11">
        <f t="shared" si="7"/>
        <v>525</v>
      </c>
      <c r="R17" s="12">
        <f t="shared" si="8"/>
        <v>43077</v>
      </c>
      <c r="S17" s="11" t="str">
        <f t="shared" ref="S17:T17" si="23">F17</f>
        <v>2347/29</v>
      </c>
      <c r="T17" s="124" t="str">
        <f t="shared" si="23"/>
        <v>12.01.18</v>
      </c>
      <c r="U17" s="11"/>
      <c r="V17" s="14">
        <f t="shared" si="19"/>
        <v>7</v>
      </c>
      <c r="W17" s="14">
        <v>0.0</v>
      </c>
    </row>
    <row r="18" ht="15.0" customHeight="1">
      <c r="A18" s="17">
        <v>43101.0</v>
      </c>
      <c r="B18" s="11">
        <v>5000.0</v>
      </c>
      <c r="C18" s="11">
        <v>5000.0</v>
      </c>
      <c r="D18" s="11">
        <f t="shared" si="2"/>
        <v>0</v>
      </c>
      <c r="E18" s="11">
        <f t="shared" si="3"/>
        <v>1500</v>
      </c>
      <c r="F18" s="14" t="s">
        <v>786</v>
      </c>
      <c r="G18" s="14" t="s">
        <v>787</v>
      </c>
      <c r="H18" s="14"/>
      <c r="I18" s="12">
        <v>43101.0</v>
      </c>
      <c r="J18" s="12">
        <v>43110.0</v>
      </c>
      <c r="K18" s="13">
        <f t="shared" si="4"/>
        <v>9</v>
      </c>
      <c r="L18" s="14">
        <v>0.0</v>
      </c>
      <c r="M18" s="15">
        <v>0.18</v>
      </c>
      <c r="N18" s="16">
        <f t="shared" si="5"/>
        <v>900</v>
      </c>
      <c r="O18" s="16">
        <v>900.0</v>
      </c>
      <c r="P18" s="11">
        <f t="shared" si="6"/>
        <v>0</v>
      </c>
      <c r="Q18" s="11">
        <f t="shared" si="7"/>
        <v>525</v>
      </c>
      <c r="R18" s="12">
        <f t="shared" si="8"/>
        <v>43110</v>
      </c>
      <c r="S18" s="11" t="str">
        <f t="shared" ref="S18:T18" si="24">F18</f>
        <v>2677/35</v>
      </c>
      <c r="T18" s="73" t="str">
        <f t="shared" si="24"/>
        <v>5.2.18</v>
      </c>
      <c r="U18" s="11"/>
      <c r="V18" s="14">
        <f t="shared" si="19"/>
        <v>9</v>
      </c>
      <c r="W18" s="14">
        <v>0.0</v>
      </c>
    </row>
    <row r="19" ht="15.0" customHeight="1">
      <c r="A19" s="17">
        <v>43132.0</v>
      </c>
      <c r="B19" s="11">
        <v>5000.0</v>
      </c>
      <c r="C19" s="11">
        <v>5000.0</v>
      </c>
      <c r="D19" s="11">
        <f t="shared" si="2"/>
        <v>0</v>
      </c>
      <c r="E19" s="11">
        <f t="shared" si="3"/>
        <v>1500</v>
      </c>
      <c r="F19" s="14" t="s">
        <v>788</v>
      </c>
      <c r="G19" s="75" t="s">
        <v>609</v>
      </c>
      <c r="H19" s="14"/>
      <c r="I19" s="12">
        <v>43132.0</v>
      </c>
      <c r="J19" s="12">
        <v>43140.0</v>
      </c>
      <c r="K19" s="13">
        <f t="shared" si="4"/>
        <v>8</v>
      </c>
      <c r="L19" s="14">
        <v>0.0</v>
      </c>
      <c r="M19" s="15">
        <v>0.18</v>
      </c>
      <c r="N19" s="16">
        <f t="shared" si="5"/>
        <v>900</v>
      </c>
      <c r="O19" s="16">
        <v>900.0</v>
      </c>
      <c r="P19" s="11">
        <f t="shared" si="6"/>
        <v>0</v>
      </c>
      <c r="Q19" s="11">
        <f t="shared" si="7"/>
        <v>525</v>
      </c>
      <c r="R19" s="12">
        <f t="shared" si="8"/>
        <v>43140</v>
      </c>
      <c r="S19" s="11" t="str">
        <f t="shared" ref="S19:T19" si="25">F19</f>
        <v>2385/38</v>
      </c>
      <c r="T19" s="73" t="str">
        <f t="shared" si="25"/>
        <v>8.3.18</v>
      </c>
      <c r="U19" s="11"/>
      <c r="V19" s="14">
        <f t="shared" si="19"/>
        <v>8</v>
      </c>
      <c r="W19" s="14">
        <v>0.0</v>
      </c>
    </row>
    <row r="20" ht="15.0" customHeight="1">
      <c r="A20" s="17">
        <v>43160.0</v>
      </c>
      <c r="B20" s="11">
        <v>5000.0</v>
      </c>
      <c r="C20" s="11">
        <v>5000.0</v>
      </c>
      <c r="D20" s="11">
        <f t="shared" si="2"/>
        <v>0</v>
      </c>
      <c r="E20" s="11">
        <f t="shared" si="3"/>
        <v>1500</v>
      </c>
      <c r="F20" s="14" t="s">
        <v>789</v>
      </c>
      <c r="G20" s="14" t="s">
        <v>611</v>
      </c>
      <c r="H20" s="14"/>
      <c r="I20" s="12">
        <v>43160.0</v>
      </c>
      <c r="J20" s="12">
        <v>43168.0</v>
      </c>
      <c r="K20" s="13">
        <f t="shared" si="4"/>
        <v>8</v>
      </c>
      <c r="L20" s="14">
        <v>0.0</v>
      </c>
      <c r="M20" s="15">
        <v>0.18</v>
      </c>
      <c r="N20" s="16">
        <f t="shared" si="5"/>
        <v>900</v>
      </c>
      <c r="O20" s="16">
        <v>900.0</v>
      </c>
      <c r="P20" s="11">
        <f t="shared" si="6"/>
        <v>0</v>
      </c>
      <c r="Q20" s="11">
        <f t="shared" si="7"/>
        <v>525</v>
      </c>
      <c r="R20" s="12">
        <f t="shared" si="8"/>
        <v>43168</v>
      </c>
      <c r="S20" s="11" t="str">
        <f t="shared" ref="S20:T20" si="26">F20</f>
        <v>2690/32</v>
      </c>
      <c r="T20" s="73" t="str">
        <f t="shared" si="26"/>
        <v>26.3.18</v>
      </c>
      <c r="U20" s="11"/>
      <c r="V20" s="14">
        <f t="shared" si="19"/>
        <v>8</v>
      </c>
      <c r="W20" s="14">
        <v>0.0</v>
      </c>
    </row>
    <row r="21" ht="15.0" customHeight="1">
      <c r="A21" s="17">
        <v>43191.0</v>
      </c>
      <c r="B21" s="11">
        <v>5000.0</v>
      </c>
      <c r="C21" s="11">
        <v>5000.0</v>
      </c>
      <c r="D21" s="11">
        <f t="shared" si="2"/>
        <v>0</v>
      </c>
      <c r="E21" s="11">
        <f t="shared" si="3"/>
        <v>1500</v>
      </c>
      <c r="F21" s="75" t="s">
        <v>790</v>
      </c>
      <c r="G21" s="75" t="s">
        <v>257</v>
      </c>
      <c r="H21" s="14"/>
      <c r="I21" s="12">
        <v>43191.0</v>
      </c>
      <c r="J21" s="12">
        <v>43200.0</v>
      </c>
      <c r="K21" s="13">
        <f t="shared" si="4"/>
        <v>9</v>
      </c>
      <c r="L21" s="14">
        <v>0.0</v>
      </c>
      <c r="M21" s="15">
        <v>0.18</v>
      </c>
      <c r="N21" s="16">
        <f t="shared" si="5"/>
        <v>900</v>
      </c>
      <c r="O21" s="16">
        <v>900.0</v>
      </c>
      <c r="P21" s="11">
        <f t="shared" si="6"/>
        <v>0</v>
      </c>
      <c r="Q21" s="11">
        <f t="shared" si="7"/>
        <v>525</v>
      </c>
      <c r="R21" s="12">
        <f t="shared" si="8"/>
        <v>43200</v>
      </c>
      <c r="S21" s="11" t="str">
        <f t="shared" ref="S21:T21" si="27">F21</f>
        <v>2698/12</v>
      </c>
      <c r="T21" s="73" t="str">
        <f t="shared" si="27"/>
        <v>24.4.18</v>
      </c>
      <c r="U21" s="11"/>
      <c r="V21" s="14">
        <f t="shared" si="19"/>
        <v>9</v>
      </c>
      <c r="W21" s="14">
        <v>0.0</v>
      </c>
    </row>
    <row r="22" ht="15.0" customHeight="1">
      <c r="A22" s="17">
        <v>43221.0</v>
      </c>
      <c r="B22" s="11">
        <v>5000.0</v>
      </c>
      <c r="C22" s="11">
        <v>5000.0</v>
      </c>
      <c r="D22" s="11">
        <f t="shared" si="2"/>
        <v>0</v>
      </c>
      <c r="E22" s="11">
        <f t="shared" si="3"/>
        <v>1500</v>
      </c>
      <c r="F22" s="75" t="s">
        <v>791</v>
      </c>
      <c r="G22" s="75" t="s">
        <v>792</v>
      </c>
      <c r="H22" s="14"/>
      <c r="I22" s="12">
        <v>43221.0</v>
      </c>
      <c r="J22" s="12">
        <v>43230.0</v>
      </c>
      <c r="K22" s="13">
        <f t="shared" si="4"/>
        <v>9</v>
      </c>
      <c r="L22" s="14">
        <v>0.0</v>
      </c>
      <c r="M22" s="15">
        <v>0.18</v>
      </c>
      <c r="N22" s="16">
        <f t="shared" si="5"/>
        <v>900</v>
      </c>
      <c r="O22" s="16">
        <v>900.0</v>
      </c>
      <c r="P22" s="11">
        <f t="shared" si="6"/>
        <v>0</v>
      </c>
      <c r="Q22" s="11">
        <f t="shared" si="7"/>
        <v>525</v>
      </c>
      <c r="R22" s="12">
        <f t="shared" si="8"/>
        <v>43230</v>
      </c>
      <c r="S22" s="11" t="str">
        <f t="shared" ref="S22:T22" si="28">F22</f>
        <v>3182/50</v>
      </c>
      <c r="T22" s="73" t="str">
        <f t="shared" si="28"/>
        <v>29.5.18</v>
      </c>
      <c r="U22" s="11"/>
      <c r="V22" s="14">
        <f t="shared" si="19"/>
        <v>9</v>
      </c>
      <c r="W22" s="14">
        <v>0.0</v>
      </c>
    </row>
    <row r="23" ht="15.0" customHeight="1">
      <c r="A23" s="17">
        <v>43252.0</v>
      </c>
      <c r="B23" s="11">
        <v>5000.0</v>
      </c>
      <c r="C23" s="11">
        <v>5000.0</v>
      </c>
      <c r="D23" s="11">
        <f t="shared" si="2"/>
        <v>0</v>
      </c>
      <c r="E23" s="11">
        <f t="shared" si="3"/>
        <v>1500</v>
      </c>
      <c r="F23" s="75" t="s">
        <v>793</v>
      </c>
      <c r="G23" s="75" t="s">
        <v>262</v>
      </c>
      <c r="H23" s="14"/>
      <c r="I23" s="12">
        <v>43252.0</v>
      </c>
      <c r="J23" s="12">
        <v>43262.0</v>
      </c>
      <c r="K23" s="13">
        <f t="shared" si="4"/>
        <v>10</v>
      </c>
      <c r="L23" s="14">
        <v>0.0</v>
      </c>
      <c r="M23" s="15">
        <v>0.18</v>
      </c>
      <c r="N23" s="16">
        <f t="shared" si="5"/>
        <v>900</v>
      </c>
      <c r="O23" s="16">
        <v>900.0</v>
      </c>
      <c r="P23" s="11">
        <f t="shared" si="6"/>
        <v>0</v>
      </c>
      <c r="Q23" s="11">
        <f t="shared" si="7"/>
        <v>525</v>
      </c>
      <c r="R23" s="12">
        <f t="shared" si="8"/>
        <v>43262</v>
      </c>
      <c r="S23" s="11" t="str">
        <f t="shared" ref="S23:T23" si="29">F23</f>
        <v>3189/24</v>
      </c>
      <c r="T23" s="73" t="str">
        <f t="shared" si="29"/>
        <v>21.6.18</v>
      </c>
      <c r="U23" s="11"/>
      <c r="V23" s="14">
        <f t="shared" si="19"/>
        <v>10</v>
      </c>
      <c r="W23" s="14">
        <v>0.0</v>
      </c>
    </row>
    <row r="24" ht="15.0" customHeight="1">
      <c r="A24" s="17">
        <v>43282.0</v>
      </c>
      <c r="B24" s="11">
        <v>5000.0</v>
      </c>
      <c r="C24" s="11">
        <v>5000.0</v>
      </c>
      <c r="D24" s="11">
        <f t="shared" si="2"/>
        <v>0</v>
      </c>
      <c r="E24" s="11">
        <f t="shared" si="3"/>
        <v>1500</v>
      </c>
      <c r="F24" s="14" t="s">
        <v>794</v>
      </c>
      <c r="G24" s="74" t="s">
        <v>617</v>
      </c>
      <c r="H24" s="14"/>
      <c r="I24" s="12">
        <v>43282.0</v>
      </c>
      <c r="J24" s="12">
        <v>43291.0</v>
      </c>
      <c r="K24" s="13">
        <f t="shared" si="4"/>
        <v>9</v>
      </c>
      <c r="L24" s="14">
        <v>0.0</v>
      </c>
      <c r="M24" s="15">
        <v>0.18</v>
      </c>
      <c r="N24" s="16">
        <f t="shared" si="5"/>
        <v>900</v>
      </c>
      <c r="O24" s="16">
        <v>900.0</v>
      </c>
      <c r="P24" s="11">
        <f t="shared" si="6"/>
        <v>0</v>
      </c>
      <c r="Q24" s="11">
        <f t="shared" si="7"/>
        <v>525</v>
      </c>
      <c r="R24" s="12">
        <f t="shared" si="8"/>
        <v>43291</v>
      </c>
      <c r="S24" s="11" t="str">
        <f t="shared" ref="S24:T24" si="30">F24</f>
        <v>3449/26</v>
      </c>
      <c r="T24" s="124" t="str">
        <f t="shared" si="30"/>
        <v>3.8.18</v>
      </c>
      <c r="U24" s="11"/>
      <c r="V24" s="14">
        <f t="shared" si="19"/>
        <v>9</v>
      </c>
      <c r="W24" s="14">
        <v>0.0</v>
      </c>
    </row>
    <row r="25" ht="15.0" customHeight="1">
      <c r="A25" s="17">
        <v>43313.0</v>
      </c>
      <c r="B25" s="11">
        <v>5000.0</v>
      </c>
      <c r="C25" s="11">
        <v>5000.0</v>
      </c>
      <c r="D25" s="11">
        <f t="shared" si="2"/>
        <v>0</v>
      </c>
      <c r="E25" s="11">
        <f t="shared" si="3"/>
        <v>1500</v>
      </c>
      <c r="F25" s="14" t="s">
        <v>795</v>
      </c>
      <c r="G25" s="14" t="s">
        <v>796</v>
      </c>
      <c r="H25" s="14"/>
      <c r="I25" s="12">
        <v>43313.0</v>
      </c>
      <c r="J25" s="12">
        <v>43325.0</v>
      </c>
      <c r="K25" s="13">
        <f t="shared" si="4"/>
        <v>12</v>
      </c>
      <c r="L25" s="14">
        <v>500.0</v>
      </c>
      <c r="M25" s="15">
        <v>0.18</v>
      </c>
      <c r="N25" s="16">
        <f t="shared" si="5"/>
        <v>900</v>
      </c>
      <c r="O25" s="16">
        <v>900.0</v>
      </c>
      <c r="P25" s="11">
        <f t="shared" si="6"/>
        <v>0</v>
      </c>
      <c r="Q25" s="11">
        <f t="shared" si="7"/>
        <v>525</v>
      </c>
      <c r="R25" s="12">
        <f t="shared" si="8"/>
        <v>43325</v>
      </c>
      <c r="S25" s="11" t="str">
        <f t="shared" ref="S25:T25" si="31">F25</f>
        <v>3455/33</v>
      </c>
      <c r="T25" s="73" t="str">
        <f t="shared" si="31"/>
        <v>6.9.18</v>
      </c>
      <c r="U25" s="11"/>
      <c r="V25" s="14">
        <f t="shared" si="19"/>
        <v>12</v>
      </c>
      <c r="W25" s="14">
        <f>ROUND(SUM(N25*18%*V25/365),0)</f>
        <v>5</v>
      </c>
    </row>
    <row r="26" ht="15.0" customHeight="1">
      <c r="A26" s="17">
        <v>43344.0</v>
      </c>
      <c r="B26" s="11">
        <v>5000.0</v>
      </c>
      <c r="C26" s="11">
        <v>5000.0</v>
      </c>
      <c r="D26" s="11">
        <f t="shared" si="2"/>
        <v>0</v>
      </c>
      <c r="E26" s="11">
        <f t="shared" si="3"/>
        <v>1500</v>
      </c>
      <c r="F26" s="14" t="s">
        <v>797</v>
      </c>
      <c r="G26" s="12" t="s">
        <v>621</v>
      </c>
      <c r="H26" s="14"/>
      <c r="I26" s="12">
        <v>43344.0</v>
      </c>
      <c r="J26" s="12">
        <v>43353.0</v>
      </c>
      <c r="K26" s="13">
        <f t="shared" si="4"/>
        <v>9</v>
      </c>
      <c r="L26" s="14">
        <v>0.0</v>
      </c>
      <c r="M26" s="15">
        <v>0.18</v>
      </c>
      <c r="N26" s="16">
        <f t="shared" si="5"/>
        <v>900</v>
      </c>
      <c r="O26" s="16">
        <v>900.0</v>
      </c>
      <c r="P26" s="11">
        <f t="shared" si="6"/>
        <v>0</v>
      </c>
      <c r="Q26" s="11">
        <f t="shared" si="7"/>
        <v>525</v>
      </c>
      <c r="R26" s="12">
        <f t="shared" si="8"/>
        <v>43353</v>
      </c>
      <c r="S26" s="11" t="str">
        <f t="shared" ref="S26:T26" si="32">F26</f>
        <v>3459/10</v>
      </c>
      <c r="T26" s="124" t="str">
        <f t="shared" si="32"/>
        <v>25.9.18</v>
      </c>
      <c r="U26" s="11"/>
      <c r="V26" s="14">
        <f t="shared" si="19"/>
        <v>9</v>
      </c>
      <c r="W26" s="14">
        <v>0.0</v>
      </c>
    </row>
    <row r="27" ht="15.0" customHeight="1">
      <c r="A27" s="17">
        <v>43374.0</v>
      </c>
      <c r="B27" s="11">
        <v>5000.0</v>
      </c>
      <c r="C27" s="11">
        <v>5000.0</v>
      </c>
      <c r="D27" s="11">
        <f t="shared" si="2"/>
        <v>0</v>
      </c>
      <c r="E27" s="11">
        <f t="shared" si="3"/>
        <v>1500</v>
      </c>
      <c r="F27" s="10" t="s">
        <v>798</v>
      </c>
      <c r="G27" s="9" t="s">
        <v>566</v>
      </c>
      <c r="H27" s="10"/>
      <c r="I27" s="12">
        <v>43374.0</v>
      </c>
      <c r="J27" s="80">
        <v>43382.0</v>
      </c>
      <c r="K27" s="13">
        <f t="shared" si="4"/>
        <v>8</v>
      </c>
      <c r="L27" s="14">
        <v>0.0</v>
      </c>
      <c r="M27" s="15">
        <v>0.18</v>
      </c>
      <c r="N27" s="16">
        <f t="shared" si="5"/>
        <v>900</v>
      </c>
      <c r="O27" s="16">
        <v>900.0</v>
      </c>
      <c r="P27" s="11">
        <f t="shared" si="6"/>
        <v>0</v>
      </c>
      <c r="Q27" s="11">
        <f t="shared" si="7"/>
        <v>525</v>
      </c>
      <c r="R27" s="12">
        <f t="shared" si="8"/>
        <v>43382</v>
      </c>
      <c r="S27" s="11" t="str">
        <f t="shared" ref="S27:T27" si="33">F27</f>
        <v>3463/50</v>
      </c>
      <c r="T27" s="73" t="str">
        <f t="shared" si="33"/>
        <v>25.10.18</v>
      </c>
      <c r="U27" s="11"/>
      <c r="V27" s="14">
        <f t="shared" si="19"/>
        <v>8</v>
      </c>
      <c r="W27" s="14">
        <v>0.0</v>
      </c>
    </row>
    <row r="28" ht="15.0" customHeight="1">
      <c r="A28" s="17">
        <v>43405.0</v>
      </c>
      <c r="B28" s="11">
        <v>5000.0</v>
      </c>
      <c r="C28" s="11">
        <v>5000.0</v>
      </c>
      <c r="D28" s="11">
        <f t="shared" si="2"/>
        <v>0</v>
      </c>
      <c r="E28" s="11">
        <f t="shared" si="3"/>
        <v>1500</v>
      </c>
      <c r="F28" s="10" t="s">
        <v>799</v>
      </c>
      <c r="G28" s="9" t="s">
        <v>624</v>
      </c>
      <c r="H28" s="10"/>
      <c r="I28" s="12">
        <v>43405.0</v>
      </c>
      <c r="J28" s="80">
        <v>43413.0</v>
      </c>
      <c r="K28" s="13">
        <f t="shared" si="4"/>
        <v>8</v>
      </c>
      <c r="L28" s="14">
        <v>0.0</v>
      </c>
      <c r="M28" s="15">
        <v>0.18</v>
      </c>
      <c r="N28" s="16">
        <f t="shared" si="5"/>
        <v>900</v>
      </c>
      <c r="O28" s="16">
        <v>900.0</v>
      </c>
      <c r="P28" s="11">
        <f t="shared" si="6"/>
        <v>0</v>
      </c>
      <c r="Q28" s="11">
        <f t="shared" si="7"/>
        <v>525</v>
      </c>
      <c r="R28" s="12">
        <f t="shared" si="8"/>
        <v>43413</v>
      </c>
      <c r="S28" s="11" t="str">
        <f t="shared" ref="S28:T28" si="34">F28</f>
        <v>3468/39</v>
      </c>
      <c r="T28" s="73" t="str">
        <f t="shared" si="34"/>
        <v>27.11.18</v>
      </c>
      <c r="U28" s="11"/>
      <c r="V28" s="14">
        <f t="shared" si="19"/>
        <v>8</v>
      </c>
      <c r="W28" s="14">
        <v>0.0</v>
      </c>
    </row>
    <row r="29" ht="15.0" customHeight="1">
      <c r="A29" s="17">
        <v>43435.0</v>
      </c>
      <c r="B29" s="11">
        <v>5000.0</v>
      </c>
      <c r="C29" s="11">
        <v>5000.0</v>
      </c>
      <c r="D29" s="11">
        <f t="shared" si="2"/>
        <v>0</v>
      </c>
      <c r="E29" s="11">
        <f t="shared" si="3"/>
        <v>1500</v>
      </c>
      <c r="F29" s="10" t="s">
        <v>800</v>
      </c>
      <c r="G29" s="123" t="s">
        <v>626</v>
      </c>
      <c r="H29" s="10"/>
      <c r="I29" s="12">
        <v>43435.0</v>
      </c>
      <c r="J29" s="80">
        <v>43444.0</v>
      </c>
      <c r="K29" s="13">
        <f t="shared" si="4"/>
        <v>9</v>
      </c>
      <c r="L29" s="14">
        <v>0.0</v>
      </c>
      <c r="M29" s="15">
        <v>0.18</v>
      </c>
      <c r="N29" s="16">
        <f t="shared" si="5"/>
        <v>900</v>
      </c>
      <c r="O29" s="16">
        <v>900.0</v>
      </c>
      <c r="P29" s="11">
        <f t="shared" si="6"/>
        <v>0</v>
      </c>
      <c r="Q29" s="11">
        <f t="shared" si="7"/>
        <v>525</v>
      </c>
      <c r="R29" s="12">
        <f t="shared" si="8"/>
        <v>43444</v>
      </c>
      <c r="S29" s="11" t="str">
        <f t="shared" ref="S29:T29" si="35">F29</f>
        <v>3648/47</v>
      </c>
      <c r="T29" s="124" t="str">
        <f t="shared" si="35"/>
        <v>21.12.18</v>
      </c>
      <c r="U29" s="11"/>
      <c r="V29" s="14">
        <f t="shared" si="19"/>
        <v>9</v>
      </c>
      <c r="W29" s="14">
        <v>0.0</v>
      </c>
    </row>
    <row r="30" ht="15.0" customHeight="1">
      <c r="A30" s="17">
        <v>43466.0</v>
      </c>
      <c r="B30" s="11">
        <v>5000.0</v>
      </c>
      <c r="C30" s="11">
        <v>5000.0</v>
      </c>
      <c r="D30" s="11">
        <f t="shared" si="2"/>
        <v>0</v>
      </c>
      <c r="E30" s="11">
        <f t="shared" si="3"/>
        <v>1500</v>
      </c>
      <c r="F30" s="10" t="s">
        <v>801</v>
      </c>
      <c r="G30" s="9" t="s">
        <v>802</v>
      </c>
      <c r="H30" s="10"/>
      <c r="I30" s="12">
        <v>43466.0</v>
      </c>
      <c r="J30" s="80">
        <v>43475.0</v>
      </c>
      <c r="K30" s="13">
        <f t="shared" si="4"/>
        <v>9</v>
      </c>
      <c r="L30" s="14">
        <v>0.0</v>
      </c>
      <c r="M30" s="15">
        <v>0.18</v>
      </c>
      <c r="N30" s="16">
        <f t="shared" si="5"/>
        <v>900</v>
      </c>
      <c r="O30" s="16">
        <v>900.0</v>
      </c>
      <c r="P30" s="11">
        <f t="shared" si="6"/>
        <v>0</v>
      </c>
      <c r="Q30" s="11">
        <f t="shared" si="7"/>
        <v>525</v>
      </c>
      <c r="R30" s="12">
        <f t="shared" si="8"/>
        <v>43475</v>
      </c>
      <c r="S30" s="11" t="str">
        <f t="shared" ref="S30:T30" si="36">F30</f>
        <v>3655/12</v>
      </c>
      <c r="T30" s="73" t="str">
        <f t="shared" si="36"/>
        <v>1.12.19</v>
      </c>
      <c r="U30" s="11"/>
      <c r="V30" s="14">
        <f t="shared" si="19"/>
        <v>9</v>
      </c>
      <c r="W30" s="14">
        <v>0.0</v>
      </c>
    </row>
    <row r="31" ht="15.0" customHeight="1">
      <c r="A31" s="17">
        <v>43497.0</v>
      </c>
      <c r="B31" s="11">
        <v>5000.0</v>
      </c>
      <c r="C31" s="11">
        <v>5000.0</v>
      </c>
      <c r="D31" s="11">
        <f t="shared" si="2"/>
        <v>0</v>
      </c>
      <c r="E31" s="11">
        <f t="shared" si="3"/>
        <v>1500</v>
      </c>
      <c r="F31" s="14" t="s">
        <v>803</v>
      </c>
      <c r="G31" s="14" t="s">
        <v>804</v>
      </c>
      <c r="H31" s="14"/>
      <c r="I31" s="12">
        <v>43497.0</v>
      </c>
      <c r="J31" s="80">
        <v>43507.0</v>
      </c>
      <c r="K31" s="13">
        <f t="shared" si="4"/>
        <v>10</v>
      </c>
      <c r="L31" s="14">
        <v>0.0</v>
      </c>
      <c r="M31" s="15">
        <v>0.18</v>
      </c>
      <c r="N31" s="16">
        <f t="shared" si="5"/>
        <v>900</v>
      </c>
      <c r="O31" s="16">
        <v>900.0</v>
      </c>
      <c r="P31" s="11">
        <f t="shared" si="6"/>
        <v>0</v>
      </c>
      <c r="Q31" s="11">
        <f t="shared" si="7"/>
        <v>525</v>
      </c>
      <c r="R31" s="12">
        <f t="shared" si="8"/>
        <v>43507</v>
      </c>
      <c r="S31" s="11" t="str">
        <f t="shared" ref="S31:T31" si="37">F31</f>
        <v>3659/39</v>
      </c>
      <c r="T31" s="73" t="str">
        <f t="shared" si="37"/>
        <v>28.2.19</v>
      </c>
      <c r="U31" s="11"/>
      <c r="V31" s="14">
        <f t="shared" si="19"/>
        <v>10</v>
      </c>
      <c r="W31" s="14">
        <v>0.0</v>
      </c>
      <c r="X31" s="19">
        <v>43497.0</v>
      </c>
      <c r="Y31" s="19">
        <v>43615.0</v>
      </c>
      <c r="Z31" s="20">
        <f>SUM(Y31-X31+1)</f>
        <v>119</v>
      </c>
    </row>
    <row r="32" ht="15.0" customHeight="1">
      <c r="A32" s="17">
        <v>43525.0</v>
      </c>
      <c r="B32" s="11">
        <v>5000.0</v>
      </c>
      <c r="C32" s="11">
        <v>5000.0</v>
      </c>
      <c r="D32" s="11">
        <f t="shared" si="2"/>
        <v>0</v>
      </c>
      <c r="E32" s="11">
        <f t="shared" si="3"/>
        <v>1500</v>
      </c>
      <c r="F32" s="14" t="s">
        <v>805</v>
      </c>
      <c r="G32" s="14" t="s">
        <v>358</v>
      </c>
      <c r="H32" s="14"/>
      <c r="I32" s="12">
        <v>43525.0</v>
      </c>
      <c r="J32" s="12">
        <v>43535.0</v>
      </c>
      <c r="K32" s="13">
        <f t="shared" si="4"/>
        <v>10</v>
      </c>
      <c r="L32" s="14">
        <v>0.0</v>
      </c>
      <c r="M32" s="15">
        <v>0.18</v>
      </c>
      <c r="N32" s="16">
        <f t="shared" si="5"/>
        <v>900</v>
      </c>
      <c r="O32" s="16">
        <v>900.0</v>
      </c>
      <c r="P32" s="11">
        <f t="shared" si="6"/>
        <v>0</v>
      </c>
      <c r="Q32" s="11">
        <f t="shared" si="7"/>
        <v>525</v>
      </c>
      <c r="R32" s="12">
        <f t="shared" si="8"/>
        <v>43535</v>
      </c>
      <c r="S32" s="11" t="str">
        <f t="shared" ref="S32:T32" si="38">F32</f>
        <v>3663/46</v>
      </c>
      <c r="T32" s="73" t="str">
        <f t="shared" si="38"/>
        <v>27.3.19</v>
      </c>
      <c r="U32" s="11"/>
      <c r="V32" s="14">
        <f t="shared" si="19"/>
        <v>10</v>
      </c>
      <c r="W32" s="14">
        <v>0.0</v>
      </c>
      <c r="X32" s="20"/>
      <c r="Y32" s="20"/>
      <c r="Z32" s="20"/>
    </row>
    <row r="33" ht="15.0" customHeight="1">
      <c r="A33" s="17">
        <v>43556.0</v>
      </c>
      <c r="B33" s="11">
        <v>5000.0</v>
      </c>
      <c r="C33" s="11">
        <v>5000.0</v>
      </c>
      <c r="D33" s="11">
        <f t="shared" si="2"/>
        <v>0</v>
      </c>
      <c r="E33" s="11">
        <f t="shared" si="3"/>
        <v>1500</v>
      </c>
      <c r="F33" s="14" t="s">
        <v>806</v>
      </c>
      <c r="G33" s="12" t="s">
        <v>272</v>
      </c>
      <c r="H33" s="14"/>
      <c r="I33" s="12">
        <v>43556.0</v>
      </c>
      <c r="J33" s="12">
        <v>43565.0</v>
      </c>
      <c r="K33" s="13">
        <f t="shared" si="4"/>
        <v>9</v>
      </c>
      <c r="L33" s="14">
        <v>0.0</v>
      </c>
      <c r="M33" s="15">
        <v>0.18</v>
      </c>
      <c r="N33" s="16">
        <f t="shared" si="5"/>
        <v>900</v>
      </c>
      <c r="O33" s="16">
        <v>900.0</v>
      </c>
      <c r="P33" s="11">
        <f t="shared" si="6"/>
        <v>0</v>
      </c>
      <c r="Q33" s="11">
        <f t="shared" si="7"/>
        <v>525</v>
      </c>
      <c r="R33" s="12">
        <f t="shared" si="8"/>
        <v>43565</v>
      </c>
      <c r="S33" s="11" t="str">
        <f t="shared" ref="S33:T33" si="39">F33</f>
        <v>3963/35</v>
      </c>
      <c r="T33" s="124" t="str">
        <f t="shared" si="39"/>
        <v>24.4.19</v>
      </c>
      <c r="U33" s="11"/>
      <c r="V33" s="14">
        <f t="shared" si="19"/>
        <v>9</v>
      </c>
      <c r="W33" s="14">
        <v>0.0</v>
      </c>
    </row>
    <row r="34" ht="15.0" customHeight="1">
      <c r="A34" s="17">
        <v>43586.0</v>
      </c>
      <c r="B34" s="11">
        <v>5000.0</v>
      </c>
      <c r="C34" s="11">
        <v>5000.0</v>
      </c>
      <c r="D34" s="11">
        <f t="shared" si="2"/>
        <v>0</v>
      </c>
      <c r="E34" s="11">
        <f t="shared" si="3"/>
        <v>1500</v>
      </c>
      <c r="F34" s="14" t="s">
        <v>807</v>
      </c>
      <c r="G34" s="12" t="s">
        <v>715</v>
      </c>
      <c r="H34" s="14"/>
      <c r="I34" s="12">
        <v>43586.0</v>
      </c>
      <c r="J34" s="12">
        <v>43595.0</v>
      </c>
      <c r="K34" s="13">
        <f t="shared" si="4"/>
        <v>9</v>
      </c>
      <c r="L34" s="14">
        <v>0.0</v>
      </c>
      <c r="M34" s="15">
        <v>0.18</v>
      </c>
      <c r="N34" s="16">
        <f t="shared" si="5"/>
        <v>900</v>
      </c>
      <c r="O34" s="16">
        <v>900.0</v>
      </c>
      <c r="P34" s="11">
        <f t="shared" si="6"/>
        <v>0</v>
      </c>
      <c r="Q34" s="11">
        <f t="shared" si="7"/>
        <v>525</v>
      </c>
      <c r="R34" s="12">
        <f t="shared" si="8"/>
        <v>43595</v>
      </c>
      <c r="S34" s="11" t="str">
        <f t="shared" ref="S34:T34" si="40">F34</f>
        <v>3967/22</v>
      </c>
      <c r="T34" s="124" t="str">
        <f t="shared" si="40"/>
        <v>27.5.19</v>
      </c>
      <c r="U34" s="11"/>
      <c r="V34" s="14">
        <f t="shared" si="19"/>
        <v>9</v>
      </c>
      <c r="W34" s="14">
        <v>0.0</v>
      </c>
    </row>
    <row r="35" ht="15.0" customHeight="1">
      <c r="A35" s="17">
        <v>43617.0</v>
      </c>
      <c r="B35" s="11">
        <v>5000.0</v>
      </c>
      <c r="C35" s="11">
        <v>5000.0</v>
      </c>
      <c r="D35" s="11">
        <f t="shared" si="2"/>
        <v>0</v>
      </c>
      <c r="E35" s="11">
        <f t="shared" si="3"/>
        <v>1500</v>
      </c>
      <c r="F35" s="14" t="s">
        <v>808</v>
      </c>
      <c r="G35" s="12" t="s">
        <v>304</v>
      </c>
      <c r="H35" s="14"/>
      <c r="I35" s="12">
        <v>43617.0</v>
      </c>
      <c r="J35" s="80">
        <v>43622.0</v>
      </c>
      <c r="K35" s="13">
        <f t="shared" si="4"/>
        <v>5</v>
      </c>
      <c r="L35" s="14">
        <v>0.0</v>
      </c>
      <c r="M35" s="15">
        <v>0.18</v>
      </c>
      <c r="N35" s="16">
        <f t="shared" si="5"/>
        <v>900</v>
      </c>
      <c r="O35" s="16">
        <v>900.0</v>
      </c>
      <c r="P35" s="11">
        <f t="shared" si="6"/>
        <v>0</v>
      </c>
      <c r="Q35" s="11">
        <f t="shared" si="7"/>
        <v>525</v>
      </c>
      <c r="R35" s="12">
        <f t="shared" si="8"/>
        <v>43622</v>
      </c>
      <c r="S35" s="11" t="str">
        <f t="shared" ref="S35:T35" si="41">F35</f>
        <v>3670/23</v>
      </c>
      <c r="T35" s="124" t="str">
        <f t="shared" si="41"/>
        <v>20.6.19</v>
      </c>
      <c r="U35" s="11"/>
      <c r="V35" s="14">
        <f t="shared" si="19"/>
        <v>5</v>
      </c>
      <c r="W35" s="14">
        <v>0.0</v>
      </c>
      <c r="X35" s="19">
        <v>43617.0</v>
      </c>
      <c r="Y35" s="19">
        <v>43630.0</v>
      </c>
      <c r="Z35" s="20">
        <f>SUM(Y35-X35+1)</f>
        <v>14</v>
      </c>
    </row>
    <row r="36" ht="15.0" customHeight="1">
      <c r="A36" s="17">
        <v>43647.0</v>
      </c>
      <c r="B36" s="11">
        <v>5000.0</v>
      </c>
      <c r="C36" s="11">
        <v>5000.0</v>
      </c>
      <c r="D36" s="11">
        <f t="shared" si="2"/>
        <v>0</v>
      </c>
      <c r="E36" s="11">
        <f t="shared" si="3"/>
        <v>1500</v>
      </c>
      <c r="F36" s="14" t="s">
        <v>809</v>
      </c>
      <c r="G36" s="21" t="s">
        <v>636</v>
      </c>
      <c r="H36" s="14"/>
      <c r="I36" s="12">
        <v>43647.0</v>
      </c>
      <c r="J36" s="80">
        <v>43655.0</v>
      </c>
      <c r="K36" s="13">
        <f t="shared" si="4"/>
        <v>8</v>
      </c>
      <c r="L36" s="14">
        <v>0.0</v>
      </c>
      <c r="M36" s="15">
        <v>0.18</v>
      </c>
      <c r="N36" s="16">
        <f t="shared" si="5"/>
        <v>900</v>
      </c>
      <c r="O36" s="16">
        <v>900.0</v>
      </c>
      <c r="P36" s="11">
        <f t="shared" si="6"/>
        <v>0</v>
      </c>
      <c r="Q36" s="11">
        <f t="shared" si="7"/>
        <v>525</v>
      </c>
      <c r="R36" s="12">
        <f t="shared" si="8"/>
        <v>43655</v>
      </c>
      <c r="S36" s="11" t="str">
        <f t="shared" ref="S36:T36" si="42">F36</f>
        <v>3974/26</v>
      </c>
      <c r="T36" s="73" t="str">
        <f t="shared" si="42"/>
        <v>19.7.19</v>
      </c>
      <c r="U36" s="11"/>
      <c r="V36" s="14">
        <f t="shared" si="19"/>
        <v>8</v>
      </c>
      <c r="W36" s="14">
        <v>0.0</v>
      </c>
    </row>
    <row r="37" ht="15.0" customHeight="1">
      <c r="A37" s="17">
        <v>43678.0</v>
      </c>
      <c r="B37" s="11">
        <v>5000.0</v>
      </c>
      <c r="C37" s="11">
        <v>5000.0</v>
      </c>
      <c r="D37" s="11">
        <f t="shared" si="2"/>
        <v>0</v>
      </c>
      <c r="E37" s="11">
        <f t="shared" si="3"/>
        <v>1500</v>
      </c>
      <c r="F37" s="14" t="s">
        <v>810</v>
      </c>
      <c r="G37" s="21" t="s">
        <v>24</v>
      </c>
      <c r="H37" s="14"/>
      <c r="I37" s="12">
        <v>43678.0</v>
      </c>
      <c r="J37" s="80">
        <v>43686.0</v>
      </c>
      <c r="K37" s="13">
        <f t="shared" si="4"/>
        <v>8</v>
      </c>
      <c r="L37" s="14">
        <v>0.0</v>
      </c>
      <c r="M37" s="15">
        <v>0.18</v>
      </c>
      <c r="N37" s="16">
        <f t="shared" si="5"/>
        <v>900</v>
      </c>
      <c r="O37" s="16">
        <v>900.0</v>
      </c>
      <c r="P37" s="11">
        <f t="shared" si="6"/>
        <v>0</v>
      </c>
      <c r="Q37" s="11">
        <f t="shared" si="7"/>
        <v>525</v>
      </c>
      <c r="R37" s="12">
        <f t="shared" si="8"/>
        <v>43686</v>
      </c>
      <c r="S37" s="11" t="str">
        <f t="shared" ref="S37:T37" si="43">F37</f>
        <v>3978/33</v>
      </c>
      <c r="T37" s="73" t="str">
        <f t="shared" si="43"/>
        <v>19.8.19</v>
      </c>
      <c r="U37" s="11"/>
      <c r="V37" s="14">
        <f t="shared" si="19"/>
        <v>8</v>
      </c>
      <c r="W37" s="14">
        <v>0.0</v>
      </c>
      <c r="X37" s="19">
        <v>43617.0</v>
      </c>
      <c r="Y37" s="19">
        <v>43629.0</v>
      </c>
      <c r="Z37" s="20">
        <f>SUM(Y37-X37+1)</f>
        <v>13</v>
      </c>
    </row>
    <row r="38" ht="15.0" customHeight="1">
      <c r="A38" s="17">
        <v>43709.0</v>
      </c>
      <c r="B38" s="11">
        <v>5000.0</v>
      </c>
      <c r="C38" s="11">
        <v>5000.0</v>
      </c>
      <c r="D38" s="11">
        <f t="shared" si="2"/>
        <v>0</v>
      </c>
      <c r="E38" s="11">
        <f t="shared" si="3"/>
        <v>1500</v>
      </c>
      <c r="F38" s="14" t="s">
        <v>811</v>
      </c>
      <c r="G38" s="21" t="s">
        <v>313</v>
      </c>
      <c r="H38" s="14"/>
      <c r="I38" s="12">
        <v>43709.0</v>
      </c>
      <c r="J38" s="80">
        <v>43718.0</v>
      </c>
      <c r="K38" s="13">
        <f t="shared" si="4"/>
        <v>9</v>
      </c>
      <c r="L38" s="14">
        <v>0.0</v>
      </c>
      <c r="M38" s="15">
        <v>0.18</v>
      </c>
      <c r="N38" s="16">
        <f t="shared" si="5"/>
        <v>900</v>
      </c>
      <c r="O38" s="16">
        <v>900.0</v>
      </c>
      <c r="P38" s="11">
        <f t="shared" si="6"/>
        <v>0</v>
      </c>
      <c r="Q38" s="11">
        <f t="shared" si="7"/>
        <v>525</v>
      </c>
      <c r="R38" s="12">
        <f t="shared" si="8"/>
        <v>43718</v>
      </c>
      <c r="S38" s="11" t="str">
        <f t="shared" ref="S38:T38" si="44">F38</f>
        <v>4418/26</v>
      </c>
      <c r="T38" s="73" t="str">
        <f t="shared" si="44"/>
        <v>30.9.19</v>
      </c>
      <c r="U38" s="11"/>
      <c r="V38" s="14">
        <f t="shared" si="19"/>
        <v>9</v>
      </c>
      <c r="W38" s="14">
        <v>0.0</v>
      </c>
    </row>
    <row r="39" ht="15.0" customHeight="1">
      <c r="A39" s="17">
        <v>43739.0</v>
      </c>
      <c r="B39" s="11">
        <v>5000.0</v>
      </c>
      <c r="C39" s="11">
        <v>5000.0</v>
      </c>
      <c r="D39" s="11">
        <f t="shared" si="2"/>
        <v>0</v>
      </c>
      <c r="E39" s="11">
        <f t="shared" si="3"/>
        <v>1500</v>
      </c>
      <c r="F39" s="14" t="s">
        <v>812</v>
      </c>
      <c r="G39" s="21" t="s">
        <v>813</v>
      </c>
      <c r="H39" s="14"/>
      <c r="I39" s="12">
        <v>43739.0</v>
      </c>
      <c r="J39" s="80">
        <v>43747.0</v>
      </c>
      <c r="K39" s="13">
        <f t="shared" si="4"/>
        <v>8</v>
      </c>
      <c r="L39" s="14">
        <v>0.0</v>
      </c>
      <c r="M39" s="15">
        <v>0.18</v>
      </c>
      <c r="N39" s="16">
        <f t="shared" si="5"/>
        <v>900</v>
      </c>
      <c r="O39" s="16">
        <v>900.0</v>
      </c>
      <c r="P39" s="11">
        <f t="shared" si="6"/>
        <v>0</v>
      </c>
      <c r="Q39" s="11">
        <f t="shared" si="7"/>
        <v>525</v>
      </c>
      <c r="R39" s="12">
        <f t="shared" si="8"/>
        <v>43747</v>
      </c>
      <c r="S39" s="11" t="str">
        <f t="shared" ref="S39:T39" si="45">F39</f>
        <v>4421/17</v>
      </c>
      <c r="T39" s="73" t="str">
        <f t="shared" si="45"/>
        <v>21.10.19</v>
      </c>
      <c r="U39" s="11"/>
      <c r="V39" s="14">
        <f t="shared" si="19"/>
        <v>8</v>
      </c>
      <c r="W39" s="14">
        <v>0.0</v>
      </c>
      <c r="AA39" s="24">
        <v>2625.0</v>
      </c>
      <c r="AB39" s="24">
        <f>AA41</f>
        <v>2756</v>
      </c>
    </row>
    <row r="40" ht="15.0" customHeight="1">
      <c r="A40" s="17">
        <v>43770.0</v>
      </c>
      <c r="B40" s="11">
        <v>5000.0</v>
      </c>
      <c r="C40" s="11">
        <v>5000.0</v>
      </c>
      <c r="D40" s="11">
        <f t="shared" si="2"/>
        <v>0</v>
      </c>
      <c r="E40" s="11">
        <f t="shared" si="3"/>
        <v>1500</v>
      </c>
      <c r="F40" s="14" t="s">
        <v>814</v>
      </c>
      <c r="G40" s="21" t="s">
        <v>815</v>
      </c>
      <c r="H40" s="14"/>
      <c r="I40" s="12">
        <v>43770.0</v>
      </c>
      <c r="J40" s="80">
        <v>43777.0</v>
      </c>
      <c r="K40" s="13">
        <f t="shared" si="4"/>
        <v>7</v>
      </c>
      <c r="L40" s="14">
        <v>0.0</v>
      </c>
      <c r="M40" s="15">
        <v>0.18</v>
      </c>
      <c r="N40" s="16">
        <f t="shared" si="5"/>
        <v>900</v>
      </c>
      <c r="O40" s="16">
        <v>900.0</v>
      </c>
      <c r="P40" s="11">
        <f t="shared" si="6"/>
        <v>0</v>
      </c>
      <c r="Q40" s="11">
        <f t="shared" si="7"/>
        <v>525</v>
      </c>
      <c r="R40" s="12">
        <f t="shared" si="8"/>
        <v>43777</v>
      </c>
      <c r="S40" s="11" t="str">
        <f t="shared" ref="S40:T40" si="46">F40</f>
        <v>4424/50</v>
      </c>
      <c r="T40" s="73" t="str">
        <f t="shared" si="46"/>
        <v>25.11.19</v>
      </c>
      <c r="U40" s="11"/>
      <c r="V40" s="14">
        <f t="shared" si="19"/>
        <v>7</v>
      </c>
      <c r="W40" s="14">
        <v>0.0</v>
      </c>
      <c r="AA40" s="24">
        <f>ROUND(SUM(AA39*5%),0)</f>
        <v>131</v>
      </c>
      <c r="AB40" s="24">
        <f>ROUND(SUM(AB39*10%),0)</f>
        <v>276</v>
      </c>
    </row>
    <row r="41" ht="15.0" customHeight="1">
      <c r="A41" s="17">
        <v>43800.0</v>
      </c>
      <c r="B41" s="11">
        <v>5000.0</v>
      </c>
      <c r="C41" s="11">
        <v>5000.0</v>
      </c>
      <c r="D41" s="11">
        <f t="shared" si="2"/>
        <v>0</v>
      </c>
      <c r="E41" s="11">
        <f t="shared" si="3"/>
        <v>1500</v>
      </c>
      <c r="F41" s="14" t="s">
        <v>816</v>
      </c>
      <c r="G41" s="12" t="s">
        <v>766</v>
      </c>
      <c r="H41" s="14"/>
      <c r="I41" s="12">
        <v>43800.0</v>
      </c>
      <c r="J41" s="80">
        <v>43808.0</v>
      </c>
      <c r="K41" s="13">
        <f t="shared" si="4"/>
        <v>8</v>
      </c>
      <c r="L41" s="14">
        <v>0.0</v>
      </c>
      <c r="M41" s="15">
        <v>0.18</v>
      </c>
      <c r="N41" s="16">
        <f t="shared" si="5"/>
        <v>900</v>
      </c>
      <c r="O41" s="16">
        <v>900.0</v>
      </c>
      <c r="P41" s="11">
        <f t="shared" si="6"/>
        <v>0</v>
      </c>
      <c r="Q41" s="11">
        <f t="shared" si="7"/>
        <v>525</v>
      </c>
      <c r="R41" s="12">
        <f t="shared" si="8"/>
        <v>43808</v>
      </c>
      <c r="S41" s="11" t="str">
        <f t="shared" ref="S41:T41" si="47">F41</f>
        <v>4428/20</v>
      </c>
      <c r="T41" s="124" t="str">
        <f t="shared" si="47"/>
        <v>20.12.19</v>
      </c>
      <c r="U41" s="11"/>
      <c r="V41" s="14">
        <f t="shared" si="19"/>
        <v>8</v>
      </c>
      <c r="W41" s="14">
        <v>0.0</v>
      </c>
      <c r="AA41" s="24">
        <f t="shared" ref="AA41:AB41" si="48">SUM(AA39,AA40)</f>
        <v>2756</v>
      </c>
      <c r="AB41" s="24">
        <f t="shared" si="48"/>
        <v>3032</v>
      </c>
    </row>
    <row r="42" ht="15.0" customHeight="1">
      <c r="A42" s="17">
        <v>43831.0</v>
      </c>
      <c r="B42" s="11">
        <v>5000.0</v>
      </c>
      <c r="C42" s="11">
        <v>5000.0</v>
      </c>
      <c r="D42" s="11">
        <f t="shared" si="2"/>
        <v>0</v>
      </c>
      <c r="E42" s="11">
        <f t="shared" si="3"/>
        <v>1500</v>
      </c>
      <c r="F42" s="14" t="s">
        <v>817</v>
      </c>
      <c r="G42" s="14" t="s">
        <v>818</v>
      </c>
      <c r="H42" s="14"/>
      <c r="I42" s="12">
        <v>43831.0</v>
      </c>
      <c r="J42" s="80">
        <v>43837.0</v>
      </c>
      <c r="K42" s="13">
        <f t="shared" si="4"/>
        <v>6</v>
      </c>
      <c r="L42" s="14">
        <v>0.0</v>
      </c>
      <c r="M42" s="15">
        <v>0.18</v>
      </c>
      <c r="N42" s="16">
        <f t="shared" si="5"/>
        <v>900</v>
      </c>
      <c r="O42" s="16">
        <v>900.0</v>
      </c>
      <c r="P42" s="11">
        <f t="shared" si="6"/>
        <v>0</v>
      </c>
      <c r="Q42" s="11">
        <f t="shared" si="7"/>
        <v>525</v>
      </c>
      <c r="R42" s="12">
        <f t="shared" si="8"/>
        <v>43837</v>
      </c>
      <c r="S42" s="11" t="str">
        <f t="shared" ref="S42:T42" si="49">F42</f>
        <v>4432/15</v>
      </c>
      <c r="T42" s="73" t="str">
        <f t="shared" si="49"/>
        <v>20.1.20</v>
      </c>
      <c r="U42" s="11"/>
      <c r="V42" s="14">
        <f t="shared" si="19"/>
        <v>6</v>
      </c>
      <c r="W42" s="14">
        <v>0.0</v>
      </c>
    </row>
    <row r="43" ht="15.0" customHeight="1">
      <c r="A43" s="17">
        <v>43862.0</v>
      </c>
      <c r="B43" s="11">
        <v>5000.0</v>
      </c>
      <c r="C43" s="11">
        <v>5000.0</v>
      </c>
      <c r="D43" s="11">
        <f t="shared" si="2"/>
        <v>0</v>
      </c>
      <c r="E43" s="11">
        <f t="shared" si="3"/>
        <v>1500</v>
      </c>
      <c r="F43" s="14" t="s">
        <v>819</v>
      </c>
      <c r="G43" s="26" t="s">
        <v>820</v>
      </c>
      <c r="H43" s="14"/>
      <c r="I43" s="12">
        <v>43862.0</v>
      </c>
      <c r="J43" s="80">
        <v>43868.0</v>
      </c>
      <c r="K43" s="13">
        <f t="shared" si="4"/>
        <v>6</v>
      </c>
      <c r="L43" s="14">
        <v>0.0</v>
      </c>
      <c r="M43" s="15">
        <v>0.18</v>
      </c>
      <c r="N43" s="16">
        <f t="shared" si="5"/>
        <v>900</v>
      </c>
      <c r="O43" s="16">
        <v>900.0</v>
      </c>
      <c r="P43" s="11">
        <f t="shared" si="6"/>
        <v>0</v>
      </c>
      <c r="Q43" s="11">
        <f t="shared" si="7"/>
        <v>525</v>
      </c>
      <c r="R43" s="12">
        <f t="shared" si="8"/>
        <v>43868</v>
      </c>
      <c r="S43" s="11" t="str">
        <f t="shared" ref="S43:T43" si="50">F43</f>
        <v>4866/43</v>
      </c>
      <c r="T43" s="124" t="str">
        <f t="shared" si="50"/>
        <v>18.10.20</v>
      </c>
      <c r="U43" s="11"/>
      <c r="V43" s="14">
        <f t="shared" si="19"/>
        <v>6</v>
      </c>
      <c r="W43" s="14">
        <v>0.0</v>
      </c>
    </row>
    <row r="44" ht="15.0" customHeight="1">
      <c r="A44" s="17">
        <v>43891.0</v>
      </c>
      <c r="B44" s="11">
        <v>5000.0</v>
      </c>
      <c r="C44" s="11">
        <v>5000.0</v>
      </c>
      <c r="D44" s="11">
        <f t="shared" si="2"/>
        <v>0</v>
      </c>
      <c r="E44" s="11">
        <f t="shared" si="3"/>
        <v>1500</v>
      </c>
      <c r="F44" s="14" t="s">
        <v>821</v>
      </c>
      <c r="G44" s="14" t="s">
        <v>334</v>
      </c>
      <c r="H44" s="14"/>
      <c r="I44" s="12">
        <v>43891.0</v>
      </c>
      <c r="J44" s="80">
        <v>43899.0</v>
      </c>
      <c r="K44" s="13">
        <f t="shared" si="4"/>
        <v>8</v>
      </c>
      <c r="L44" s="14">
        <v>0.0</v>
      </c>
      <c r="M44" s="15">
        <v>0.18</v>
      </c>
      <c r="N44" s="16">
        <f t="shared" si="5"/>
        <v>900</v>
      </c>
      <c r="O44" s="16">
        <v>900.0</v>
      </c>
      <c r="P44" s="11">
        <f t="shared" si="6"/>
        <v>0</v>
      </c>
      <c r="Q44" s="11">
        <f t="shared" si="7"/>
        <v>525</v>
      </c>
      <c r="R44" s="12">
        <f t="shared" si="8"/>
        <v>43899</v>
      </c>
      <c r="S44" s="11" t="str">
        <f t="shared" ref="S44:T44" si="51">F44</f>
        <v>4870/41</v>
      </c>
      <c r="T44" s="73" t="str">
        <f t="shared" si="51"/>
        <v>17.3.20</v>
      </c>
      <c r="U44" s="11"/>
      <c r="V44" s="14">
        <f t="shared" si="19"/>
        <v>8</v>
      </c>
      <c r="W44" s="14">
        <v>0.0</v>
      </c>
    </row>
    <row r="45" ht="15.0" customHeight="1">
      <c r="A45" s="22">
        <v>43922.0</v>
      </c>
      <c r="B45" s="11">
        <v>5000.0</v>
      </c>
      <c r="C45" s="11">
        <v>5000.0</v>
      </c>
      <c r="D45" s="11">
        <f t="shared" si="2"/>
        <v>0</v>
      </c>
      <c r="E45" s="23">
        <f t="shared" si="3"/>
        <v>1500</v>
      </c>
      <c r="F45" s="28"/>
      <c r="G45" s="28"/>
      <c r="H45" s="28"/>
      <c r="I45" s="12">
        <v>43922.0</v>
      </c>
      <c r="J45" s="80">
        <v>43992.0</v>
      </c>
      <c r="K45" s="13">
        <f t="shared" si="4"/>
        <v>70</v>
      </c>
      <c r="L45" s="14">
        <v>0.0</v>
      </c>
      <c r="M45" s="15">
        <v>0.18</v>
      </c>
      <c r="N45" s="16">
        <f t="shared" si="5"/>
        <v>900</v>
      </c>
      <c r="O45" s="16">
        <v>900.0</v>
      </c>
      <c r="P45" s="11">
        <f t="shared" si="6"/>
        <v>0</v>
      </c>
      <c r="Q45" s="11">
        <f t="shared" si="7"/>
        <v>525</v>
      </c>
      <c r="R45" s="12">
        <f t="shared" si="8"/>
        <v>43992</v>
      </c>
      <c r="S45" s="11" t="str">
        <f t="shared" ref="S45:T45" si="52">F45</f>
        <v/>
      </c>
      <c r="T45" s="73" t="str">
        <f t="shared" si="52"/>
        <v/>
      </c>
      <c r="U45" s="11"/>
      <c r="V45" s="14">
        <f t="shared" si="19"/>
        <v>70</v>
      </c>
      <c r="W45" s="14">
        <v>0.0</v>
      </c>
    </row>
    <row r="46" ht="15.0" customHeight="1">
      <c r="A46" s="22">
        <v>43952.0</v>
      </c>
      <c r="B46" s="11">
        <v>5000.0</v>
      </c>
      <c r="C46" s="11">
        <v>5000.0</v>
      </c>
      <c r="D46" s="11">
        <f t="shared" si="2"/>
        <v>0</v>
      </c>
      <c r="E46" s="23">
        <f t="shared" si="3"/>
        <v>1500</v>
      </c>
      <c r="F46" s="28"/>
      <c r="G46" s="28"/>
      <c r="H46" s="28"/>
      <c r="I46" s="12">
        <v>43952.0</v>
      </c>
      <c r="J46" s="80">
        <v>43992.0</v>
      </c>
      <c r="K46" s="13">
        <f t="shared" si="4"/>
        <v>40</v>
      </c>
      <c r="L46" s="14">
        <v>0.0</v>
      </c>
      <c r="M46" s="15">
        <v>0.18</v>
      </c>
      <c r="N46" s="16">
        <f t="shared" si="5"/>
        <v>900</v>
      </c>
      <c r="O46" s="16">
        <v>900.0</v>
      </c>
      <c r="P46" s="11">
        <f t="shared" si="6"/>
        <v>0</v>
      </c>
      <c r="Q46" s="11">
        <f t="shared" si="7"/>
        <v>525</v>
      </c>
      <c r="R46" s="12">
        <f t="shared" si="8"/>
        <v>43992</v>
      </c>
      <c r="S46" s="11" t="str">
        <f t="shared" ref="S46:T46" si="53">F46</f>
        <v/>
      </c>
      <c r="T46" s="73" t="str">
        <f t="shared" si="53"/>
        <v/>
      </c>
      <c r="U46" s="11"/>
      <c r="V46" s="14">
        <f t="shared" si="19"/>
        <v>40</v>
      </c>
      <c r="W46" s="14">
        <v>0.0</v>
      </c>
    </row>
    <row r="47" ht="15.0" customHeight="1">
      <c r="A47" s="22">
        <v>43983.0</v>
      </c>
      <c r="B47" s="11">
        <v>5000.0</v>
      </c>
      <c r="C47" s="11">
        <v>5000.0</v>
      </c>
      <c r="D47" s="11">
        <f t="shared" si="2"/>
        <v>0</v>
      </c>
      <c r="E47" s="23">
        <f t="shared" si="3"/>
        <v>1500</v>
      </c>
      <c r="F47" s="28"/>
      <c r="G47" s="28"/>
      <c r="H47" s="28"/>
      <c r="I47" s="12">
        <v>43983.0</v>
      </c>
      <c r="J47" s="80">
        <v>44021.0</v>
      </c>
      <c r="K47" s="13">
        <f t="shared" si="4"/>
        <v>38</v>
      </c>
      <c r="L47" s="14">
        <v>0.0</v>
      </c>
      <c r="M47" s="15">
        <v>0.18</v>
      </c>
      <c r="N47" s="16">
        <f t="shared" si="5"/>
        <v>900</v>
      </c>
      <c r="O47" s="16">
        <v>900.0</v>
      </c>
      <c r="P47" s="11">
        <f t="shared" si="6"/>
        <v>0</v>
      </c>
      <c r="Q47" s="11">
        <f t="shared" si="7"/>
        <v>525</v>
      </c>
      <c r="R47" s="12">
        <f t="shared" si="8"/>
        <v>44021</v>
      </c>
      <c r="S47" s="11" t="str">
        <f t="shared" ref="S47:T47" si="54">F47</f>
        <v/>
      </c>
      <c r="T47" s="73" t="str">
        <f t="shared" si="54"/>
        <v/>
      </c>
      <c r="U47" s="11"/>
      <c r="V47" s="14">
        <f t="shared" si="19"/>
        <v>38</v>
      </c>
      <c r="W47" s="14">
        <v>0.0</v>
      </c>
    </row>
    <row r="48" ht="15.0" customHeight="1">
      <c r="A48" s="17">
        <v>44013.0</v>
      </c>
      <c r="B48" s="11">
        <v>5000.0</v>
      </c>
      <c r="C48" s="11">
        <v>5000.0</v>
      </c>
      <c r="D48" s="11">
        <f t="shared" si="2"/>
        <v>0</v>
      </c>
      <c r="E48" s="11">
        <f t="shared" si="3"/>
        <v>1500</v>
      </c>
      <c r="F48" s="14"/>
      <c r="G48" s="14"/>
      <c r="H48" s="14"/>
      <c r="I48" s="12">
        <v>44013.0</v>
      </c>
      <c r="J48" s="80">
        <v>44021.0</v>
      </c>
      <c r="K48" s="13">
        <f t="shared" si="4"/>
        <v>8</v>
      </c>
      <c r="L48" s="14">
        <v>0.0</v>
      </c>
      <c r="M48" s="15">
        <v>0.18</v>
      </c>
      <c r="N48" s="16">
        <f t="shared" si="5"/>
        <v>900</v>
      </c>
      <c r="O48" s="16">
        <v>900.0</v>
      </c>
      <c r="P48" s="11">
        <f t="shared" si="6"/>
        <v>0</v>
      </c>
      <c r="Q48" s="11">
        <f t="shared" si="7"/>
        <v>525</v>
      </c>
      <c r="R48" s="12">
        <f t="shared" si="8"/>
        <v>44021</v>
      </c>
      <c r="S48" s="11" t="str">
        <f t="shared" ref="S48:T48" si="55">F48</f>
        <v/>
      </c>
      <c r="T48" s="73" t="str">
        <f t="shared" si="55"/>
        <v/>
      </c>
      <c r="U48" s="11"/>
      <c r="V48" s="14">
        <f t="shared" si="19"/>
        <v>8</v>
      </c>
      <c r="W48" s="14">
        <v>0.0</v>
      </c>
    </row>
    <row r="49" ht="15.0" customHeight="1">
      <c r="A49" s="17">
        <v>44044.0</v>
      </c>
      <c r="B49" s="23">
        <v>8000.0</v>
      </c>
      <c r="C49" s="11">
        <v>5000.0</v>
      </c>
      <c r="D49" s="11">
        <f t="shared" si="2"/>
        <v>3000</v>
      </c>
      <c r="E49" s="11">
        <f t="shared" si="3"/>
        <v>4500</v>
      </c>
      <c r="F49" s="14"/>
      <c r="G49" s="14"/>
      <c r="H49" s="14"/>
      <c r="I49" s="12">
        <v>44044.0</v>
      </c>
      <c r="J49" s="80">
        <v>44054.0</v>
      </c>
      <c r="K49" s="13">
        <f t="shared" si="4"/>
        <v>10</v>
      </c>
      <c r="L49" s="14">
        <v>800.0</v>
      </c>
      <c r="M49" s="15">
        <v>0.18</v>
      </c>
      <c r="N49" s="16">
        <f t="shared" si="5"/>
        <v>1440</v>
      </c>
      <c r="O49" s="16">
        <v>900.0</v>
      </c>
      <c r="P49" s="11">
        <f t="shared" si="6"/>
        <v>540</v>
      </c>
      <c r="Q49" s="11">
        <f t="shared" si="7"/>
        <v>1065</v>
      </c>
      <c r="R49" s="12">
        <f t="shared" si="8"/>
        <v>44054</v>
      </c>
      <c r="S49" s="11" t="str">
        <f t="shared" ref="S49:T49" si="56">F49</f>
        <v/>
      </c>
      <c r="T49" s="73" t="str">
        <f t="shared" si="56"/>
        <v/>
      </c>
      <c r="U49" s="11"/>
      <c r="V49" s="14">
        <f t="shared" si="19"/>
        <v>10</v>
      </c>
      <c r="W49" s="14">
        <v>0.0</v>
      </c>
    </row>
    <row r="50" ht="15.0" customHeight="1">
      <c r="A50" s="11"/>
      <c r="B50" s="11">
        <f t="shared" ref="B50:D50" si="57">SUM(B5:B49)</f>
        <v>223000</v>
      </c>
      <c r="C50" s="11">
        <f t="shared" si="57"/>
        <v>218500</v>
      </c>
      <c r="D50" s="11">
        <f t="shared" si="57"/>
        <v>4500</v>
      </c>
      <c r="E50" s="11"/>
      <c r="F50" s="14"/>
      <c r="G50" s="14"/>
      <c r="H50" s="14"/>
      <c r="I50" s="12"/>
      <c r="J50" s="14"/>
      <c r="K50" s="14"/>
      <c r="L50" s="14">
        <f>SUM(L5:L49)</f>
        <v>2450</v>
      </c>
      <c r="M50" s="11"/>
      <c r="N50" s="11">
        <f t="shared" ref="N50:P50" si="58">SUM(N5:N49)</f>
        <v>39390</v>
      </c>
      <c r="O50" s="11">
        <f t="shared" si="58"/>
        <v>38325</v>
      </c>
      <c r="P50" s="11">
        <f t="shared" si="58"/>
        <v>1065</v>
      </c>
      <c r="Q50" s="11"/>
      <c r="R50" s="11"/>
      <c r="S50" s="11"/>
      <c r="T50" s="11"/>
      <c r="U50" s="11"/>
      <c r="V50" s="11"/>
      <c r="W50" s="11">
        <f>SUM(W5:W49)</f>
        <v>256</v>
      </c>
    </row>
    <row r="51" ht="15.0" customHeight="1"/>
    <row r="52" ht="15.0" customHeight="1">
      <c r="A52" s="3" t="s">
        <v>37</v>
      </c>
      <c r="B52" s="4"/>
      <c r="C52" s="4"/>
      <c r="D52" s="4"/>
      <c r="E52" s="4"/>
      <c r="F52" s="5"/>
    </row>
    <row r="53" ht="15.0" customHeight="1">
      <c r="A53" s="34" t="s">
        <v>38</v>
      </c>
      <c r="B53" s="5"/>
      <c r="C53" s="35"/>
      <c r="D53" s="35" t="s">
        <v>39</v>
      </c>
      <c r="E53" s="35" t="s">
        <v>17</v>
      </c>
      <c r="F53" s="35" t="s">
        <v>6</v>
      </c>
    </row>
    <row r="54" ht="15.0" customHeight="1">
      <c r="A54" s="34" t="s">
        <v>1</v>
      </c>
      <c r="B54" s="5"/>
      <c r="C54" s="35"/>
      <c r="D54" s="35">
        <f t="shared" ref="D54:E54" si="59">B50</f>
        <v>223000</v>
      </c>
      <c r="E54" s="35">
        <f t="shared" si="59"/>
        <v>218500</v>
      </c>
      <c r="F54" s="35">
        <f t="shared" ref="F54:F57" si="61">SUM(D54-E54)</f>
        <v>4500</v>
      </c>
    </row>
    <row r="55" ht="15.0" customHeight="1">
      <c r="A55" s="34" t="s">
        <v>40</v>
      </c>
      <c r="B55" s="5"/>
      <c r="C55" s="35"/>
      <c r="D55" s="35">
        <f t="shared" ref="D55:E55" si="60">N50</f>
        <v>39390</v>
      </c>
      <c r="E55" s="35">
        <f t="shared" si="60"/>
        <v>38325</v>
      </c>
      <c r="F55" s="35">
        <f t="shared" si="61"/>
        <v>1065</v>
      </c>
    </row>
    <row r="56" ht="15.0" customHeight="1">
      <c r="A56" s="34" t="s">
        <v>41</v>
      </c>
      <c r="B56" s="5"/>
      <c r="C56" s="35"/>
      <c r="D56" s="35">
        <f>L50</f>
        <v>2450</v>
      </c>
      <c r="E56" s="35">
        <v>0.0</v>
      </c>
      <c r="F56" s="35">
        <f t="shared" si="61"/>
        <v>2450</v>
      </c>
    </row>
    <row r="57" ht="15.0" customHeight="1">
      <c r="A57" s="34" t="s">
        <v>42</v>
      </c>
      <c r="B57" s="5"/>
      <c r="C57" s="35"/>
      <c r="D57" s="35">
        <f>W50</f>
        <v>256</v>
      </c>
      <c r="E57" s="35">
        <v>0.0</v>
      </c>
      <c r="F57" s="35">
        <f t="shared" si="61"/>
        <v>256</v>
      </c>
    </row>
    <row r="58" ht="15.0" customHeight="1">
      <c r="A58" s="3" t="s">
        <v>36</v>
      </c>
      <c r="B58" s="5"/>
      <c r="C58" s="35"/>
      <c r="D58" s="35">
        <f t="shared" ref="D58:F58" si="62">SUM(D54:D57)</f>
        <v>265096</v>
      </c>
      <c r="E58" s="35">
        <f t="shared" si="62"/>
        <v>256825</v>
      </c>
      <c r="F58" s="35">
        <f t="shared" si="62"/>
        <v>8271</v>
      </c>
    </row>
    <row r="59" ht="15.75" customHeight="1">
      <c r="A59" s="36" t="s">
        <v>43</v>
      </c>
    </row>
    <row r="60" ht="25.5" customHeight="1"/>
    <row r="61" ht="15.75" customHeight="1">
      <c r="D61" s="24" t="s">
        <v>44</v>
      </c>
      <c r="F61" s="24" t="s">
        <v>45</v>
      </c>
      <c r="I61" s="24" t="s">
        <v>46</v>
      </c>
      <c r="L61" s="24" t="s">
        <v>47</v>
      </c>
      <c r="Q61" s="24" t="s">
        <v>48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55:B55"/>
    <mergeCell ref="A56:B56"/>
    <mergeCell ref="A57:B57"/>
    <mergeCell ref="A58:B58"/>
    <mergeCell ref="A59:Q59"/>
    <mergeCell ref="A1:W1"/>
    <mergeCell ref="A2:L2"/>
    <mergeCell ref="M2:W2"/>
    <mergeCell ref="A4:W4"/>
    <mergeCell ref="A52:F52"/>
    <mergeCell ref="A53:B53"/>
    <mergeCell ref="A54:B54"/>
  </mergeCells>
  <printOptions/>
  <pageMargins bottom="0.7480314960629921" footer="0.0" header="0.0" left="0.7086614173228347" right="0.7086614173228347" top="0.7480314960629921"/>
  <pageSetup paperSize="5" scale="7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25"/>
    <col customWidth="1" min="3" max="3" width="17.0"/>
    <col customWidth="1" min="4" max="4" width="14.75"/>
    <col customWidth="1" min="5" max="5" width="12.63"/>
    <col customWidth="1" min="6" max="6" width="12.75"/>
    <col customWidth="1" min="7" max="7" width="14.63"/>
    <col customWidth="1" min="8" max="26" width="7.63"/>
  </cols>
  <sheetData>
    <row r="1">
      <c r="A1" s="37" t="s">
        <v>55</v>
      </c>
    </row>
    <row r="2">
      <c r="A2" s="38" t="s">
        <v>56</v>
      </c>
      <c r="B2" s="39" t="s">
        <v>57</v>
      </c>
      <c r="C2" s="39" t="s">
        <v>58</v>
      </c>
      <c r="D2" s="39" t="s">
        <v>59</v>
      </c>
      <c r="E2" s="39" t="s">
        <v>60</v>
      </c>
      <c r="F2" s="39" t="s">
        <v>61</v>
      </c>
      <c r="G2" s="39" t="s">
        <v>62</v>
      </c>
    </row>
    <row r="3">
      <c r="A3" s="40">
        <v>1.0</v>
      </c>
      <c r="B3" s="41" t="s">
        <v>63</v>
      </c>
      <c r="C3" s="40" t="s">
        <v>64</v>
      </c>
      <c r="D3" s="40" t="s">
        <v>65</v>
      </c>
      <c r="E3" s="40" t="s">
        <v>66</v>
      </c>
      <c r="F3" s="40" t="s">
        <v>67</v>
      </c>
      <c r="G3" s="40" t="s">
        <v>68</v>
      </c>
    </row>
    <row r="4">
      <c r="A4" s="42"/>
      <c r="B4" s="43" t="s">
        <v>69</v>
      </c>
      <c r="C4" s="42"/>
      <c r="D4" s="42"/>
      <c r="E4" s="42"/>
      <c r="F4" s="42"/>
      <c r="G4" s="42"/>
    </row>
    <row r="5" ht="41.25" customHeight="1">
      <c r="A5" s="40">
        <v>2.0</v>
      </c>
      <c r="B5" s="41" t="s">
        <v>70</v>
      </c>
      <c r="C5" s="40" t="s">
        <v>71</v>
      </c>
      <c r="D5" s="40" t="s">
        <v>72</v>
      </c>
      <c r="E5" s="40" t="s">
        <v>66</v>
      </c>
      <c r="F5" s="40" t="s">
        <v>73</v>
      </c>
      <c r="G5" s="40" t="s">
        <v>74</v>
      </c>
    </row>
    <row r="6">
      <c r="A6" s="42"/>
      <c r="B6" s="43" t="s">
        <v>69</v>
      </c>
      <c r="C6" s="42"/>
      <c r="D6" s="42"/>
      <c r="E6" s="42"/>
      <c r="F6" s="42"/>
      <c r="G6" s="42"/>
    </row>
    <row r="7">
      <c r="A7" s="44">
        <v>3.0</v>
      </c>
      <c r="B7" s="43" t="s">
        <v>75</v>
      </c>
      <c r="C7" s="43" t="s">
        <v>76</v>
      </c>
      <c r="D7" s="43" t="s">
        <v>77</v>
      </c>
      <c r="E7" s="43">
        <v>147187.0</v>
      </c>
      <c r="F7" s="43">
        <v>375250.0</v>
      </c>
      <c r="G7" s="43" t="s">
        <v>78</v>
      </c>
    </row>
    <row r="8">
      <c r="A8" s="44">
        <v>4.0</v>
      </c>
      <c r="B8" s="43" t="s">
        <v>79</v>
      </c>
      <c r="C8" s="43" t="s">
        <v>80</v>
      </c>
      <c r="D8" s="43" t="s">
        <v>72</v>
      </c>
      <c r="E8" s="43" t="s">
        <v>66</v>
      </c>
      <c r="F8" s="43">
        <v>324500.0</v>
      </c>
      <c r="G8" s="43" t="s">
        <v>81</v>
      </c>
    </row>
    <row r="9">
      <c r="A9" s="44">
        <v>5.0</v>
      </c>
      <c r="B9" s="43" t="s">
        <v>82</v>
      </c>
      <c r="C9" s="43" t="s">
        <v>83</v>
      </c>
      <c r="D9" s="43" t="s">
        <v>77</v>
      </c>
      <c r="E9" s="43" t="s">
        <v>66</v>
      </c>
      <c r="F9" s="43">
        <v>0.0</v>
      </c>
      <c r="G9" s="43" t="s">
        <v>66</v>
      </c>
    </row>
    <row r="10">
      <c r="A10" s="44">
        <v>6.0</v>
      </c>
      <c r="B10" s="43" t="s">
        <v>84</v>
      </c>
      <c r="C10" s="43" t="s">
        <v>85</v>
      </c>
      <c r="D10" s="43" t="s">
        <v>72</v>
      </c>
      <c r="E10" s="43" t="s">
        <v>66</v>
      </c>
      <c r="F10" s="43" t="s">
        <v>86</v>
      </c>
      <c r="G10" s="43" t="s">
        <v>87</v>
      </c>
    </row>
    <row r="11">
      <c r="A11" s="44">
        <v>7.0</v>
      </c>
      <c r="B11" s="43" t="s">
        <v>88</v>
      </c>
      <c r="C11" s="43" t="s">
        <v>89</v>
      </c>
      <c r="D11" s="43" t="s">
        <v>77</v>
      </c>
      <c r="E11" s="43" t="s">
        <v>66</v>
      </c>
      <c r="F11" s="43" t="s">
        <v>90</v>
      </c>
      <c r="G11" s="43" t="s">
        <v>91</v>
      </c>
    </row>
    <row r="12">
      <c r="A12" s="44">
        <v>8.0</v>
      </c>
      <c r="B12" s="43" t="s">
        <v>92</v>
      </c>
      <c r="C12" s="43" t="s">
        <v>93</v>
      </c>
      <c r="D12" s="43" t="s">
        <v>72</v>
      </c>
      <c r="E12" s="43" t="s">
        <v>66</v>
      </c>
      <c r="F12" s="43" t="s">
        <v>94</v>
      </c>
      <c r="G12" s="43" t="s">
        <v>95</v>
      </c>
    </row>
    <row r="13">
      <c r="A13" s="44">
        <v>9.0</v>
      </c>
      <c r="B13" s="43" t="s">
        <v>96</v>
      </c>
      <c r="C13" s="43" t="s">
        <v>97</v>
      </c>
      <c r="D13" s="43" t="s">
        <v>98</v>
      </c>
      <c r="E13" s="43" t="s">
        <v>66</v>
      </c>
      <c r="F13" s="43" t="s">
        <v>99</v>
      </c>
      <c r="G13" s="43" t="s">
        <v>100</v>
      </c>
    </row>
    <row r="14">
      <c r="A14" s="44">
        <v>10.0</v>
      </c>
      <c r="B14" s="43" t="s">
        <v>101</v>
      </c>
      <c r="C14" s="43" t="s">
        <v>102</v>
      </c>
      <c r="D14" s="43" t="s">
        <v>77</v>
      </c>
      <c r="E14" s="43" t="s">
        <v>103</v>
      </c>
      <c r="F14" s="43">
        <v>0.0</v>
      </c>
      <c r="G14" s="43" t="s">
        <v>103</v>
      </c>
    </row>
    <row r="15">
      <c r="A15" s="44">
        <v>11.0</v>
      </c>
      <c r="B15" s="43" t="s">
        <v>104</v>
      </c>
      <c r="C15" s="43" t="s">
        <v>105</v>
      </c>
      <c r="D15" s="43" t="s">
        <v>72</v>
      </c>
      <c r="E15" s="43" t="s">
        <v>106</v>
      </c>
      <c r="F15" s="43" t="s">
        <v>107</v>
      </c>
      <c r="G15" s="43" t="s">
        <v>108</v>
      </c>
    </row>
    <row r="16">
      <c r="A16" s="44">
        <v>12.0</v>
      </c>
      <c r="B16" s="43" t="s">
        <v>109</v>
      </c>
      <c r="C16" s="43" t="s">
        <v>110</v>
      </c>
      <c r="D16" s="43" t="s">
        <v>72</v>
      </c>
      <c r="E16" s="43" t="s">
        <v>66</v>
      </c>
      <c r="F16" s="43" t="s">
        <v>111</v>
      </c>
      <c r="G16" s="43" t="s">
        <v>112</v>
      </c>
    </row>
    <row r="17">
      <c r="A17" s="44">
        <v>13.0</v>
      </c>
      <c r="B17" s="43" t="s">
        <v>113</v>
      </c>
      <c r="C17" s="43" t="s">
        <v>114</v>
      </c>
      <c r="D17" s="43" t="s">
        <v>72</v>
      </c>
      <c r="E17" s="43" t="s">
        <v>66</v>
      </c>
      <c r="F17" s="43" t="s">
        <v>115</v>
      </c>
      <c r="G17" s="43" t="s">
        <v>116</v>
      </c>
    </row>
    <row r="18">
      <c r="A18" s="44">
        <v>14.0</v>
      </c>
      <c r="B18" s="43" t="s">
        <v>117</v>
      </c>
      <c r="C18" s="43" t="s">
        <v>118</v>
      </c>
      <c r="D18" s="43" t="s">
        <v>77</v>
      </c>
      <c r="E18" s="43" t="s">
        <v>66</v>
      </c>
      <c r="F18" s="43" t="s">
        <v>119</v>
      </c>
      <c r="G18" s="43" t="s">
        <v>120</v>
      </c>
    </row>
    <row r="19">
      <c r="A19" s="44">
        <v>15.0</v>
      </c>
      <c r="B19" s="43" t="s">
        <v>121</v>
      </c>
      <c r="C19" s="43" t="s">
        <v>122</v>
      </c>
      <c r="D19" s="43" t="s">
        <v>123</v>
      </c>
      <c r="E19" s="43" t="s">
        <v>124</v>
      </c>
      <c r="F19" s="43" t="s">
        <v>125</v>
      </c>
      <c r="G19" s="43" t="s">
        <v>126</v>
      </c>
    </row>
    <row r="20">
      <c r="A20" s="44">
        <v>16.0</v>
      </c>
      <c r="B20" s="43" t="s">
        <v>127</v>
      </c>
      <c r="C20" s="43" t="s">
        <v>128</v>
      </c>
      <c r="D20" s="43" t="s">
        <v>77</v>
      </c>
      <c r="E20" s="43" t="s">
        <v>66</v>
      </c>
      <c r="F20" s="43" t="s">
        <v>129</v>
      </c>
      <c r="G20" s="43" t="s">
        <v>130</v>
      </c>
    </row>
    <row r="21" ht="15.75" customHeight="1">
      <c r="A21" s="44">
        <v>17.0</v>
      </c>
      <c r="B21" s="43" t="s">
        <v>131</v>
      </c>
      <c r="C21" s="43" t="s">
        <v>132</v>
      </c>
      <c r="D21" s="43" t="s">
        <v>77</v>
      </c>
      <c r="E21" s="43" t="s">
        <v>66</v>
      </c>
      <c r="F21" s="43" t="s">
        <v>133</v>
      </c>
      <c r="G21" s="43" t="s">
        <v>134</v>
      </c>
    </row>
    <row r="22" ht="15.75" customHeight="1">
      <c r="A22" s="44">
        <v>18.0</v>
      </c>
      <c r="B22" s="43" t="s">
        <v>135</v>
      </c>
      <c r="C22" s="43" t="s">
        <v>136</v>
      </c>
      <c r="D22" s="43" t="s">
        <v>77</v>
      </c>
      <c r="E22" s="43" t="s">
        <v>66</v>
      </c>
      <c r="F22" s="43">
        <v>0.0</v>
      </c>
      <c r="G22" s="43" t="s">
        <v>66</v>
      </c>
    </row>
    <row r="23" ht="15.75" customHeight="1">
      <c r="A23" s="44">
        <v>19.0</v>
      </c>
      <c r="B23" s="43" t="s">
        <v>137</v>
      </c>
      <c r="C23" s="43" t="s">
        <v>138</v>
      </c>
      <c r="D23" s="43" t="s">
        <v>77</v>
      </c>
      <c r="E23" s="43" t="s">
        <v>66</v>
      </c>
      <c r="F23" s="43" t="s">
        <v>139</v>
      </c>
      <c r="G23" s="43" t="s">
        <v>140</v>
      </c>
    </row>
    <row r="24" ht="15.75" customHeight="1">
      <c r="A24" s="44">
        <v>20.0</v>
      </c>
      <c r="B24" s="43" t="s">
        <v>141</v>
      </c>
      <c r="C24" s="43" t="s">
        <v>142</v>
      </c>
      <c r="D24" s="43" t="s">
        <v>77</v>
      </c>
      <c r="E24" s="43" t="s">
        <v>66</v>
      </c>
      <c r="F24" s="43" t="s">
        <v>143</v>
      </c>
      <c r="G24" s="43" t="s">
        <v>144</v>
      </c>
    </row>
    <row r="25" ht="15.75" customHeight="1">
      <c r="A25" s="44"/>
      <c r="B25" s="45"/>
      <c r="C25" s="45"/>
      <c r="D25" s="45"/>
      <c r="E25" s="45"/>
      <c r="F25" s="43" t="s">
        <v>36</v>
      </c>
      <c r="G25" s="43" t="s">
        <v>145</v>
      </c>
    </row>
    <row r="26" ht="15.75" customHeight="1">
      <c r="A26" s="46"/>
    </row>
    <row r="27" ht="15.75" customHeight="1">
      <c r="A27" s="46" t="s">
        <v>146</v>
      </c>
    </row>
    <row r="28" ht="15.75" customHeight="1">
      <c r="A28" s="38" t="s">
        <v>56</v>
      </c>
      <c r="B28" s="39" t="s">
        <v>57</v>
      </c>
      <c r="C28" s="39" t="s">
        <v>58</v>
      </c>
      <c r="D28" s="39" t="s">
        <v>59</v>
      </c>
      <c r="E28" s="39" t="s">
        <v>60</v>
      </c>
      <c r="F28" s="39" t="s">
        <v>61</v>
      </c>
      <c r="G28" s="39" t="s">
        <v>62</v>
      </c>
    </row>
    <row r="29" ht="54.75" customHeight="1">
      <c r="A29" s="40">
        <v>1.0</v>
      </c>
      <c r="B29" s="40" t="s">
        <v>147</v>
      </c>
      <c r="C29" s="40" t="s">
        <v>148</v>
      </c>
      <c r="D29" s="40" t="s">
        <v>65</v>
      </c>
      <c r="E29" s="40">
        <v>39655.0</v>
      </c>
      <c r="F29" s="40" t="s">
        <v>65</v>
      </c>
      <c r="G29" s="40" t="s">
        <v>149</v>
      </c>
    </row>
    <row r="30" ht="15.75" customHeight="1">
      <c r="A30" s="47"/>
      <c r="B30" s="47"/>
      <c r="C30" s="47"/>
      <c r="D30" s="47"/>
      <c r="E30" s="47"/>
      <c r="F30" s="47"/>
      <c r="G30" s="47"/>
    </row>
    <row r="31" ht="15.75" customHeight="1">
      <c r="A31" s="42"/>
      <c r="B31" s="42"/>
      <c r="C31" s="42"/>
      <c r="D31" s="42"/>
      <c r="E31" s="42"/>
      <c r="F31" s="42"/>
      <c r="G31" s="42"/>
    </row>
    <row r="32" ht="15.75" customHeight="1">
      <c r="A32" s="44">
        <v>2.0</v>
      </c>
      <c r="B32" s="43" t="s">
        <v>150</v>
      </c>
      <c r="C32" s="43" t="s">
        <v>148</v>
      </c>
      <c r="D32" s="43" t="s">
        <v>72</v>
      </c>
      <c r="E32" s="43" t="s">
        <v>149</v>
      </c>
      <c r="F32" s="43" t="s">
        <v>73</v>
      </c>
      <c r="G32" s="43" t="s">
        <v>151</v>
      </c>
    </row>
    <row r="33" ht="15.75" customHeight="1">
      <c r="A33" s="44">
        <v>3.0</v>
      </c>
      <c r="B33" s="43" t="s">
        <v>152</v>
      </c>
      <c r="C33" s="43" t="s">
        <v>153</v>
      </c>
      <c r="D33" s="43" t="s">
        <v>72</v>
      </c>
      <c r="E33" s="43" t="s">
        <v>149</v>
      </c>
      <c r="F33" s="43" t="s">
        <v>73</v>
      </c>
      <c r="G33" s="43" t="s">
        <v>151</v>
      </c>
    </row>
    <row r="34" ht="15.75" customHeight="1">
      <c r="A34" s="40">
        <v>4.0</v>
      </c>
      <c r="B34" s="41" t="s">
        <v>154</v>
      </c>
      <c r="C34" s="40" t="s">
        <v>155</v>
      </c>
      <c r="D34" s="40" t="s">
        <v>72</v>
      </c>
      <c r="E34" s="40" t="s">
        <v>149</v>
      </c>
      <c r="F34" s="40" t="s">
        <v>73</v>
      </c>
      <c r="G34" s="40" t="s">
        <v>151</v>
      </c>
    </row>
    <row r="35" ht="15.75" customHeight="1">
      <c r="A35" s="42"/>
      <c r="B35" s="43" t="s">
        <v>69</v>
      </c>
      <c r="C35" s="42"/>
      <c r="D35" s="42"/>
      <c r="E35" s="42"/>
      <c r="F35" s="42"/>
      <c r="G35" s="42"/>
    </row>
    <row r="36" ht="15.75" customHeight="1">
      <c r="A36" s="44">
        <v>5.0</v>
      </c>
      <c r="B36" s="43" t="s">
        <v>156</v>
      </c>
      <c r="C36" s="43" t="s">
        <v>157</v>
      </c>
      <c r="D36" s="43" t="s">
        <v>158</v>
      </c>
      <c r="E36" s="43" t="s">
        <v>149</v>
      </c>
      <c r="F36" s="43" t="s">
        <v>159</v>
      </c>
      <c r="G36" s="43" t="s">
        <v>160</v>
      </c>
    </row>
    <row r="37" ht="15.75" customHeight="1">
      <c r="A37" s="44"/>
      <c r="B37" s="45"/>
      <c r="C37" s="45"/>
      <c r="D37" s="45"/>
      <c r="E37" s="45"/>
      <c r="F37" s="43" t="s">
        <v>62</v>
      </c>
      <c r="G37" s="43" t="s">
        <v>161</v>
      </c>
    </row>
    <row r="38" ht="15.75" customHeight="1"/>
    <row r="39" ht="15.75" customHeight="1">
      <c r="C39" s="48" t="s">
        <v>162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E5:E6"/>
    <mergeCell ref="F5:F6"/>
    <mergeCell ref="A3:A4"/>
    <mergeCell ref="C3:C4"/>
    <mergeCell ref="D3:D4"/>
    <mergeCell ref="E3:E4"/>
    <mergeCell ref="F3:F4"/>
    <mergeCell ref="G3:G4"/>
    <mergeCell ref="A5:A6"/>
    <mergeCell ref="G5:G6"/>
    <mergeCell ref="F29:F31"/>
    <mergeCell ref="G29:G31"/>
    <mergeCell ref="A34:A35"/>
    <mergeCell ref="C34:C35"/>
    <mergeCell ref="D34:D35"/>
    <mergeCell ref="E34:E35"/>
    <mergeCell ref="F34:F35"/>
    <mergeCell ref="G34:G35"/>
    <mergeCell ref="C5:C6"/>
    <mergeCell ref="D5:D6"/>
    <mergeCell ref="A29:A31"/>
    <mergeCell ref="B29:B31"/>
    <mergeCell ref="C29:C31"/>
    <mergeCell ref="D29:D31"/>
    <mergeCell ref="E29:E31"/>
  </mergeCells>
  <printOptions/>
  <pageMargins bottom="0.75" footer="0.0" header="0.0" left="0.7" right="0.7" top="0.75"/>
  <pageSetup paperSize="9"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7.13"/>
    <col customWidth="1" min="3" max="3" width="13.63"/>
    <col customWidth="1" min="4" max="4" width="11.38"/>
    <col customWidth="1" min="5" max="26" width="7.63"/>
  </cols>
  <sheetData>
    <row r="2">
      <c r="A2" s="35" t="s">
        <v>822</v>
      </c>
      <c r="B2" s="25" t="s">
        <v>823</v>
      </c>
      <c r="C2" s="25" t="s">
        <v>1</v>
      </c>
      <c r="D2" s="131" t="s">
        <v>40</v>
      </c>
      <c r="E2" s="4"/>
      <c r="F2" s="5"/>
      <c r="G2" s="25" t="s">
        <v>36</v>
      </c>
    </row>
    <row r="3">
      <c r="A3" s="25"/>
      <c r="B3" s="55">
        <v>2.0</v>
      </c>
      <c r="C3" s="55">
        <v>13718.0</v>
      </c>
      <c r="D3" s="55">
        <f t="shared" ref="D3:D65" si="1">ROUND(SUM(C3*9%),0)</f>
        <v>1235</v>
      </c>
      <c r="E3" s="55">
        <f t="shared" ref="E3:E65" si="2">ROUND(SUM(C3*9%),0)</f>
        <v>1235</v>
      </c>
      <c r="F3" s="55">
        <f t="shared" ref="F3:F65" si="3">SUM(D3:E3)</f>
        <v>2470</v>
      </c>
      <c r="G3" s="25">
        <f t="shared" ref="G3:G72" si="4">SUM(C3,F3)</f>
        <v>16188</v>
      </c>
    </row>
    <row r="4">
      <c r="A4" s="25"/>
      <c r="B4" s="55">
        <v>3.0</v>
      </c>
      <c r="C4" s="55">
        <v>13718.0</v>
      </c>
      <c r="D4" s="55">
        <f t="shared" si="1"/>
        <v>1235</v>
      </c>
      <c r="E4" s="55">
        <f t="shared" si="2"/>
        <v>1235</v>
      </c>
      <c r="F4" s="55">
        <f t="shared" si="3"/>
        <v>2470</v>
      </c>
      <c r="G4" s="25">
        <f t="shared" si="4"/>
        <v>16188</v>
      </c>
    </row>
    <row r="5">
      <c r="A5" s="25"/>
      <c r="B5" s="55">
        <v>4.0</v>
      </c>
      <c r="C5" s="55">
        <v>13718.0</v>
      </c>
      <c r="D5" s="55">
        <f t="shared" si="1"/>
        <v>1235</v>
      </c>
      <c r="E5" s="55">
        <f t="shared" si="2"/>
        <v>1235</v>
      </c>
      <c r="F5" s="55">
        <f t="shared" si="3"/>
        <v>2470</v>
      </c>
      <c r="G5" s="25">
        <f t="shared" si="4"/>
        <v>16188</v>
      </c>
    </row>
    <row r="6">
      <c r="A6" s="25"/>
      <c r="B6" s="55">
        <v>9.0</v>
      </c>
      <c r="C6" s="55">
        <v>13718.0</v>
      </c>
      <c r="D6" s="55">
        <f t="shared" si="1"/>
        <v>1235</v>
      </c>
      <c r="E6" s="55">
        <f t="shared" si="2"/>
        <v>1235</v>
      </c>
      <c r="F6" s="55">
        <f t="shared" si="3"/>
        <v>2470</v>
      </c>
      <c r="G6" s="25">
        <f t="shared" si="4"/>
        <v>16188</v>
      </c>
    </row>
    <row r="7">
      <c r="A7" s="25"/>
      <c r="B7" s="55">
        <v>11.0</v>
      </c>
      <c r="C7" s="55">
        <v>13718.0</v>
      </c>
      <c r="D7" s="55">
        <f t="shared" si="1"/>
        <v>1235</v>
      </c>
      <c r="E7" s="55">
        <f t="shared" si="2"/>
        <v>1235</v>
      </c>
      <c r="F7" s="55">
        <f t="shared" si="3"/>
        <v>2470</v>
      </c>
      <c r="G7" s="25">
        <f t="shared" si="4"/>
        <v>16188</v>
      </c>
    </row>
    <row r="8">
      <c r="A8" s="25"/>
      <c r="B8" s="55">
        <v>15.0</v>
      </c>
      <c r="C8" s="55">
        <v>13718.0</v>
      </c>
      <c r="D8" s="55">
        <f t="shared" si="1"/>
        <v>1235</v>
      </c>
      <c r="E8" s="55">
        <f t="shared" si="2"/>
        <v>1235</v>
      </c>
      <c r="F8" s="55">
        <f t="shared" si="3"/>
        <v>2470</v>
      </c>
      <c r="G8" s="25">
        <f t="shared" si="4"/>
        <v>16188</v>
      </c>
    </row>
    <row r="9">
      <c r="A9" s="25"/>
      <c r="B9" s="55">
        <v>16.0</v>
      </c>
      <c r="C9" s="55">
        <v>13718.0</v>
      </c>
      <c r="D9" s="55">
        <f t="shared" si="1"/>
        <v>1235</v>
      </c>
      <c r="E9" s="55">
        <f t="shared" si="2"/>
        <v>1235</v>
      </c>
      <c r="F9" s="55">
        <f t="shared" si="3"/>
        <v>2470</v>
      </c>
      <c r="G9" s="25">
        <f t="shared" si="4"/>
        <v>16188</v>
      </c>
    </row>
    <row r="10">
      <c r="A10" s="25" t="s">
        <v>824</v>
      </c>
      <c r="B10" s="55">
        <v>1.0</v>
      </c>
      <c r="C10" s="55">
        <v>7389.0</v>
      </c>
      <c r="D10" s="55">
        <f t="shared" si="1"/>
        <v>665</v>
      </c>
      <c r="E10" s="55">
        <f t="shared" si="2"/>
        <v>665</v>
      </c>
      <c r="F10" s="55">
        <f t="shared" si="3"/>
        <v>1330</v>
      </c>
      <c r="G10" s="25">
        <f t="shared" si="4"/>
        <v>8719</v>
      </c>
    </row>
    <row r="11">
      <c r="A11" s="25"/>
      <c r="B11" s="55">
        <v>3.0</v>
      </c>
      <c r="C11" s="55">
        <v>7389.0</v>
      </c>
      <c r="D11" s="55">
        <f t="shared" si="1"/>
        <v>665</v>
      </c>
      <c r="E11" s="55">
        <f t="shared" si="2"/>
        <v>665</v>
      </c>
      <c r="F11" s="55">
        <f t="shared" si="3"/>
        <v>1330</v>
      </c>
      <c r="G11" s="25">
        <f t="shared" si="4"/>
        <v>8719</v>
      </c>
    </row>
    <row r="12">
      <c r="A12" s="25" t="s">
        <v>825</v>
      </c>
      <c r="B12" s="55" t="s">
        <v>826</v>
      </c>
      <c r="C12" s="55">
        <v>11000.0</v>
      </c>
      <c r="D12" s="55">
        <f t="shared" si="1"/>
        <v>990</v>
      </c>
      <c r="E12" s="55">
        <f t="shared" si="2"/>
        <v>990</v>
      </c>
      <c r="F12" s="55">
        <f t="shared" si="3"/>
        <v>1980</v>
      </c>
      <c r="G12" s="25">
        <f t="shared" si="4"/>
        <v>12980</v>
      </c>
    </row>
    <row r="13">
      <c r="A13" s="25"/>
      <c r="B13" s="55" t="s">
        <v>827</v>
      </c>
      <c r="C13" s="55">
        <v>8000.0</v>
      </c>
      <c r="D13" s="55">
        <f t="shared" si="1"/>
        <v>720</v>
      </c>
      <c r="E13" s="55">
        <f t="shared" si="2"/>
        <v>720</v>
      </c>
      <c r="F13" s="55">
        <f t="shared" si="3"/>
        <v>1440</v>
      </c>
      <c r="G13" s="25">
        <f t="shared" si="4"/>
        <v>9440</v>
      </c>
    </row>
    <row r="14">
      <c r="A14" s="25"/>
      <c r="B14" s="55" t="s">
        <v>828</v>
      </c>
      <c r="C14" s="55">
        <v>13000.0</v>
      </c>
      <c r="D14" s="55">
        <f t="shared" si="1"/>
        <v>1170</v>
      </c>
      <c r="E14" s="55">
        <f t="shared" si="2"/>
        <v>1170</v>
      </c>
      <c r="F14" s="55">
        <f t="shared" si="3"/>
        <v>2340</v>
      </c>
      <c r="G14" s="25">
        <f t="shared" si="4"/>
        <v>15340</v>
      </c>
    </row>
    <row r="15">
      <c r="A15" s="25"/>
      <c r="B15" s="55" t="s">
        <v>829</v>
      </c>
      <c r="C15" s="55">
        <v>8000.0</v>
      </c>
      <c r="D15" s="55">
        <f t="shared" si="1"/>
        <v>720</v>
      </c>
      <c r="E15" s="55">
        <f t="shared" si="2"/>
        <v>720</v>
      </c>
      <c r="F15" s="55">
        <f t="shared" si="3"/>
        <v>1440</v>
      </c>
      <c r="G15" s="25">
        <f t="shared" si="4"/>
        <v>9440</v>
      </c>
    </row>
    <row r="16">
      <c r="A16" s="25"/>
      <c r="B16" s="55" t="s">
        <v>830</v>
      </c>
      <c r="C16" s="55">
        <v>16000.0</v>
      </c>
      <c r="D16" s="55">
        <f t="shared" si="1"/>
        <v>1440</v>
      </c>
      <c r="E16" s="55">
        <f t="shared" si="2"/>
        <v>1440</v>
      </c>
      <c r="F16" s="55">
        <f t="shared" si="3"/>
        <v>2880</v>
      </c>
      <c r="G16" s="25">
        <f t="shared" si="4"/>
        <v>18880</v>
      </c>
    </row>
    <row r="17">
      <c r="A17" s="25"/>
      <c r="B17" s="55" t="s">
        <v>831</v>
      </c>
      <c r="C17" s="55">
        <v>12000.0</v>
      </c>
      <c r="D17" s="55">
        <f t="shared" si="1"/>
        <v>1080</v>
      </c>
      <c r="E17" s="55">
        <f t="shared" si="2"/>
        <v>1080</v>
      </c>
      <c r="F17" s="55">
        <f t="shared" si="3"/>
        <v>2160</v>
      </c>
      <c r="G17" s="25">
        <f t="shared" si="4"/>
        <v>14160</v>
      </c>
    </row>
    <row r="18">
      <c r="A18" s="25"/>
      <c r="B18" s="55" t="s">
        <v>832</v>
      </c>
      <c r="C18" s="55">
        <v>10500.0</v>
      </c>
      <c r="D18" s="55">
        <f t="shared" si="1"/>
        <v>945</v>
      </c>
      <c r="E18" s="55">
        <f t="shared" si="2"/>
        <v>945</v>
      </c>
      <c r="F18" s="55">
        <f t="shared" si="3"/>
        <v>1890</v>
      </c>
      <c r="G18" s="25">
        <f t="shared" si="4"/>
        <v>12390</v>
      </c>
    </row>
    <row r="19">
      <c r="A19" s="25"/>
      <c r="B19" s="55" t="s">
        <v>833</v>
      </c>
      <c r="C19" s="55">
        <v>7000.0</v>
      </c>
      <c r="D19" s="55">
        <f t="shared" si="1"/>
        <v>630</v>
      </c>
      <c r="E19" s="55">
        <f t="shared" si="2"/>
        <v>630</v>
      </c>
      <c r="F19" s="55">
        <f t="shared" si="3"/>
        <v>1260</v>
      </c>
      <c r="G19" s="25">
        <f t="shared" si="4"/>
        <v>8260</v>
      </c>
    </row>
    <row r="20">
      <c r="A20" s="25"/>
      <c r="B20" s="55" t="s">
        <v>834</v>
      </c>
      <c r="C20" s="55">
        <v>5000.0</v>
      </c>
      <c r="D20" s="55">
        <f t="shared" si="1"/>
        <v>450</v>
      </c>
      <c r="E20" s="55">
        <f t="shared" si="2"/>
        <v>450</v>
      </c>
      <c r="F20" s="55">
        <f t="shared" si="3"/>
        <v>900</v>
      </c>
      <c r="G20" s="25">
        <f t="shared" si="4"/>
        <v>5900</v>
      </c>
    </row>
    <row r="21" ht="15.75" customHeight="1">
      <c r="A21" s="25" t="s">
        <v>835</v>
      </c>
      <c r="B21" s="55">
        <v>3.0</v>
      </c>
      <c r="C21" s="55">
        <v>8500.0</v>
      </c>
      <c r="D21" s="55">
        <f t="shared" si="1"/>
        <v>765</v>
      </c>
      <c r="E21" s="55">
        <f t="shared" si="2"/>
        <v>765</v>
      </c>
      <c r="F21" s="55">
        <f t="shared" si="3"/>
        <v>1530</v>
      </c>
      <c r="G21" s="25">
        <f t="shared" si="4"/>
        <v>10030</v>
      </c>
    </row>
    <row r="22" ht="15.75" customHeight="1">
      <c r="A22" s="25"/>
      <c r="B22" s="55">
        <v>11.0</v>
      </c>
      <c r="C22" s="55">
        <v>6500.0</v>
      </c>
      <c r="D22" s="55">
        <f t="shared" si="1"/>
        <v>585</v>
      </c>
      <c r="E22" s="55">
        <f t="shared" si="2"/>
        <v>585</v>
      </c>
      <c r="F22" s="55">
        <f t="shared" si="3"/>
        <v>1170</v>
      </c>
      <c r="G22" s="25">
        <f t="shared" si="4"/>
        <v>7670</v>
      </c>
    </row>
    <row r="23" ht="15.75" customHeight="1">
      <c r="A23" s="25"/>
      <c r="B23" s="55">
        <v>14.0</v>
      </c>
      <c r="C23" s="55">
        <v>6500.0</v>
      </c>
      <c r="D23" s="55">
        <f t="shared" si="1"/>
        <v>585</v>
      </c>
      <c r="E23" s="55">
        <f t="shared" si="2"/>
        <v>585</v>
      </c>
      <c r="F23" s="55">
        <f t="shared" si="3"/>
        <v>1170</v>
      </c>
      <c r="G23" s="25">
        <f t="shared" si="4"/>
        <v>7670</v>
      </c>
    </row>
    <row r="24" ht="15.75" customHeight="1">
      <c r="A24" s="25"/>
      <c r="B24" s="55">
        <v>17.0</v>
      </c>
      <c r="C24" s="55">
        <v>8500.0</v>
      </c>
      <c r="D24" s="55">
        <f t="shared" si="1"/>
        <v>765</v>
      </c>
      <c r="E24" s="55">
        <f t="shared" si="2"/>
        <v>765</v>
      </c>
      <c r="F24" s="55">
        <f t="shared" si="3"/>
        <v>1530</v>
      </c>
      <c r="G24" s="25">
        <f t="shared" si="4"/>
        <v>10030</v>
      </c>
    </row>
    <row r="25" ht="15.75" customHeight="1">
      <c r="A25" s="25"/>
      <c r="B25" s="55">
        <v>18.0</v>
      </c>
      <c r="C25" s="55">
        <v>4500.0</v>
      </c>
      <c r="D25" s="55">
        <f t="shared" si="1"/>
        <v>405</v>
      </c>
      <c r="E25" s="55">
        <f t="shared" si="2"/>
        <v>405</v>
      </c>
      <c r="F25" s="55">
        <f t="shared" si="3"/>
        <v>810</v>
      </c>
      <c r="G25" s="25">
        <f t="shared" si="4"/>
        <v>5310</v>
      </c>
    </row>
    <row r="26" ht="15.75" customHeight="1">
      <c r="A26" s="25" t="s">
        <v>836</v>
      </c>
      <c r="B26" s="55">
        <v>1.0</v>
      </c>
      <c r="C26" s="55">
        <v>770.0</v>
      </c>
      <c r="D26" s="25">
        <f t="shared" si="1"/>
        <v>69</v>
      </c>
      <c r="E26" s="25">
        <f t="shared" si="2"/>
        <v>69</v>
      </c>
      <c r="F26" s="25">
        <f t="shared" si="3"/>
        <v>138</v>
      </c>
      <c r="G26" s="25">
        <f t="shared" si="4"/>
        <v>908</v>
      </c>
    </row>
    <row r="27" ht="15.75" customHeight="1">
      <c r="A27" s="25"/>
      <c r="B27" s="55">
        <v>2.0</v>
      </c>
      <c r="C27" s="55">
        <v>770.0</v>
      </c>
      <c r="D27" s="25">
        <f t="shared" si="1"/>
        <v>69</v>
      </c>
      <c r="E27" s="25">
        <f t="shared" si="2"/>
        <v>69</v>
      </c>
      <c r="F27" s="25">
        <f t="shared" si="3"/>
        <v>138</v>
      </c>
      <c r="G27" s="25">
        <f t="shared" si="4"/>
        <v>908</v>
      </c>
    </row>
    <row r="28" ht="15.75" customHeight="1">
      <c r="A28" s="25"/>
      <c r="B28" s="55">
        <v>3.0</v>
      </c>
      <c r="C28" s="55">
        <v>220.0</v>
      </c>
      <c r="D28" s="25">
        <f t="shared" si="1"/>
        <v>20</v>
      </c>
      <c r="E28" s="25">
        <f t="shared" si="2"/>
        <v>20</v>
      </c>
      <c r="F28" s="25">
        <f t="shared" si="3"/>
        <v>40</v>
      </c>
      <c r="G28" s="25">
        <f t="shared" si="4"/>
        <v>260</v>
      </c>
    </row>
    <row r="29" ht="15.75" customHeight="1">
      <c r="A29" s="25"/>
      <c r="B29" s="55">
        <v>4.0</v>
      </c>
      <c r="C29" s="55">
        <v>770.0</v>
      </c>
      <c r="D29" s="25">
        <f t="shared" si="1"/>
        <v>69</v>
      </c>
      <c r="E29" s="25">
        <f t="shared" si="2"/>
        <v>69</v>
      </c>
      <c r="F29" s="25">
        <f t="shared" si="3"/>
        <v>138</v>
      </c>
      <c r="G29" s="25">
        <f t="shared" si="4"/>
        <v>908</v>
      </c>
    </row>
    <row r="30" ht="15.75" customHeight="1">
      <c r="A30" s="25"/>
      <c r="B30" s="55">
        <v>5.0</v>
      </c>
      <c r="C30" s="55">
        <v>220.0</v>
      </c>
      <c r="D30" s="25">
        <f t="shared" si="1"/>
        <v>20</v>
      </c>
      <c r="E30" s="25">
        <f t="shared" si="2"/>
        <v>20</v>
      </c>
      <c r="F30" s="25">
        <f t="shared" si="3"/>
        <v>40</v>
      </c>
      <c r="G30" s="25">
        <f t="shared" si="4"/>
        <v>260</v>
      </c>
    </row>
    <row r="31" ht="15.75" customHeight="1">
      <c r="A31" s="25"/>
      <c r="B31" s="55">
        <v>6.0</v>
      </c>
      <c r="C31" s="55">
        <v>242.0</v>
      </c>
      <c r="D31" s="25">
        <f t="shared" si="1"/>
        <v>22</v>
      </c>
      <c r="E31" s="25">
        <f t="shared" si="2"/>
        <v>22</v>
      </c>
      <c r="F31" s="25">
        <f t="shared" si="3"/>
        <v>44</v>
      </c>
      <c r="G31" s="25">
        <f t="shared" si="4"/>
        <v>286</v>
      </c>
    </row>
    <row r="32" ht="15.75" customHeight="1">
      <c r="A32" s="25"/>
      <c r="B32" s="55">
        <v>7.0</v>
      </c>
      <c r="C32" s="55">
        <v>770.0</v>
      </c>
      <c r="D32" s="25">
        <f t="shared" si="1"/>
        <v>69</v>
      </c>
      <c r="E32" s="25">
        <f t="shared" si="2"/>
        <v>69</v>
      </c>
      <c r="F32" s="25">
        <f t="shared" si="3"/>
        <v>138</v>
      </c>
      <c r="G32" s="25">
        <f t="shared" si="4"/>
        <v>908</v>
      </c>
    </row>
    <row r="33" ht="15.75" customHeight="1">
      <c r="A33" s="25"/>
      <c r="B33" s="55">
        <v>8.0</v>
      </c>
      <c r="C33" s="55">
        <v>770.0</v>
      </c>
      <c r="D33" s="25">
        <f t="shared" si="1"/>
        <v>69</v>
      </c>
      <c r="E33" s="25">
        <f t="shared" si="2"/>
        <v>69</v>
      </c>
      <c r="F33" s="25">
        <f t="shared" si="3"/>
        <v>138</v>
      </c>
      <c r="G33" s="25">
        <f t="shared" si="4"/>
        <v>908</v>
      </c>
    </row>
    <row r="34" ht="15.75" customHeight="1">
      <c r="A34" s="25"/>
      <c r="B34" s="55">
        <v>9.0</v>
      </c>
      <c r="C34" s="55">
        <v>770.0</v>
      </c>
      <c r="D34" s="25">
        <f t="shared" si="1"/>
        <v>69</v>
      </c>
      <c r="E34" s="25">
        <f t="shared" si="2"/>
        <v>69</v>
      </c>
      <c r="F34" s="25">
        <f t="shared" si="3"/>
        <v>138</v>
      </c>
      <c r="G34" s="25">
        <f t="shared" si="4"/>
        <v>908</v>
      </c>
    </row>
    <row r="35" ht="15.75" customHeight="1">
      <c r="A35" s="25"/>
      <c r="B35" s="55">
        <v>10.0</v>
      </c>
      <c r="C35" s="55">
        <v>770.0</v>
      </c>
      <c r="D35" s="25">
        <f t="shared" si="1"/>
        <v>69</v>
      </c>
      <c r="E35" s="25">
        <f t="shared" si="2"/>
        <v>69</v>
      </c>
      <c r="F35" s="25">
        <f t="shared" si="3"/>
        <v>138</v>
      </c>
      <c r="G35" s="25">
        <f t="shared" si="4"/>
        <v>908</v>
      </c>
    </row>
    <row r="36" ht="15.75" customHeight="1">
      <c r="A36" s="25"/>
      <c r="B36" s="55">
        <v>11.0</v>
      </c>
      <c r="C36" s="55">
        <v>770.0</v>
      </c>
      <c r="D36" s="25">
        <f t="shared" si="1"/>
        <v>69</v>
      </c>
      <c r="E36" s="25">
        <f t="shared" si="2"/>
        <v>69</v>
      </c>
      <c r="F36" s="25">
        <f t="shared" si="3"/>
        <v>138</v>
      </c>
      <c r="G36" s="25">
        <f t="shared" si="4"/>
        <v>908</v>
      </c>
    </row>
    <row r="37" ht="15.75" customHeight="1">
      <c r="A37" s="25"/>
      <c r="B37" s="55">
        <v>12.0</v>
      </c>
      <c r="C37" s="55">
        <v>770.0</v>
      </c>
      <c r="D37" s="25">
        <f t="shared" si="1"/>
        <v>69</v>
      </c>
      <c r="E37" s="25">
        <f t="shared" si="2"/>
        <v>69</v>
      </c>
      <c r="F37" s="25">
        <f t="shared" si="3"/>
        <v>138</v>
      </c>
      <c r="G37" s="25">
        <f t="shared" si="4"/>
        <v>908</v>
      </c>
    </row>
    <row r="38" ht="15.75" customHeight="1">
      <c r="A38" s="25"/>
      <c r="B38" s="55">
        <v>13.0</v>
      </c>
      <c r="C38" s="55">
        <v>770.0</v>
      </c>
      <c r="D38" s="25">
        <f t="shared" si="1"/>
        <v>69</v>
      </c>
      <c r="E38" s="25">
        <f t="shared" si="2"/>
        <v>69</v>
      </c>
      <c r="F38" s="25">
        <f t="shared" si="3"/>
        <v>138</v>
      </c>
      <c r="G38" s="25">
        <f t="shared" si="4"/>
        <v>908</v>
      </c>
    </row>
    <row r="39" ht="15.75" customHeight="1">
      <c r="A39" s="25"/>
      <c r="B39" s="55">
        <v>14.0</v>
      </c>
      <c r="C39" s="55">
        <v>770.0</v>
      </c>
      <c r="D39" s="25">
        <f t="shared" si="1"/>
        <v>69</v>
      </c>
      <c r="E39" s="25">
        <f t="shared" si="2"/>
        <v>69</v>
      </c>
      <c r="F39" s="25">
        <f t="shared" si="3"/>
        <v>138</v>
      </c>
      <c r="G39" s="25">
        <f t="shared" si="4"/>
        <v>908</v>
      </c>
    </row>
    <row r="40" ht="15.75" customHeight="1">
      <c r="A40" s="25"/>
      <c r="B40" s="55">
        <v>15.0</v>
      </c>
      <c r="C40" s="55">
        <v>605.0</v>
      </c>
      <c r="D40" s="25">
        <f t="shared" si="1"/>
        <v>54</v>
      </c>
      <c r="E40" s="25">
        <f t="shared" si="2"/>
        <v>54</v>
      </c>
      <c r="F40" s="25">
        <f t="shared" si="3"/>
        <v>108</v>
      </c>
      <c r="G40" s="25">
        <f t="shared" si="4"/>
        <v>713</v>
      </c>
    </row>
    <row r="41" ht="15.75" customHeight="1">
      <c r="A41" s="25"/>
      <c r="B41" s="55">
        <v>16.0</v>
      </c>
      <c r="C41" s="55">
        <v>770.0</v>
      </c>
      <c r="D41" s="25">
        <f t="shared" si="1"/>
        <v>69</v>
      </c>
      <c r="E41" s="25">
        <f t="shared" si="2"/>
        <v>69</v>
      </c>
      <c r="F41" s="25">
        <f t="shared" si="3"/>
        <v>138</v>
      </c>
      <c r="G41" s="25">
        <f t="shared" si="4"/>
        <v>908</v>
      </c>
    </row>
    <row r="42" ht="15.75" customHeight="1">
      <c r="A42" s="25"/>
      <c r="B42" s="55">
        <v>17.0</v>
      </c>
      <c r="C42" s="55">
        <v>770.0</v>
      </c>
      <c r="D42" s="25">
        <f t="shared" si="1"/>
        <v>69</v>
      </c>
      <c r="E42" s="25">
        <f t="shared" si="2"/>
        <v>69</v>
      </c>
      <c r="F42" s="25">
        <f t="shared" si="3"/>
        <v>138</v>
      </c>
      <c r="G42" s="25">
        <f t="shared" si="4"/>
        <v>908</v>
      </c>
    </row>
    <row r="43" ht="15.75" customHeight="1">
      <c r="A43" s="25"/>
      <c r="B43" s="55">
        <v>18.0</v>
      </c>
      <c r="C43" s="55">
        <v>770.0</v>
      </c>
      <c r="D43" s="25">
        <f t="shared" si="1"/>
        <v>69</v>
      </c>
      <c r="E43" s="25">
        <f t="shared" si="2"/>
        <v>69</v>
      </c>
      <c r="F43" s="25">
        <f t="shared" si="3"/>
        <v>138</v>
      </c>
      <c r="G43" s="25">
        <f t="shared" si="4"/>
        <v>908</v>
      </c>
    </row>
    <row r="44" ht="15.75" customHeight="1">
      <c r="A44" s="25"/>
      <c r="B44" s="55">
        <v>19.0</v>
      </c>
      <c r="C44" s="55">
        <v>770.0</v>
      </c>
      <c r="D44" s="25">
        <f t="shared" si="1"/>
        <v>69</v>
      </c>
      <c r="E44" s="25">
        <f t="shared" si="2"/>
        <v>69</v>
      </c>
      <c r="F44" s="25">
        <f t="shared" si="3"/>
        <v>138</v>
      </c>
      <c r="G44" s="25">
        <f t="shared" si="4"/>
        <v>908</v>
      </c>
    </row>
    <row r="45" ht="15.75" customHeight="1">
      <c r="A45" s="25"/>
      <c r="B45" s="55">
        <v>20.0</v>
      </c>
      <c r="C45" s="55">
        <v>770.0</v>
      </c>
      <c r="D45" s="25">
        <f t="shared" si="1"/>
        <v>69</v>
      </c>
      <c r="E45" s="25">
        <f t="shared" si="2"/>
        <v>69</v>
      </c>
      <c r="F45" s="25">
        <f t="shared" si="3"/>
        <v>138</v>
      </c>
      <c r="G45" s="25">
        <f t="shared" si="4"/>
        <v>908</v>
      </c>
    </row>
    <row r="46" ht="15.75" customHeight="1">
      <c r="A46" s="25"/>
      <c r="B46" s="55">
        <v>21.0</v>
      </c>
      <c r="C46" s="55">
        <v>770.0</v>
      </c>
      <c r="D46" s="25">
        <f t="shared" si="1"/>
        <v>69</v>
      </c>
      <c r="E46" s="25">
        <f t="shared" si="2"/>
        <v>69</v>
      </c>
      <c r="F46" s="25">
        <f t="shared" si="3"/>
        <v>138</v>
      </c>
      <c r="G46" s="25">
        <f t="shared" si="4"/>
        <v>908</v>
      </c>
    </row>
    <row r="47" ht="15.75" customHeight="1">
      <c r="A47" s="25" t="s">
        <v>837</v>
      </c>
      <c r="B47" s="55">
        <v>1.0</v>
      </c>
      <c r="C47" s="55">
        <v>3094.0</v>
      </c>
      <c r="D47" s="25">
        <f t="shared" si="1"/>
        <v>278</v>
      </c>
      <c r="E47" s="25">
        <f t="shared" si="2"/>
        <v>278</v>
      </c>
      <c r="F47" s="25">
        <f t="shared" si="3"/>
        <v>556</v>
      </c>
      <c r="G47" s="25">
        <f t="shared" si="4"/>
        <v>3650</v>
      </c>
    </row>
    <row r="48" ht="15.75" customHeight="1">
      <c r="A48" s="25"/>
      <c r="B48" s="55">
        <v>2.0</v>
      </c>
      <c r="C48" s="55">
        <v>3094.0</v>
      </c>
      <c r="D48" s="25">
        <f t="shared" si="1"/>
        <v>278</v>
      </c>
      <c r="E48" s="25">
        <f t="shared" si="2"/>
        <v>278</v>
      </c>
      <c r="F48" s="25">
        <f t="shared" si="3"/>
        <v>556</v>
      </c>
      <c r="G48" s="25">
        <f t="shared" si="4"/>
        <v>3650</v>
      </c>
    </row>
    <row r="49" ht="15.75" customHeight="1">
      <c r="A49" s="25"/>
      <c r="B49" s="55">
        <v>3.0</v>
      </c>
      <c r="C49" s="55">
        <v>3094.0</v>
      </c>
      <c r="D49" s="25">
        <f t="shared" si="1"/>
        <v>278</v>
      </c>
      <c r="E49" s="25">
        <f t="shared" si="2"/>
        <v>278</v>
      </c>
      <c r="F49" s="25">
        <f t="shared" si="3"/>
        <v>556</v>
      </c>
      <c r="G49" s="25">
        <f t="shared" si="4"/>
        <v>3650</v>
      </c>
    </row>
    <row r="50" ht="15.75" customHeight="1">
      <c r="A50" s="25"/>
      <c r="B50" s="55">
        <v>4.0</v>
      </c>
      <c r="C50" s="55">
        <v>3094.0</v>
      </c>
      <c r="D50" s="25">
        <f t="shared" si="1"/>
        <v>278</v>
      </c>
      <c r="E50" s="25">
        <f t="shared" si="2"/>
        <v>278</v>
      </c>
      <c r="F50" s="25">
        <f t="shared" si="3"/>
        <v>556</v>
      </c>
      <c r="G50" s="25">
        <f t="shared" si="4"/>
        <v>3650</v>
      </c>
    </row>
    <row r="51" ht="15.75" customHeight="1">
      <c r="A51" s="25"/>
      <c r="B51" s="55">
        <v>5.0</v>
      </c>
      <c r="C51" s="55">
        <v>3094.0</v>
      </c>
      <c r="D51" s="25">
        <f t="shared" si="1"/>
        <v>278</v>
      </c>
      <c r="E51" s="25">
        <f t="shared" si="2"/>
        <v>278</v>
      </c>
      <c r="F51" s="25">
        <f t="shared" si="3"/>
        <v>556</v>
      </c>
      <c r="G51" s="25">
        <f t="shared" si="4"/>
        <v>3650</v>
      </c>
    </row>
    <row r="52" ht="15.75" customHeight="1">
      <c r="A52" s="25"/>
      <c r="B52" s="55">
        <v>6.0</v>
      </c>
      <c r="C52" s="55">
        <v>3094.0</v>
      </c>
      <c r="D52" s="25">
        <f t="shared" si="1"/>
        <v>278</v>
      </c>
      <c r="E52" s="25">
        <f t="shared" si="2"/>
        <v>278</v>
      </c>
      <c r="F52" s="25">
        <f t="shared" si="3"/>
        <v>556</v>
      </c>
      <c r="G52" s="25">
        <f t="shared" si="4"/>
        <v>3650</v>
      </c>
    </row>
    <row r="53" ht="15.75" customHeight="1">
      <c r="A53" s="25"/>
      <c r="B53" s="55">
        <v>7.0</v>
      </c>
      <c r="C53" s="55">
        <v>3566.0</v>
      </c>
      <c r="D53" s="25">
        <f t="shared" si="1"/>
        <v>321</v>
      </c>
      <c r="E53" s="25">
        <f t="shared" si="2"/>
        <v>321</v>
      </c>
      <c r="F53" s="25">
        <f t="shared" si="3"/>
        <v>642</v>
      </c>
      <c r="G53" s="25">
        <f t="shared" si="4"/>
        <v>4208</v>
      </c>
    </row>
    <row r="54" ht="15.75" customHeight="1">
      <c r="A54" s="25"/>
      <c r="B54" s="55">
        <v>8.0</v>
      </c>
      <c r="C54" s="55">
        <v>2083.0</v>
      </c>
      <c r="D54" s="25">
        <f t="shared" si="1"/>
        <v>187</v>
      </c>
      <c r="E54" s="25">
        <f t="shared" si="2"/>
        <v>187</v>
      </c>
      <c r="F54" s="25">
        <f t="shared" si="3"/>
        <v>374</v>
      </c>
      <c r="G54" s="25">
        <f t="shared" si="4"/>
        <v>2457</v>
      </c>
    </row>
    <row r="55" ht="15.75" customHeight="1">
      <c r="A55" s="25"/>
      <c r="B55" s="55">
        <v>9.0</v>
      </c>
      <c r="C55" s="55">
        <v>2416.0</v>
      </c>
      <c r="D55" s="25">
        <f t="shared" si="1"/>
        <v>217</v>
      </c>
      <c r="E55" s="25">
        <f t="shared" si="2"/>
        <v>217</v>
      </c>
      <c r="F55" s="25">
        <f t="shared" si="3"/>
        <v>434</v>
      </c>
      <c r="G55" s="25">
        <f t="shared" si="4"/>
        <v>2850</v>
      </c>
    </row>
    <row r="56" ht="15.75" customHeight="1">
      <c r="A56" s="25"/>
      <c r="B56" s="55">
        <v>10.0</v>
      </c>
      <c r="C56" s="55">
        <v>2255.0</v>
      </c>
      <c r="D56" s="25">
        <f t="shared" si="1"/>
        <v>203</v>
      </c>
      <c r="E56" s="25">
        <f t="shared" si="2"/>
        <v>203</v>
      </c>
      <c r="F56" s="25">
        <f t="shared" si="3"/>
        <v>406</v>
      </c>
      <c r="G56" s="25">
        <f t="shared" si="4"/>
        <v>2661</v>
      </c>
    </row>
    <row r="57" ht="15.75" customHeight="1">
      <c r="A57" s="25"/>
      <c r="B57" s="55">
        <v>11.0</v>
      </c>
      <c r="C57" s="55">
        <v>1989.0</v>
      </c>
      <c r="D57" s="25">
        <f t="shared" si="1"/>
        <v>179</v>
      </c>
      <c r="E57" s="25">
        <f t="shared" si="2"/>
        <v>179</v>
      </c>
      <c r="F57" s="25">
        <f t="shared" si="3"/>
        <v>358</v>
      </c>
      <c r="G57" s="25">
        <f t="shared" si="4"/>
        <v>2347</v>
      </c>
    </row>
    <row r="58" ht="15.75" customHeight="1">
      <c r="A58" s="25"/>
      <c r="B58" s="132" t="s">
        <v>838</v>
      </c>
      <c r="C58" s="55">
        <v>737.0</v>
      </c>
      <c r="D58" s="25">
        <f t="shared" si="1"/>
        <v>66</v>
      </c>
      <c r="E58" s="25">
        <f t="shared" si="2"/>
        <v>66</v>
      </c>
      <c r="F58" s="25">
        <f t="shared" si="3"/>
        <v>132</v>
      </c>
      <c r="G58" s="25">
        <f t="shared" si="4"/>
        <v>869</v>
      </c>
    </row>
    <row r="59" ht="15.75" customHeight="1">
      <c r="A59" s="25"/>
      <c r="B59" s="55" t="s">
        <v>839</v>
      </c>
      <c r="C59" s="55">
        <v>1980.0</v>
      </c>
      <c r="D59" s="25">
        <f t="shared" si="1"/>
        <v>178</v>
      </c>
      <c r="E59" s="25">
        <f t="shared" si="2"/>
        <v>178</v>
      </c>
      <c r="F59" s="25">
        <f t="shared" si="3"/>
        <v>356</v>
      </c>
      <c r="G59" s="25">
        <f t="shared" si="4"/>
        <v>2336</v>
      </c>
    </row>
    <row r="60" ht="15.75" customHeight="1">
      <c r="A60" s="133"/>
      <c r="B60" s="134" t="s">
        <v>840</v>
      </c>
      <c r="C60" s="134">
        <v>2200.0</v>
      </c>
      <c r="D60" s="133">
        <f t="shared" si="1"/>
        <v>198</v>
      </c>
      <c r="E60" s="133">
        <f t="shared" si="2"/>
        <v>198</v>
      </c>
      <c r="F60" s="133">
        <f t="shared" si="3"/>
        <v>396</v>
      </c>
      <c r="G60" s="25">
        <f t="shared" si="4"/>
        <v>2596</v>
      </c>
    </row>
    <row r="61" ht="15.75" customHeight="1">
      <c r="A61" s="25" t="s">
        <v>841</v>
      </c>
      <c r="B61" s="25">
        <v>1.0</v>
      </c>
      <c r="C61" s="55">
        <v>3363.0</v>
      </c>
      <c r="D61" s="25">
        <f t="shared" si="1"/>
        <v>303</v>
      </c>
      <c r="E61" s="25">
        <f t="shared" si="2"/>
        <v>303</v>
      </c>
      <c r="F61" s="25">
        <f t="shared" si="3"/>
        <v>606</v>
      </c>
      <c r="G61" s="25">
        <f t="shared" si="4"/>
        <v>3969</v>
      </c>
    </row>
    <row r="62" ht="15.75" customHeight="1">
      <c r="A62" s="25"/>
      <c r="B62" s="25">
        <v>2.0</v>
      </c>
      <c r="C62" s="55">
        <v>3363.0</v>
      </c>
      <c r="D62" s="25">
        <f t="shared" si="1"/>
        <v>303</v>
      </c>
      <c r="E62" s="25">
        <f t="shared" si="2"/>
        <v>303</v>
      </c>
      <c r="F62" s="25">
        <f t="shared" si="3"/>
        <v>606</v>
      </c>
      <c r="G62" s="25">
        <f t="shared" si="4"/>
        <v>3969</v>
      </c>
    </row>
    <row r="63" ht="15.75" customHeight="1">
      <c r="A63" s="25"/>
      <c r="B63" s="25">
        <v>7.0</v>
      </c>
      <c r="C63" s="55">
        <v>4285.0</v>
      </c>
      <c r="D63" s="25">
        <f t="shared" si="1"/>
        <v>386</v>
      </c>
      <c r="E63" s="25">
        <f t="shared" si="2"/>
        <v>386</v>
      </c>
      <c r="F63" s="25">
        <f t="shared" si="3"/>
        <v>772</v>
      </c>
      <c r="G63" s="25">
        <f t="shared" si="4"/>
        <v>5057</v>
      </c>
    </row>
    <row r="64" ht="15.75" customHeight="1">
      <c r="A64" s="25"/>
      <c r="B64" s="25">
        <v>8.0</v>
      </c>
      <c r="C64" s="55">
        <v>3365.0</v>
      </c>
      <c r="D64" s="25">
        <f t="shared" si="1"/>
        <v>303</v>
      </c>
      <c r="E64" s="25">
        <f t="shared" si="2"/>
        <v>303</v>
      </c>
      <c r="F64" s="25">
        <f t="shared" si="3"/>
        <v>606</v>
      </c>
      <c r="G64" s="25">
        <f t="shared" si="4"/>
        <v>3971</v>
      </c>
    </row>
    <row r="65" ht="15.75" customHeight="1">
      <c r="A65" s="25" t="s">
        <v>842</v>
      </c>
      <c r="B65" s="25">
        <v>1.0</v>
      </c>
      <c r="C65" s="55">
        <v>2830.0</v>
      </c>
      <c r="D65" s="25">
        <f t="shared" si="1"/>
        <v>255</v>
      </c>
      <c r="E65" s="25">
        <f t="shared" si="2"/>
        <v>255</v>
      </c>
      <c r="F65" s="25">
        <f t="shared" si="3"/>
        <v>510</v>
      </c>
      <c r="G65" s="25">
        <f t="shared" si="4"/>
        <v>3340</v>
      </c>
    </row>
    <row r="66" ht="15.75" customHeight="1">
      <c r="A66" s="25"/>
      <c r="B66" s="25"/>
      <c r="C66" s="25"/>
      <c r="D66" s="25"/>
      <c r="E66" s="25"/>
      <c r="F66" s="25"/>
      <c r="G66" s="25">
        <f t="shared" si="4"/>
        <v>0</v>
      </c>
    </row>
    <row r="67" ht="15.75" customHeight="1">
      <c r="A67" s="25" t="s">
        <v>843</v>
      </c>
      <c r="B67" s="25">
        <v>1.0</v>
      </c>
      <c r="C67" s="55">
        <v>1502.0</v>
      </c>
      <c r="D67" s="25">
        <f t="shared" ref="D67:D72" si="5">ROUND(SUM(C67*9%),0)</f>
        <v>135</v>
      </c>
      <c r="E67" s="25">
        <f t="shared" ref="E67:E72" si="6">ROUND(SUM(C67*9%),0)</f>
        <v>135</v>
      </c>
      <c r="F67" s="25">
        <f t="shared" ref="F67:F72" si="7">SUM(D67:E67)</f>
        <v>270</v>
      </c>
      <c r="G67" s="25">
        <f t="shared" si="4"/>
        <v>1772</v>
      </c>
    </row>
    <row r="68" ht="15.75" customHeight="1">
      <c r="A68" s="25"/>
      <c r="B68" s="25">
        <v>2.0</v>
      </c>
      <c r="C68" s="55">
        <v>1516.0</v>
      </c>
      <c r="D68" s="25">
        <f t="shared" si="5"/>
        <v>136</v>
      </c>
      <c r="E68" s="25">
        <f t="shared" si="6"/>
        <v>136</v>
      </c>
      <c r="F68" s="25">
        <f t="shared" si="7"/>
        <v>272</v>
      </c>
      <c r="G68" s="25">
        <f t="shared" si="4"/>
        <v>1788</v>
      </c>
    </row>
    <row r="69" ht="15.75" customHeight="1">
      <c r="A69" s="25"/>
      <c r="B69" s="25">
        <v>3.0</v>
      </c>
      <c r="C69" s="55">
        <v>1464.0</v>
      </c>
      <c r="D69" s="25">
        <f t="shared" si="5"/>
        <v>132</v>
      </c>
      <c r="E69" s="25">
        <f t="shared" si="6"/>
        <v>132</v>
      </c>
      <c r="F69" s="25">
        <f t="shared" si="7"/>
        <v>264</v>
      </c>
      <c r="G69" s="25">
        <f t="shared" si="4"/>
        <v>1728</v>
      </c>
    </row>
    <row r="70" ht="15.75" customHeight="1">
      <c r="A70" s="25"/>
      <c r="B70" s="25">
        <v>4.0</v>
      </c>
      <c r="C70" s="55">
        <v>1464.0</v>
      </c>
      <c r="D70" s="25">
        <f t="shared" si="5"/>
        <v>132</v>
      </c>
      <c r="E70" s="25">
        <f t="shared" si="6"/>
        <v>132</v>
      </c>
      <c r="F70" s="25">
        <f t="shared" si="7"/>
        <v>264</v>
      </c>
      <c r="G70" s="25">
        <f t="shared" si="4"/>
        <v>1728</v>
      </c>
    </row>
    <row r="71" ht="15.75" customHeight="1">
      <c r="A71" s="25" t="s">
        <v>844</v>
      </c>
      <c r="B71" s="25">
        <v>1.0</v>
      </c>
      <c r="C71" s="55">
        <v>2291.0</v>
      </c>
      <c r="D71" s="25">
        <f t="shared" si="5"/>
        <v>206</v>
      </c>
      <c r="E71" s="25">
        <f t="shared" si="6"/>
        <v>206</v>
      </c>
      <c r="F71" s="25">
        <f t="shared" si="7"/>
        <v>412</v>
      </c>
      <c r="G71" s="25">
        <f t="shared" si="4"/>
        <v>2703</v>
      </c>
    </row>
    <row r="72" ht="15.75" customHeight="1">
      <c r="A72" s="25"/>
      <c r="B72" s="25">
        <v>2.0</v>
      </c>
      <c r="C72" s="55">
        <v>5883.0</v>
      </c>
      <c r="D72" s="25">
        <f t="shared" si="5"/>
        <v>529</v>
      </c>
      <c r="E72" s="25">
        <f t="shared" si="6"/>
        <v>529</v>
      </c>
      <c r="F72" s="25">
        <f t="shared" si="7"/>
        <v>1058</v>
      </c>
      <c r="G72" s="25">
        <f t="shared" si="4"/>
        <v>6941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2:F2"/>
  </mergeCells>
  <printOptions/>
  <pageMargins bottom="0.75" footer="0.0" header="0.0" left="0.7" right="0.7" top="0.75"/>
  <pageSetup paperSize="9"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8.13"/>
    <col customWidth="1" min="3" max="3" width="8.63"/>
    <col customWidth="1" min="4" max="4" width="8.13"/>
    <col customWidth="1" min="5" max="5" width="7.5"/>
    <col customWidth="1" min="6" max="6" width="6.88"/>
    <col customWidth="1" min="7" max="7" width="7.88"/>
    <col customWidth="1" min="8" max="8" width="4.13"/>
    <col customWidth="1" min="9" max="9" width="8.25"/>
    <col customWidth="1" min="10" max="10" width="8.5"/>
    <col customWidth="1" min="11" max="11" width="5.0"/>
    <col customWidth="1" min="12" max="12" width="8.25"/>
    <col customWidth="1" min="13" max="13" width="5.88"/>
    <col customWidth="1" min="14" max="14" width="7.0"/>
    <col customWidth="1" min="15" max="15" width="6.5"/>
    <col customWidth="1" min="16" max="16" width="7.38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4.38"/>
    <col customWidth="1" min="23" max="23" width="5.88"/>
    <col customWidth="1" min="24" max="24" width="9.13"/>
    <col customWidth="1" min="25" max="25" width="7.88"/>
    <col customWidth="1" min="26" max="26" width="3.5"/>
    <col customWidth="1" min="27" max="28" width="7.63"/>
  </cols>
  <sheetData>
    <row r="1">
      <c r="A1" s="49" t="s">
        <v>845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 t="s">
        <v>846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20.25" customHeight="1">
      <c r="A5" s="66" t="s">
        <v>205</v>
      </c>
      <c r="B5" s="10">
        <v>425000.0</v>
      </c>
      <c r="C5" s="10">
        <v>221000.0</v>
      </c>
      <c r="D5" s="11">
        <f t="shared" ref="D5:D11" si="1">SUM(B5-C5)</f>
        <v>204000</v>
      </c>
      <c r="E5" s="10">
        <f>D5</f>
        <v>204000</v>
      </c>
      <c r="F5" s="10"/>
      <c r="G5" s="10"/>
      <c r="H5" s="10"/>
      <c r="I5" s="10"/>
      <c r="J5" s="10"/>
      <c r="K5" s="10"/>
      <c r="L5" s="10">
        <v>3900.0</v>
      </c>
      <c r="M5" s="10"/>
      <c r="N5" s="10">
        <v>62000.0</v>
      </c>
      <c r="O5" s="10">
        <v>31010.0</v>
      </c>
      <c r="P5" s="11">
        <f t="shared" ref="P5:P11" si="2">SUM(N5-O5)</f>
        <v>30990</v>
      </c>
      <c r="Q5" s="10">
        <f>P5</f>
        <v>30990</v>
      </c>
      <c r="R5" s="10"/>
      <c r="S5" s="10"/>
      <c r="T5" s="10"/>
      <c r="U5" s="10"/>
      <c r="V5" s="10"/>
      <c r="W5" s="10"/>
    </row>
    <row r="6" ht="15.0" customHeight="1">
      <c r="A6" s="17">
        <v>42736.0</v>
      </c>
      <c r="B6" s="11">
        <v>25000.0</v>
      </c>
      <c r="C6" s="11">
        <v>13000.0</v>
      </c>
      <c r="D6" s="11">
        <f t="shared" si="1"/>
        <v>12000</v>
      </c>
      <c r="E6" s="11">
        <f t="shared" ref="E6:E11" si="4">SUM(E5+D6)</f>
        <v>216000</v>
      </c>
      <c r="F6" s="14">
        <v>50.0</v>
      </c>
      <c r="G6" s="14" t="s">
        <v>847</v>
      </c>
      <c r="H6" s="14"/>
      <c r="I6" s="12">
        <v>42736.0</v>
      </c>
      <c r="J6" s="12">
        <v>42745.0</v>
      </c>
      <c r="K6" s="13">
        <f t="shared" ref="K6:K11" si="5">SUM(J6-I6)</f>
        <v>9</v>
      </c>
      <c r="L6" s="14">
        <v>1200.0</v>
      </c>
      <c r="M6" s="72">
        <v>0.15</v>
      </c>
      <c r="N6" s="16">
        <f t="shared" ref="N6:N11" si="6">ROUND(SUM(B6*M6),0)</f>
        <v>3750</v>
      </c>
      <c r="O6" s="16">
        <v>1820.0</v>
      </c>
      <c r="P6" s="11">
        <f t="shared" si="2"/>
        <v>1930</v>
      </c>
      <c r="Q6" s="11">
        <f t="shared" ref="Q6:Q11" si="7">SUM(Q5+P6)</f>
        <v>32920</v>
      </c>
      <c r="R6" s="12">
        <f t="shared" ref="R6:R11" si="8">J6</f>
        <v>42745</v>
      </c>
      <c r="S6" s="11">
        <f t="shared" ref="S6:T6" si="3">F6</f>
        <v>50</v>
      </c>
      <c r="T6" s="73" t="str">
        <f t="shared" si="3"/>
        <v>30.1.2017</v>
      </c>
      <c r="U6" s="11"/>
      <c r="V6" s="14">
        <f t="shared" ref="V6:V11" si="10">K6</f>
        <v>9</v>
      </c>
      <c r="W6" s="14">
        <v>0.0</v>
      </c>
    </row>
    <row r="7" ht="15.0" customHeight="1">
      <c r="A7" s="17">
        <v>42767.0</v>
      </c>
      <c r="B7" s="11">
        <v>25000.0</v>
      </c>
      <c r="C7" s="11">
        <v>21250.0</v>
      </c>
      <c r="D7" s="11">
        <f t="shared" si="1"/>
        <v>3750</v>
      </c>
      <c r="E7" s="11">
        <f t="shared" si="4"/>
        <v>219750</v>
      </c>
      <c r="F7" s="14" t="s">
        <v>848</v>
      </c>
      <c r="G7" s="14" t="s">
        <v>239</v>
      </c>
      <c r="H7" s="14"/>
      <c r="I7" s="12">
        <v>42767.0</v>
      </c>
      <c r="J7" s="12">
        <v>42772.0</v>
      </c>
      <c r="K7" s="13">
        <f t="shared" si="5"/>
        <v>5</v>
      </c>
      <c r="L7" s="14">
        <v>375.0</v>
      </c>
      <c r="M7" s="72">
        <v>0.15</v>
      </c>
      <c r="N7" s="16">
        <f t="shared" si="6"/>
        <v>3750</v>
      </c>
      <c r="O7" s="16">
        <v>3750.0</v>
      </c>
      <c r="P7" s="11">
        <f t="shared" si="2"/>
        <v>0</v>
      </c>
      <c r="Q7" s="11">
        <f t="shared" si="7"/>
        <v>32920</v>
      </c>
      <c r="R7" s="12">
        <f t="shared" si="8"/>
        <v>42772</v>
      </c>
      <c r="S7" s="11" t="str">
        <f t="shared" ref="S7:T7" si="9">F7</f>
        <v>1012/10</v>
      </c>
      <c r="T7" s="73" t="str">
        <f t="shared" si="9"/>
        <v>22.2.17</v>
      </c>
      <c r="U7" s="11"/>
      <c r="V7" s="14">
        <f t="shared" si="10"/>
        <v>5</v>
      </c>
      <c r="W7" s="14">
        <v>0.0</v>
      </c>
    </row>
    <row r="8" ht="15.0" customHeight="1">
      <c r="A8" s="17">
        <v>42795.0</v>
      </c>
      <c r="B8" s="11">
        <v>25000.0</v>
      </c>
      <c r="C8" s="11">
        <v>125000.0</v>
      </c>
      <c r="D8" s="11">
        <f t="shared" si="1"/>
        <v>-100000</v>
      </c>
      <c r="E8" s="11">
        <f t="shared" si="4"/>
        <v>119750</v>
      </c>
      <c r="F8" s="14" t="s">
        <v>849</v>
      </c>
      <c r="G8" s="14" t="s">
        <v>850</v>
      </c>
      <c r="H8" s="14"/>
      <c r="I8" s="12">
        <v>42795.0</v>
      </c>
      <c r="J8" s="12">
        <v>42797.0</v>
      </c>
      <c r="K8" s="13">
        <f t="shared" si="5"/>
        <v>2</v>
      </c>
      <c r="L8" s="14">
        <v>0.0</v>
      </c>
      <c r="M8" s="72">
        <v>0.15</v>
      </c>
      <c r="N8" s="16">
        <f t="shared" si="6"/>
        <v>3750</v>
      </c>
      <c r="O8" s="16">
        <v>3750.0</v>
      </c>
      <c r="P8" s="11">
        <f t="shared" si="2"/>
        <v>0</v>
      </c>
      <c r="Q8" s="11">
        <f t="shared" si="7"/>
        <v>32920</v>
      </c>
      <c r="R8" s="12">
        <f t="shared" si="8"/>
        <v>42797</v>
      </c>
      <c r="S8" s="11" t="str">
        <f t="shared" ref="S8:T8" si="11">F8</f>
        <v>1423/40</v>
      </c>
      <c r="T8" s="73" t="str">
        <f t="shared" si="11"/>
        <v>28.3.17</v>
      </c>
      <c r="U8" s="11"/>
      <c r="V8" s="14">
        <f t="shared" si="10"/>
        <v>2</v>
      </c>
      <c r="W8" s="14">
        <v>0.0</v>
      </c>
    </row>
    <row r="9" ht="15.0" customHeight="1">
      <c r="A9" s="17">
        <v>42826.0</v>
      </c>
      <c r="B9" s="11">
        <v>25000.0</v>
      </c>
      <c r="C9" s="11">
        <v>25000.0</v>
      </c>
      <c r="D9" s="11">
        <f t="shared" si="1"/>
        <v>0</v>
      </c>
      <c r="E9" s="11">
        <f t="shared" si="4"/>
        <v>119750</v>
      </c>
      <c r="F9" s="14" t="s">
        <v>851</v>
      </c>
      <c r="G9" s="14" t="s">
        <v>776</v>
      </c>
      <c r="H9" s="14"/>
      <c r="I9" s="12">
        <v>42826.0</v>
      </c>
      <c r="J9" s="12">
        <v>42830.0</v>
      </c>
      <c r="K9" s="13">
        <f t="shared" si="5"/>
        <v>4</v>
      </c>
      <c r="L9" s="14">
        <v>0.0</v>
      </c>
      <c r="M9" s="72">
        <v>0.15</v>
      </c>
      <c r="N9" s="16">
        <f t="shared" si="6"/>
        <v>3750</v>
      </c>
      <c r="O9" s="16">
        <v>3375.0</v>
      </c>
      <c r="P9" s="11">
        <f t="shared" si="2"/>
        <v>375</v>
      </c>
      <c r="Q9" s="11">
        <f t="shared" si="7"/>
        <v>33295</v>
      </c>
      <c r="R9" s="12">
        <f t="shared" si="8"/>
        <v>42830</v>
      </c>
      <c r="S9" s="11" t="str">
        <f t="shared" ref="S9:T9" si="12">F9</f>
        <v>1761/31</v>
      </c>
      <c r="T9" s="73" t="str">
        <f t="shared" si="12"/>
        <v>24.5.17</v>
      </c>
      <c r="U9" s="11"/>
      <c r="V9" s="14">
        <f t="shared" si="10"/>
        <v>4</v>
      </c>
      <c r="W9" s="14">
        <f t="shared" ref="W9:W10" si="14">ROUND(SUM(N9*18%*V9/365),0)</f>
        <v>7</v>
      </c>
    </row>
    <row r="10" ht="15.0" customHeight="1">
      <c r="A10" s="17">
        <v>42856.0</v>
      </c>
      <c r="B10" s="11">
        <v>25000.0</v>
      </c>
      <c r="C10" s="11">
        <v>125000.0</v>
      </c>
      <c r="D10" s="11">
        <f t="shared" si="1"/>
        <v>-100000</v>
      </c>
      <c r="E10" s="11">
        <f t="shared" si="4"/>
        <v>19750</v>
      </c>
      <c r="F10" s="14" t="s">
        <v>852</v>
      </c>
      <c r="G10" s="14" t="s">
        <v>678</v>
      </c>
      <c r="H10" s="14"/>
      <c r="I10" s="12">
        <v>42856.0</v>
      </c>
      <c r="J10" s="12">
        <v>42863.0</v>
      </c>
      <c r="K10" s="13">
        <f t="shared" si="5"/>
        <v>7</v>
      </c>
      <c r="L10" s="14">
        <v>0.0</v>
      </c>
      <c r="M10" s="72">
        <v>0.15</v>
      </c>
      <c r="N10" s="16">
        <f t="shared" si="6"/>
        <v>3750</v>
      </c>
      <c r="O10" s="16">
        <v>3375.0</v>
      </c>
      <c r="P10" s="11">
        <f t="shared" si="2"/>
        <v>375</v>
      </c>
      <c r="Q10" s="11">
        <f t="shared" si="7"/>
        <v>33670</v>
      </c>
      <c r="R10" s="12">
        <f t="shared" si="8"/>
        <v>42863</v>
      </c>
      <c r="S10" s="11" t="str">
        <f t="shared" ref="S10:T10" si="13">F10</f>
        <v>1710/25</v>
      </c>
      <c r="T10" s="73" t="str">
        <f t="shared" si="13"/>
        <v>30.6.17</v>
      </c>
      <c r="U10" s="11"/>
      <c r="V10" s="14">
        <f t="shared" si="10"/>
        <v>7</v>
      </c>
      <c r="W10" s="14">
        <f t="shared" si="14"/>
        <v>13</v>
      </c>
    </row>
    <row r="11" ht="15.0" customHeight="1">
      <c r="A11" s="17">
        <v>42887.0</v>
      </c>
      <c r="B11" s="11">
        <v>25000.0</v>
      </c>
      <c r="C11" s="11">
        <v>29000.0</v>
      </c>
      <c r="D11" s="11">
        <f t="shared" si="1"/>
        <v>-4000</v>
      </c>
      <c r="E11" s="11">
        <f t="shared" si="4"/>
        <v>15750</v>
      </c>
      <c r="F11" s="14" t="s">
        <v>779</v>
      </c>
      <c r="G11" s="14" t="s">
        <v>241</v>
      </c>
      <c r="H11" s="14"/>
      <c r="I11" s="12">
        <v>42887.0</v>
      </c>
      <c r="J11" s="12">
        <v>42895.0</v>
      </c>
      <c r="K11" s="13">
        <f t="shared" si="5"/>
        <v>8</v>
      </c>
      <c r="L11" s="14">
        <v>0.0</v>
      </c>
      <c r="M11" s="15">
        <v>0.18</v>
      </c>
      <c r="N11" s="16">
        <f t="shared" si="6"/>
        <v>4500</v>
      </c>
      <c r="O11" s="16">
        <v>34365.0</v>
      </c>
      <c r="P11" s="11">
        <f t="shared" si="2"/>
        <v>-29865</v>
      </c>
      <c r="Q11" s="11">
        <f t="shared" si="7"/>
        <v>3805</v>
      </c>
      <c r="R11" s="12">
        <f t="shared" si="8"/>
        <v>42895</v>
      </c>
      <c r="S11" s="11" t="str">
        <f t="shared" ref="S11:T11" si="15">F11</f>
        <v>1864/8</v>
      </c>
      <c r="T11" s="73" t="str">
        <f t="shared" si="15"/>
        <v>11.7.17</v>
      </c>
      <c r="U11" s="11"/>
      <c r="V11" s="14">
        <f t="shared" si="10"/>
        <v>8</v>
      </c>
      <c r="W11" s="14">
        <v>0.0</v>
      </c>
    </row>
    <row r="12" ht="15.0" customHeight="1">
      <c r="A12" s="17"/>
      <c r="B12" s="11"/>
      <c r="C12" s="11"/>
      <c r="D12" s="11"/>
      <c r="E12" s="11"/>
      <c r="F12" s="14"/>
      <c r="G12" s="14"/>
      <c r="H12" s="14"/>
      <c r="I12" s="12"/>
      <c r="J12" s="12"/>
      <c r="K12" s="13"/>
      <c r="L12" s="14">
        <v>-3900.0</v>
      </c>
      <c r="M12" s="15"/>
      <c r="N12" s="16"/>
      <c r="O12" s="16"/>
      <c r="P12" s="11"/>
      <c r="Q12" s="11"/>
      <c r="R12" s="12"/>
      <c r="S12" s="11"/>
      <c r="T12" s="73"/>
      <c r="U12" s="11"/>
      <c r="V12" s="14"/>
      <c r="W12" s="14"/>
    </row>
    <row r="13" ht="15.0" customHeight="1">
      <c r="A13" s="17">
        <v>42917.0</v>
      </c>
      <c r="B13" s="11">
        <v>25000.0</v>
      </c>
      <c r="C13" s="11">
        <v>25000.0</v>
      </c>
      <c r="D13" s="11">
        <f t="shared" ref="D13:D50" si="17">SUM(B13-C13)</f>
        <v>0</v>
      </c>
      <c r="E13" s="11">
        <f>SUM(E11+D13)</f>
        <v>15750</v>
      </c>
      <c r="F13" s="14" t="s">
        <v>853</v>
      </c>
      <c r="G13" s="14" t="s">
        <v>854</v>
      </c>
      <c r="H13" s="14"/>
      <c r="I13" s="12">
        <v>42917.0</v>
      </c>
      <c r="J13" s="12">
        <v>42919.0</v>
      </c>
      <c r="K13" s="13">
        <f t="shared" ref="K13:K50" si="18">SUM(J13-I13)</f>
        <v>2</v>
      </c>
      <c r="L13" s="14">
        <v>0.0</v>
      </c>
      <c r="M13" s="15">
        <v>0.18</v>
      </c>
      <c r="N13" s="16">
        <f t="shared" ref="N13:N22" si="19">ROUND(SUM(B13*M13),0)</f>
        <v>4500</v>
      </c>
      <c r="O13" s="16">
        <v>3375.0</v>
      </c>
      <c r="P13" s="11">
        <f t="shared" ref="P13:P22" si="20">SUM(N13-O13)</f>
        <v>1125</v>
      </c>
      <c r="Q13" s="11">
        <f>SUM(Q11+P13)</f>
        <v>4930</v>
      </c>
      <c r="R13" s="12">
        <f t="shared" ref="R13:R22" si="21">J13</f>
        <v>42919</v>
      </c>
      <c r="S13" s="11" t="str">
        <f t="shared" ref="S13:T13" si="16">F13</f>
        <v>1869/7</v>
      </c>
      <c r="T13" s="73" t="str">
        <f t="shared" si="16"/>
        <v>3.8.17</v>
      </c>
      <c r="U13" s="11"/>
      <c r="V13" s="14">
        <f t="shared" ref="V13:V22" si="23">K13</f>
        <v>2</v>
      </c>
      <c r="W13" s="14">
        <f>ROUND(SUM(N13*18%*V13/365),0)</f>
        <v>4</v>
      </c>
    </row>
    <row r="14" ht="15.0" customHeight="1">
      <c r="A14" s="17">
        <v>42948.0</v>
      </c>
      <c r="B14" s="11">
        <v>25000.0</v>
      </c>
      <c r="C14" s="11">
        <v>25000.0</v>
      </c>
      <c r="D14" s="11">
        <f t="shared" si="17"/>
        <v>0</v>
      </c>
      <c r="E14" s="11">
        <f t="shared" ref="E14:E50" si="24">SUM(E13+D14)</f>
        <v>15750</v>
      </c>
      <c r="F14" s="14" t="s">
        <v>855</v>
      </c>
      <c r="G14" s="14" t="s">
        <v>527</v>
      </c>
      <c r="H14" s="14"/>
      <c r="I14" s="12">
        <v>42948.0</v>
      </c>
      <c r="J14" s="12">
        <v>42957.0</v>
      </c>
      <c r="K14" s="13">
        <f t="shared" si="18"/>
        <v>9</v>
      </c>
      <c r="L14" s="14">
        <v>0.0</v>
      </c>
      <c r="M14" s="15">
        <v>0.18</v>
      </c>
      <c r="N14" s="16">
        <f t="shared" si="19"/>
        <v>4500</v>
      </c>
      <c r="O14" s="16">
        <v>4500.0</v>
      </c>
      <c r="P14" s="11">
        <f t="shared" si="20"/>
        <v>0</v>
      </c>
      <c r="Q14" s="11">
        <f t="shared" ref="Q14:Q22" si="25">SUM(Q13+P14)</f>
        <v>4930</v>
      </c>
      <c r="R14" s="12">
        <f t="shared" si="21"/>
        <v>42957</v>
      </c>
      <c r="S14" s="11" t="str">
        <f t="shared" ref="S14:T14" si="22">F14</f>
        <v>2078/6</v>
      </c>
      <c r="T14" s="73" t="str">
        <f t="shared" si="22"/>
        <v>30.8.17</v>
      </c>
      <c r="U14" s="11"/>
      <c r="V14" s="14">
        <f t="shared" si="23"/>
        <v>9</v>
      </c>
      <c r="W14" s="14">
        <v>0.0</v>
      </c>
    </row>
    <row r="15" ht="15.0" customHeight="1">
      <c r="A15" s="17">
        <v>42979.0</v>
      </c>
      <c r="B15" s="11">
        <v>25000.0</v>
      </c>
      <c r="C15" s="11">
        <v>25000.0</v>
      </c>
      <c r="D15" s="11">
        <f t="shared" si="17"/>
        <v>0</v>
      </c>
      <c r="E15" s="11">
        <f t="shared" si="24"/>
        <v>15750</v>
      </c>
      <c r="F15" s="14" t="s">
        <v>856</v>
      </c>
      <c r="G15" s="14" t="s">
        <v>857</v>
      </c>
      <c r="H15" s="14"/>
      <c r="I15" s="12">
        <v>42979.0</v>
      </c>
      <c r="J15" s="12">
        <v>42989.0</v>
      </c>
      <c r="K15" s="13">
        <f t="shared" si="18"/>
        <v>10</v>
      </c>
      <c r="L15" s="14">
        <v>0.0</v>
      </c>
      <c r="M15" s="15">
        <v>0.18</v>
      </c>
      <c r="N15" s="16">
        <f t="shared" si="19"/>
        <v>4500</v>
      </c>
      <c r="O15" s="16">
        <v>4500.0</v>
      </c>
      <c r="P15" s="11">
        <f t="shared" si="20"/>
        <v>0</v>
      </c>
      <c r="Q15" s="11">
        <f t="shared" si="25"/>
        <v>4930</v>
      </c>
      <c r="R15" s="12">
        <f t="shared" si="21"/>
        <v>42989</v>
      </c>
      <c r="S15" s="11" t="str">
        <f t="shared" ref="S15:T15" si="26">F15</f>
        <v>2082/46</v>
      </c>
      <c r="T15" s="73" t="str">
        <f t="shared" si="26"/>
        <v>20.9.17</v>
      </c>
      <c r="U15" s="11"/>
      <c r="V15" s="14">
        <f t="shared" si="23"/>
        <v>10</v>
      </c>
      <c r="W15" s="14">
        <v>0.0</v>
      </c>
    </row>
    <row r="16" ht="15.0" customHeight="1">
      <c r="A16" s="17">
        <v>43009.0</v>
      </c>
      <c r="B16" s="11">
        <v>25000.0</v>
      </c>
      <c r="C16" s="11">
        <v>25000.0</v>
      </c>
      <c r="D16" s="11">
        <f t="shared" si="17"/>
        <v>0</v>
      </c>
      <c r="E16" s="11">
        <f t="shared" si="24"/>
        <v>15750</v>
      </c>
      <c r="F16" s="14" t="s">
        <v>858</v>
      </c>
      <c r="G16" s="14" t="s">
        <v>601</v>
      </c>
      <c r="H16" s="14"/>
      <c r="I16" s="12">
        <v>43009.0</v>
      </c>
      <c r="J16" s="12">
        <v>43017.0</v>
      </c>
      <c r="K16" s="13">
        <f t="shared" si="18"/>
        <v>8</v>
      </c>
      <c r="L16" s="14">
        <v>0.0</v>
      </c>
      <c r="M16" s="15">
        <v>0.18</v>
      </c>
      <c r="N16" s="16">
        <f t="shared" si="19"/>
        <v>4500</v>
      </c>
      <c r="O16" s="16">
        <v>4500.0</v>
      </c>
      <c r="P16" s="11">
        <f t="shared" si="20"/>
        <v>0</v>
      </c>
      <c r="Q16" s="11">
        <f t="shared" si="25"/>
        <v>4930</v>
      </c>
      <c r="R16" s="12">
        <f t="shared" si="21"/>
        <v>43017</v>
      </c>
      <c r="S16" s="11" t="str">
        <f t="shared" ref="S16:T16" si="27">F16</f>
        <v>2331/12</v>
      </c>
      <c r="T16" s="73" t="str">
        <f t="shared" si="27"/>
        <v>26.10.17</v>
      </c>
      <c r="U16" s="11"/>
      <c r="V16" s="14">
        <f t="shared" si="23"/>
        <v>8</v>
      </c>
      <c r="W16" s="14">
        <v>0.0</v>
      </c>
    </row>
    <row r="17" ht="15.0" customHeight="1">
      <c r="A17" s="17">
        <v>43040.0</v>
      </c>
      <c r="B17" s="11">
        <v>25000.0</v>
      </c>
      <c r="C17" s="11">
        <v>25000.0</v>
      </c>
      <c r="D17" s="11">
        <f t="shared" si="17"/>
        <v>0</v>
      </c>
      <c r="E17" s="11">
        <f t="shared" si="24"/>
        <v>15750</v>
      </c>
      <c r="F17" s="14" t="s">
        <v>859</v>
      </c>
      <c r="G17" s="74" t="s">
        <v>691</v>
      </c>
      <c r="H17" s="14"/>
      <c r="I17" s="12">
        <v>43040.0</v>
      </c>
      <c r="J17" s="12">
        <v>43048.0</v>
      </c>
      <c r="K17" s="13">
        <f t="shared" si="18"/>
        <v>8</v>
      </c>
      <c r="L17" s="14">
        <v>0.0</v>
      </c>
      <c r="M17" s="15">
        <v>0.18</v>
      </c>
      <c r="N17" s="16">
        <f t="shared" si="19"/>
        <v>4500</v>
      </c>
      <c r="O17" s="16">
        <v>4500.0</v>
      </c>
      <c r="P17" s="11">
        <f t="shared" si="20"/>
        <v>0</v>
      </c>
      <c r="Q17" s="11">
        <f t="shared" si="25"/>
        <v>4930</v>
      </c>
      <c r="R17" s="12">
        <f t="shared" si="21"/>
        <v>43048</v>
      </c>
      <c r="S17" s="11" t="str">
        <f t="shared" ref="S17:T17" si="28">F17</f>
        <v>2342/13</v>
      </c>
      <c r="T17" s="124" t="str">
        <f t="shared" si="28"/>
        <v>19.12.17</v>
      </c>
      <c r="U17" s="11"/>
      <c r="V17" s="14">
        <f t="shared" si="23"/>
        <v>8</v>
      </c>
      <c r="W17" s="14">
        <v>0.0</v>
      </c>
    </row>
    <row r="18" ht="15.0" customHeight="1">
      <c r="A18" s="17">
        <v>43070.0</v>
      </c>
      <c r="B18" s="11">
        <v>25000.0</v>
      </c>
      <c r="C18" s="11">
        <v>25000.0</v>
      </c>
      <c r="D18" s="11">
        <f t="shared" si="17"/>
        <v>0</v>
      </c>
      <c r="E18" s="11">
        <f t="shared" si="24"/>
        <v>15750</v>
      </c>
      <c r="F18" s="14" t="s">
        <v>860</v>
      </c>
      <c r="G18" s="74" t="s">
        <v>861</v>
      </c>
      <c r="H18" s="14"/>
      <c r="I18" s="12">
        <v>43070.0</v>
      </c>
      <c r="J18" s="12">
        <v>43077.0</v>
      </c>
      <c r="K18" s="13">
        <f t="shared" si="18"/>
        <v>7</v>
      </c>
      <c r="L18" s="14">
        <v>0.0</v>
      </c>
      <c r="M18" s="15">
        <v>0.18</v>
      </c>
      <c r="N18" s="16">
        <f t="shared" si="19"/>
        <v>4500</v>
      </c>
      <c r="O18" s="16">
        <v>4500.0</v>
      </c>
      <c r="P18" s="11">
        <f t="shared" si="20"/>
        <v>0</v>
      </c>
      <c r="Q18" s="11">
        <f t="shared" si="25"/>
        <v>4930</v>
      </c>
      <c r="R18" s="12">
        <f t="shared" si="21"/>
        <v>43077</v>
      </c>
      <c r="S18" s="11" t="str">
        <f t="shared" ref="S18:T18" si="29">F18</f>
        <v>2347/25</v>
      </c>
      <c r="T18" s="124" t="str">
        <f t="shared" si="29"/>
        <v>8.1.18</v>
      </c>
      <c r="U18" s="11"/>
      <c r="V18" s="14">
        <f t="shared" si="23"/>
        <v>7</v>
      </c>
      <c r="W18" s="14">
        <v>0.0</v>
      </c>
    </row>
    <row r="19" ht="15.0" customHeight="1">
      <c r="A19" s="17">
        <v>43101.0</v>
      </c>
      <c r="B19" s="11">
        <v>25000.0</v>
      </c>
      <c r="C19" s="11">
        <v>25000.0</v>
      </c>
      <c r="D19" s="11">
        <f t="shared" si="17"/>
        <v>0</v>
      </c>
      <c r="E19" s="11">
        <f t="shared" si="24"/>
        <v>15750</v>
      </c>
      <c r="F19" s="14" t="s">
        <v>862</v>
      </c>
      <c r="G19" s="14" t="s">
        <v>607</v>
      </c>
      <c r="H19" s="14"/>
      <c r="I19" s="12">
        <v>43101.0</v>
      </c>
      <c r="J19" s="12">
        <v>43109.0</v>
      </c>
      <c r="K19" s="13">
        <f t="shared" si="18"/>
        <v>8</v>
      </c>
      <c r="L19" s="14">
        <v>0.0</v>
      </c>
      <c r="M19" s="15">
        <v>0.18</v>
      </c>
      <c r="N19" s="16">
        <f t="shared" si="19"/>
        <v>4500</v>
      </c>
      <c r="O19" s="16">
        <v>4500.0</v>
      </c>
      <c r="P19" s="11">
        <f t="shared" si="20"/>
        <v>0</v>
      </c>
      <c r="Q19" s="11">
        <f t="shared" si="25"/>
        <v>4930</v>
      </c>
      <c r="R19" s="12">
        <f t="shared" si="21"/>
        <v>43109</v>
      </c>
      <c r="S19" s="11" t="str">
        <f t="shared" ref="S19:T19" si="30">F19</f>
        <v>2678/1</v>
      </c>
      <c r="T19" s="73" t="str">
        <f t="shared" si="30"/>
        <v>6.2.18</v>
      </c>
      <c r="U19" s="11"/>
      <c r="V19" s="14">
        <f t="shared" si="23"/>
        <v>8</v>
      </c>
      <c r="W19" s="14">
        <v>0.0</v>
      </c>
    </row>
    <row r="20" ht="15.0" customHeight="1">
      <c r="A20" s="17">
        <v>43132.0</v>
      </c>
      <c r="B20" s="11">
        <v>25000.0</v>
      </c>
      <c r="C20" s="11">
        <v>25000.0</v>
      </c>
      <c r="D20" s="11">
        <f t="shared" si="17"/>
        <v>0</v>
      </c>
      <c r="E20" s="11">
        <f t="shared" si="24"/>
        <v>15750</v>
      </c>
      <c r="F20" s="14"/>
      <c r="G20" s="75"/>
      <c r="H20" s="14"/>
      <c r="I20" s="12">
        <v>43132.0</v>
      </c>
      <c r="J20" s="12">
        <v>43143.0</v>
      </c>
      <c r="K20" s="13">
        <f t="shared" si="18"/>
        <v>11</v>
      </c>
      <c r="L20" s="14">
        <v>0.0</v>
      </c>
      <c r="M20" s="15">
        <v>0.18</v>
      </c>
      <c r="N20" s="16">
        <f t="shared" si="19"/>
        <v>4500</v>
      </c>
      <c r="O20" s="16">
        <v>4500.0</v>
      </c>
      <c r="P20" s="11">
        <f t="shared" si="20"/>
        <v>0</v>
      </c>
      <c r="Q20" s="11">
        <f t="shared" si="25"/>
        <v>4930</v>
      </c>
      <c r="R20" s="12">
        <f t="shared" si="21"/>
        <v>43143</v>
      </c>
      <c r="S20" s="11" t="str">
        <f t="shared" ref="S20:T20" si="31">F20</f>
        <v/>
      </c>
      <c r="T20" s="73" t="str">
        <f t="shared" si="31"/>
        <v/>
      </c>
      <c r="U20" s="11"/>
      <c r="V20" s="14">
        <f t="shared" si="23"/>
        <v>11</v>
      </c>
      <c r="W20" s="14">
        <v>0.0</v>
      </c>
    </row>
    <row r="21" ht="15.0" customHeight="1">
      <c r="A21" s="17">
        <v>43160.0</v>
      </c>
      <c r="B21" s="11">
        <v>25000.0</v>
      </c>
      <c r="C21" s="11">
        <v>25000.0</v>
      </c>
      <c r="D21" s="11">
        <f t="shared" si="17"/>
        <v>0</v>
      </c>
      <c r="E21" s="11">
        <f t="shared" si="24"/>
        <v>15750</v>
      </c>
      <c r="F21" s="14" t="s">
        <v>863</v>
      </c>
      <c r="G21" s="14" t="s">
        <v>611</v>
      </c>
      <c r="H21" s="14"/>
      <c r="I21" s="12">
        <v>43160.0</v>
      </c>
      <c r="J21" s="12">
        <v>43168.0</v>
      </c>
      <c r="K21" s="13">
        <f t="shared" si="18"/>
        <v>8</v>
      </c>
      <c r="L21" s="14">
        <v>0.0</v>
      </c>
      <c r="M21" s="15">
        <v>0.18</v>
      </c>
      <c r="N21" s="16">
        <f t="shared" si="19"/>
        <v>4500</v>
      </c>
      <c r="O21" s="16">
        <v>4500.0</v>
      </c>
      <c r="P21" s="11">
        <f t="shared" si="20"/>
        <v>0</v>
      </c>
      <c r="Q21" s="11">
        <f t="shared" si="25"/>
        <v>4930</v>
      </c>
      <c r="R21" s="12">
        <f t="shared" si="21"/>
        <v>43168</v>
      </c>
      <c r="S21" s="11" t="str">
        <f t="shared" ref="S21:T21" si="32">F21</f>
        <v>2690/38</v>
      </c>
      <c r="T21" s="73" t="str">
        <f t="shared" si="32"/>
        <v>26.3.18</v>
      </c>
      <c r="U21" s="11"/>
      <c r="V21" s="14">
        <f t="shared" si="23"/>
        <v>8</v>
      </c>
      <c r="W21" s="14">
        <v>0.0</v>
      </c>
    </row>
    <row r="22" ht="15.0" customHeight="1">
      <c r="A22" s="17">
        <v>43191.0</v>
      </c>
      <c r="B22" s="11">
        <v>25000.0</v>
      </c>
      <c r="C22" s="11">
        <v>25000.0</v>
      </c>
      <c r="D22" s="11">
        <f t="shared" si="17"/>
        <v>0</v>
      </c>
      <c r="E22" s="11">
        <f t="shared" si="24"/>
        <v>15750</v>
      </c>
      <c r="F22" s="14" t="s">
        <v>864</v>
      </c>
      <c r="G22" s="14" t="s">
        <v>257</v>
      </c>
      <c r="H22" s="14"/>
      <c r="I22" s="12">
        <v>43191.0</v>
      </c>
      <c r="J22" s="12">
        <v>43200.0</v>
      </c>
      <c r="K22" s="13">
        <f t="shared" si="18"/>
        <v>9</v>
      </c>
      <c r="L22" s="14">
        <v>0.0</v>
      </c>
      <c r="M22" s="15">
        <v>0.18</v>
      </c>
      <c r="N22" s="16">
        <f t="shared" si="19"/>
        <v>4500</v>
      </c>
      <c r="O22" s="16">
        <v>4500.0</v>
      </c>
      <c r="P22" s="11">
        <f t="shared" si="20"/>
        <v>0</v>
      </c>
      <c r="Q22" s="11">
        <f t="shared" si="25"/>
        <v>4930</v>
      </c>
      <c r="R22" s="12">
        <f t="shared" si="21"/>
        <v>43200</v>
      </c>
      <c r="S22" s="11" t="str">
        <f t="shared" ref="S22:T22" si="33">F22</f>
        <v>2698/9</v>
      </c>
      <c r="T22" s="73" t="str">
        <f t="shared" si="33"/>
        <v>24.4.18</v>
      </c>
      <c r="U22" s="11"/>
      <c r="V22" s="14">
        <f t="shared" si="23"/>
        <v>9</v>
      </c>
      <c r="W22" s="14">
        <v>0.0</v>
      </c>
    </row>
    <row r="23" ht="15.0" customHeight="1">
      <c r="A23" s="17">
        <v>43221.0</v>
      </c>
      <c r="B23" s="11">
        <v>25000.0</v>
      </c>
      <c r="C23" s="11">
        <v>25000.0</v>
      </c>
      <c r="D23" s="11">
        <f t="shared" si="17"/>
        <v>0</v>
      </c>
      <c r="E23" s="11">
        <f t="shared" si="24"/>
        <v>15750</v>
      </c>
      <c r="F23" s="14" t="s">
        <v>865</v>
      </c>
      <c r="G23" s="14" t="s">
        <v>532</v>
      </c>
      <c r="H23" s="14"/>
      <c r="I23" s="12">
        <v>43221.0</v>
      </c>
      <c r="J23" s="12">
        <v>43230.0</v>
      </c>
      <c r="K23" s="13">
        <f t="shared" si="18"/>
        <v>9</v>
      </c>
      <c r="L23" s="14">
        <v>0.0</v>
      </c>
      <c r="M23" s="135" t="s">
        <v>866</v>
      </c>
      <c r="N23" s="4"/>
      <c r="O23" s="4"/>
      <c r="P23" s="4"/>
      <c r="Q23" s="4"/>
      <c r="R23" s="4"/>
      <c r="S23" s="4"/>
      <c r="T23" s="4"/>
      <c r="U23" s="4"/>
      <c r="V23" s="5"/>
      <c r="W23" s="14"/>
    </row>
    <row r="24" ht="15.0" customHeight="1">
      <c r="A24" s="17">
        <v>43252.0</v>
      </c>
      <c r="B24" s="11">
        <v>25000.0</v>
      </c>
      <c r="C24" s="11">
        <v>25000.0</v>
      </c>
      <c r="D24" s="11">
        <f t="shared" si="17"/>
        <v>0</v>
      </c>
      <c r="E24" s="11">
        <f t="shared" si="24"/>
        <v>15750</v>
      </c>
      <c r="F24" s="14" t="s">
        <v>867</v>
      </c>
      <c r="G24" s="14" t="s">
        <v>262</v>
      </c>
      <c r="H24" s="14"/>
      <c r="I24" s="12">
        <v>43252.0</v>
      </c>
      <c r="J24" s="12">
        <v>43262.0</v>
      </c>
      <c r="K24" s="13">
        <f t="shared" si="18"/>
        <v>10</v>
      </c>
      <c r="L24" s="14">
        <v>0.0</v>
      </c>
      <c r="M24" s="15"/>
      <c r="N24" s="16"/>
      <c r="O24" s="16"/>
      <c r="P24" s="11"/>
      <c r="Q24" s="11">
        <f>SUM(Q22+P24)</f>
        <v>4930</v>
      </c>
      <c r="R24" s="12"/>
      <c r="S24" s="11"/>
      <c r="T24" s="73"/>
      <c r="U24" s="11"/>
      <c r="V24" s="14"/>
      <c r="W24" s="14"/>
    </row>
    <row r="25" ht="15.0" customHeight="1">
      <c r="A25" s="17">
        <v>43282.0</v>
      </c>
      <c r="B25" s="11">
        <v>25000.0</v>
      </c>
      <c r="C25" s="11">
        <v>25000.0</v>
      </c>
      <c r="D25" s="11">
        <f t="shared" si="17"/>
        <v>0</v>
      </c>
      <c r="E25" s="11">
        <f t="shared" si="24"/>
        <v>15750</v>
      </c>
      <c r="F25" s="14" t="s">
        <v>868</v>
      </c>
      <c r="G25" s="74" t="s">
        <v>617</v>
      </c>
      <c r="H25" s="14"/>
      <c r="I25" s="12">
        <v>43282.0</v>
      </c>
      <c r="J25" s="12">
        <v>43291.0</v>
      </c>
      <c r="K25" s="13">
        <f t="shared" si="18"/>
        <v>9</v>
      </c>
      <c r="L25" s="14">
        <v>0.0</v>
      </c>
      <c r="M25" s="15"/>
      <c r="N25" s="16"/>
      <c r="O25" s="16"/>
      <c r="P25" s="11"/>
      <c r="Q25" s="11">
        <f t="shared" ref="Q25:Q43" si="34">SUM(Q24+P25)</f>
        <v>4930</v>
      </c>
      <c r="R25" s="12"/>
      <c r="S25" s="11"/>
      <c r="T25" s="73"/>
      <c r="U25" s="11"/>
      <c r="V25" s="14"/>
      <c r="W25" s="14"/>
    </row>
    <row r="26" ht="15.0" customHeight="1">
      <c r="A26" s="17">
        <v>43313.0</v>
      </c>
      <c r="B26" s="11">
        <v>25000.0</v>
      </c>
      <c r="C26" s="11">
        <v>25000.0</v>
      </c>
      <c r="D26" s="11">
        <f t="shared" si="17"/>
        <v>0</v>
      </c>
      <c r="E26" s="11">
        <f t="shared" si="24"/>
        <v>15750</v>
      </c>
      <c r="F26" s="14" t="s">
        <v>869</v>
      </c>
      <c r="G26" s="14" t="s">
        <v>796</v>
      </c>
      <c r="H26" s="14"/>
      <c r="I26" s="12">
        <v>43313.0</v>
      </c>
      <c r="J26" s="12">
        <v>43318.0</v>
      </c>
      <c r="K26" s="13">
        <f t="shared" si="18"/>
        <v>5</v>
      </c>
      <c r="L26" s="14">
        <v>0.0</v>
      </c>
      <c r="M26" s="15"/>
      <c r="N26" s="16"/>
      <c r="O26" s="16"/>
      <c r="P26" s="11"/>
      <c r="Q26" s="11">
        <f t="shared" si="34"/>
        <v>4930</v>
      </c>
      <c r="R26" s="12"/>
      <c r="S26" s="11"/>
      <c r="T26" s="73"/>
      <c r="U26" s="11"/>
      <c r="V26" s="14"/>
      <c r="W26" s="14"/>
    </row>
    <row r="27" ht="15.0" customHeight="1">
      <c r="A27" s="17">
        <v>43344.0</v>
      </c>
      <c r="B27" s="11">
        <v>25000.0</v>
      </c>
      <c r="C27" s="11">
        <v>25000.0</v>
      </c>
      <c r="D27" s="11">
        <f t="shared" si="17"/>
        <v>0</v>
      </c>
      <c r="E27" s="11">
        <f t="shared" si="24"/>
        <v>15750</v>
      </c>
      <c r="F27" s="14" t="s">
        <v>870</v>
      </c>
      <c r="G27" s="12" t="s">
        <v>747</v>
      </c>
      <c r="H27" s="14"/>
      <c r="I27" s="12">
        <v>43344.0</v>
      </c>
      <c r="J27" s="12">
        <v>43350.0</v>
      </c>
      <c r="K27" s="13">
        <f t="shared" si="18"/>
        <v>6</v>
      </c>
      <c r="L27" s="14">
        <v>0.0</v>
      </c>
      <c r="M27" s="15"/>
      <c r="N27" s="16"/>
      <c r="O27" s="16"/>
      <c r="P27" s="11"/>
      <c r="Q27" s="11">
        <f t="shared" si="34"/>
        <v>4930</v>
      </c>
      <c r="R27" s="12"/>
      <c r="S27" s="11"/>
      <c r="T27" s="73"/>
      <c r="U27" s="14"/>
      <c r="V27" s="14"/>
      <c r="W27" s="14"/>
    </row>
    <row r="28" ht="15.0" customHeight="1">
      <c r="A28" s="17">
        <v>43374.0</v>
      </c>
      <c r="B28" s="11">
        <v>25000.0</v>
      </c>
      <c r="C28" s="11">
        <v>25000.0</v>
      </c>
      <c r="D28" s="11">
        <f t="shared" si="17"/>
        <v>0</v>
      </c>
      <c r="E28" s="11">
        <f t="shared" si="24"/>
        <v>15750</v>
      </c>
      <c r="F28" s="10" t="s">
        <v>871</v>
      </c>
      <c r="G28" s="9" t="s">
        <v>566</v>
      </c>
      <c r="H28" s="10"/>
      <c r="I28" s="12">
        <v>43374.0</v>
      </c>
      <c r="J28" s="80">
        <v>43383.0</v>
      </c>
      <c r="K28" s="13">
        <f t="shared" si="18"/>
        <v>9</v>
      </c>
      <c r="L28" s="14">
        <v>0.0</v>
      </c>
      <c r="M28" s="15"/>
      <c r="N28" s="16"/>
      <c r="O28" s="16"/>
      <c r="P28" s="11"/>
      <c r="Q28" s="11">
        <f t="shared" si="34"/>
        <v>4930</v>
      </c>
      <c r="R28" s="12"/>
      <c r="S28" s="11"/>
      <c r="T28" s="73"/>
      <c r="U28" s="14"/>
      <c r="V28" s="14"/>
      <c r="W28" s="14"/>
    </row>
    <row r="29" ht="15.0" customHeight="1">
      <c r="A29" s="17">
        <v>43405.0</v>
      </c>
      <c r="B29" s="11">
        <v>25000.0</v>
      </c>
      <c r="C29" s="11">
        <v>25000.0</v>
      </c>
      <c r="D29" s="11">
        <f t="shared" si="17"/>
        <v>0</v>
      </c>
      <c r="E29" s="11">
        <f t="shared" si="24"/>
        <v>15750</v>
      </c>
      <c r="F29" s="10" t="s">
        <v>872</v>
      </c>
      <c r="G29" s="9" t="s">
        <v>624</v>
      </c>
      <c r="H29" s="10"/>
      <c r="I29" s="12">
        <v>43405.0</v>
      </c>
      <c r="J29" s="80">
        <v>43410.0</v>
      </c>
      <c r="K29" s="13">
        <f t="shared" si="18"/>
        <v>5</v>
      </c>
      <c r="L29" s="14">
        <v>0.0</v>
      </c>
      <c r="M29" s="15"/>
      <c r="N29" s="16"/>
      <c r="O29" s="16"/>
      <c r="P29" s="11"/>
      <c r="Q29" s="11">
        <f t="shared" si="34"/>
        <v>4930</v>
      </c>
      <c r="R29" s="12"/>
      <c r="S29" s="11"/>
      <c r="T29" s="73"/>
      <c r="U29" s="14"/>
      <c r="V29" s="14"/>
      <c r="W29" s="14"/>
    </row>
    <row r="30" ht="15.0" customHeight="1">
      <c r="A30" s="17">
        <v>43435.0</v>
      </c>
      <c r="B30" s="11">
        <v>25000.0</v>
      </c>
      <c r="C30" s="11">
        <v>25000.0</v>
      </c>
      <c r="D30" s="11">
        <f t="shared" si="17"/>
        <v>0</v>
      </c>
      <c r="E30" s="11">
        <f t="shared" si="24"/>
        <v>15750</v>
      </c>
      <c r="F30" s="10" t="s">
        <v>873</v>
      </c>
      <c r="G30" s="9" t="s">
        <v>751</v>
      </c>
      <c r="H30" s="10"/>
      <c r="I30" s="12">
        <v>43435.0</v>
      </c>
      <c r="J30" s="80">
        <v>43440.0</v>
      </c>
      <c r="K30" s="13">
        <f t="shared" si="18"/>
        <v>5</v>
      </c>
      <c r="L30" s="14">
        <v>0.0</v>
      </c>
      <c r="M30" s="15"/>
      <c r="N30" s="16"/>
      <c r="O30" s="16"/>
      <c r="P30" s="11"/>
      <c r="Q30" s="11">
        <f t="shared" si="34"/>
        <v>4930</v>
      </c>
      <c r="R30" s="12"/>
      <c r="S30" s="11"/>
      <c r="T30" s="73"/>
      <c r="U30" s="14"/>
      <c r="V30" s="14"/>
      <c r="W30" s="14"/>
    </row>
    <row r="31" ht="15.0" customHeight="1">
      <c r="A31" s="17">
        <v>43466.0</v>
      </c>
      <c r="B31" s="11">
        <v>25000.0</v>
      </c>
      <c r="C31" s="11">
        <v>25000.0</v>
      </c>
      <c r="D31" s="11">
        <f t="shared" si="17"/>
        <v>0</v>
      </c>
      <c r="E31" s="11">
        <f t="shared" si="24"/>
        <v>15750</v>
      </c>
      <c r="F31" s="10" t="s">
        <v>801</v>
      </c>
      <c r="G31" s="9" t="s">
        <v>802</v>
      </c>
      <c r="H31" s="10"/>
      <c r="I31" s="12">
        <v>43466.0</v>
      </c>
      <c r="J31" s="80">
        <v>43469.0</v>
      </c>
      <c r="K31" s="13">
        <f t="shared" si="18"/>
        <v>3</v>
      </c>
      <c r="L31" s="14">
        <v>0.0</v>
      </c>
      <c r="M31" s="15"/>
      <c r="N31" s="16"/>
      <c r="O31" s="16"/>
      <c r="P31" s="11"/>
      <c r="Q31" s="11">
        <f t="shared" si="34"/>
        <v>4930</v>
      </c>
      <c r="R31" s="12"/>
      <c r="S31" s="11"/>
      <c r="T31" s="73"/>
      <c r="U31" s="14"/>
      <c r="V31" s="14"/>
      <c r="W31" s="14"/>
    </row>
    <row r="32" ht="15.0" customHeight="1">
      <c r="A32" s="17">
        <v>43497.0</v>
      </c>
      <c r="B32" s="11">
        <v>25000.0</v>
      </c>
      <c r="C32" s="11">
        <v>25000.0</v>
      </c>
      <c r="D32" s="11">
        <f t="shared" si="17"/>
        <v>0</v>
      </c>
      <c r="E32" s="11">
        <f t="shared" si="24"/>
        <v>15750</v>
      </c>
      <c r="F32" s="14" t="s">
        <v>874</v>
      </c>
      <c r="G32" s="14" t="s">
        <v>755</v>
      </c>
      <c r="H32" s="14"/>
      <c r="I32" s="12">
        <v>43497.0</v>
      </c>
      <c r="J32" s="80">
        <v>43504.0</v>
      </c>
      <c r="K32" s="13">
        <f t="shared" si="18"/>
        <v>7</v>
      </c>
      <c r="L32" s="14">
        <v>0.0</v>
      </c>
      <c r="M32" s="15"/>
      <c r="N32" s="16"/>
      <c r="O32" s="16"/>
      <c r="P32" s="11"/>
      <c r="Q32" s="11">
        <f t="shared" si="34"/>
        <v>4930</v>
      </c>
      <c r="R32" s="12"/>
      <c r="S32" s="11"/>
      <c r="T32" s="73"/>
      <c r="U32" s="11"/>
      <c r="V32" s="14"/>
      <c r="W32" s="14"/>
      <c r="X32" s="19">
        <v>43497.0</v>
      </c>
      <c r="Y32" s="19">
        <v>43615.0</v>
      </c>
      <c r="Z32" s="20">
        <f>SUM(Y32-X32+1)</f>
        <v>119</v>
      </c>
    </row>
    <row r="33" ht="15.0" customHeight="1">
      <c r="A33" s="17">
        <v>43525.0</v>
      </c>
      <c r="B33" s="11">
        <v>25000.0</v>
      </c>
      <c r="C33" s="11">
        <v>25000.0</v>
      </c>
      <c r="D33" s="11">
        <f t="shared" si="17"/>
        <v>0</v>
      </c>
      <c r="E33" s="11">
        <f t="shared" si="24"/>
        <v>15750</v>
      </c>
      <c r="F33" s="14" t="s">
        <v>875</v>
      </c>
      <c r="G33" s="12" t="s">
        <v>876</v>
      </c>
      <c r="H33" s="14"/>
      <c r="I33" s="12">
        <v>43525.0</v>
      </c>
      <c r="J33" s="12">
        <v>43531.0</v>
      </c>
      <c r="K33" s="13">
        <f t="shared" si="18"/>
        <v>6</v>
      </c>
      <c r="L33" s="14">
        <v>0.0</v>
      </c>
      <c r="M33" s="15"/>
      <c r="N33" s="16"/>
      <c r="O33" s="16"/>
      <c r="P33" s="11"/>
      <c r="Q33" s="11">
        <f t="shared" si="34"/>
        <v>4930</v>
      </c>
      <c r="R33" s="12"/>
      <c r="S33" s="11"/>
      <c r="T33" s="73"/>
      <c r="U33" s="14"/>
      <c r="V33" s="14"/>
      <c r="W33" s="14"/>
      <c r="X33" s="20"/>
      <c r="Y33" s="20"/>
      <c r="Z33" s="20"/>
    </row>
    <row r="34" ht="15.0" customHeight="1">
      <c r="A34" s="17">
        <v>43556.0</v>
      </c>
      <c r="B34" s="11">
        <v>25000.0</v>
      </c>
      <c r="C34" s="11">
        <v>25000.0</v>
      </c>
      <c r="D34" s="11">
        <f t="shared" si="17"/>
        <v>0</v>
      </c>
      <c r="E34" s="11">
        <f t="shared" si="24"/>
        <v>15750</v>
      </c>
      <c r="F34" s="14" t="s">
        <v>877</v>
      </c>
      <c r="G34" s="12" t="s">
        <v>631</v>
      </c>
      <c r="H34" s="14"/>
      <c r="I34" s="12">
        <v>43556.0</v>
      </c>
      <c r="J34" s="12">
        <v>43564.0</v>
      </c>
      <c r="K34" s="13">
        <f t="shared" si="18"/>
        <v>8</v>
      </c>
      <c r="L34" s="14">
        <v>0.0</v>
      </c>
      <c r="M34" s="15"/>
      <c r="N34" s="16"/>
      <c r="O34" s="16"/>
      <c r="P34" s="11"/>
      <c r="Q34" s="11">
        <f t="shared" si="34"/>
        <v>4930</v>
      </c>
      <c r="R34" s="12"/>
      <c r="S34" s="11"/>
      <c r="T34" s="73"/>
      <c r="U34" s="14"/>
      <c r="V34" s="14"/>
      <c r="W34" s="14"/>
    </row>
    <row r="35" ht="15.0" customHeight="1">
      <c r="A35" s="17">
        <v>43586.0</v>
      </c>
      <c r="B35" s="11">
        <v>25000.0</v>
      </c>
      <c r="C35" s="11">
        <v>25000.0</v>
      </c>
      <c r="D35" s="11">
        <f t="shared" si="17"/>
        <v>0</v>
      </c>
      <c r="E35" s="11">
        <f t="shared" si="24"/>
        <v>15750</v>
      </c>
      <c r="F35" s="14" t="s">
        <v>878</v>
      </c>
      <c r="G35" s="12" t="s">
        <v>715</v>
      </c>
      <c r="H35" s="14"/>
      <c r="I35" s="12">
        <v>43586.0</v>
      </c>
      <c r="J35" s="12">
        <v>43594.0</v>
      </c>
      <c r="K35" s="13">
        <f t="shared" si="18"/>
        <v>8</v>
      </c>
      <c r="L35" s="14">
        <v>0.0</v>
      </c>
      <c r="M35" s="15"/>
      <c r="N35" s="16"/>
      <c r="O35" s="16"/>
      <c r="P35" s="11"/>
      <c r="Q35" s="11">
        <f t="shared" si="34"/>
        <v>4930</v>
      </c>
      <c r="R35" s="12"/>
      <c r="S35" s="11"/>
      <c r="T35" s="73"/>
      <c r="U35" s="14"/>
      <c r="V35" s="14"/>
      <c r="W35" s="14"/>
    </row>
    <row r="36" ht="15.0" customHeight="1">
      <c r="A36" s="17">
        <v>43617.0</v>
      </c>
      <c r="B36" s="11">
        <v>25000.0</v>
      </c>
      <c r="C36" s="11">
        <v>25000.0</v>
      </c>
      <c r="D36" s="11">
        <f t="shared" si="17"/>
        <v>0</v>
      </c>
      <c r="E36" s="11">
        <f t="shared" si="24"/>
        <v>15750</v>
      </c>
      <c r="F36" s="14" t="s">
        <v>879</v>
      </c>
      <c r="G36" s="12" t="s">
        <v>304</v>
      </c>
      <c r="H36" s="14"/>
      <c r="I36" s="12">
        <v>43617.0</v>
      </c>
      <c r="J36" s="80">
        <v>43623.0</v>
      </c>
      <c r="K36" s="13">
        <f t="shared" si="18"/>
        <v>6</v>
      </c>
      <c r="L36" s="14">
        <v>0.0</v>
      </c>
      <c r="M36" s="15"/>
      <c r="N36" s="16"/>
      <c r="O36" s="16"/>
      <c r="P36" s="11"/>
      <c r="Q36" s="11">
        <f t="shared" si="34"/>
        <v>4930</v>
      </c>
      <c r="R36" s="12"/>
      <c r="S36" s="11"/>
      <c r="T36" s="73"/>
      <c r="U36" s="14"/>
      <c r="V36" s="14"/>
      <c r="W36" s="14"/>
      <c r="X36" s="19">
        <v>43617.0</v>
      </c>
      <c r="Y36" s="19">
        <v>43630.0</v>
      </c>
      <c r="Z36" s="20">
        <f>SUM(Y36-X36+1)</f>
        <v>14</v>
      </c>
    </row>
    <row r="37" ht="15.0" customHeight="1">
      <c r="A37" s="17">
        <v>43647.0</v>
      </c>
      <c r="B37" s="11">
        <v>25000.0</v>
      </c>
      <c r="C37" s="11">
        <v>25000.0</v>
      </c>
      <c r="D37" s="11">
        <f t="shared" si="17"/>
        <v>0</v>
      </c>
      <c r="E37" s="11">
        <f t="shared" si="24"/>
        <v>15750</v>
      </c>
      <c r="F37" s="14" t="s">
        <v>880</v>
      </c>
      <c r="G37" s="21" t="s">
        <v>636</v>
      </c>
      <c r="H37" s="14"/>
      <c r="I37" s="12">
        <v>43647.0</v>
      </c>
      <c r="J37" s="80">
        <v>43655.0</v>
      </c>
      <c r="K37" s="13">
        <f t="shared" si="18"/>
        <v>8</v>
      </c>
      <c r="L37" s="14">
        <v>0.0</v>
      </c>
      <c r="M37" s="15"/>
      <c r="N37" s="16"/>
      <c r="O37" s="16"/>
      <c r="P37" s="11"/>
      <c r="Q37" s="11">
        <f t="shared" si="34"/>
        <v>4930</v>
      </c>
      <c r="R37" s="12"/>
      <c r="S37" s="11"/>
      <c r="T37" s="73"/>
      <c r="U37" s="14"/>
      <c r="V37" s="14"/>
      <c r="W37" s="14"/>
    </row>
    <row r="38" ht="15.0" customHeight="1">
      <c r="A38" s="17">
        <v>43678.0</v>
      </c>
      <c r="B38" s="11">
        <v>25000.0</v>
      </c>
      <c r="C38" s="11">
        <v>25000.0</v>
      </c>
      <c r="D38" s="11">
        <f t="shared" si="17"/>
        <v>0</v>
      </c>
      <c r="E38" s="11">
        <f t="shared" si="24"/>
        <v>15750</v>
      </c>
      <c r="F38" s="14" t="s">
        <v>881</v>
      </c>
      <c r="G38" s="21" t="s">
        <v>24</v>
      </c>
      <c r="H38" s="14"/>
      <c r="I38" s="12">
        <v>43678.0</v>
      </c>
      <c r="J38" s="80">
        <v>43683.0</v>
      </c>
      <c r="K38" s="13">
        <f t="shared" si="18"/>
        <v>5</v>
      </c>
      <c r="L38" s="14">
        <v>0.0</v>
      </c>
      <c r="M38" s="15"/>
      <c r="N38" s="16"/>
      <c r="O38" s="16"/>
      <c r="P38" s="11"/>
      <c r="Q38" s="11">
        <f t="shared" si="34"/>
        <v>4930</v>
      </c>
      <c r="R38" s="12"/>
      <c r="S38" s="11"/>
      <c r="T38" s="73"/>
      <c r="U38" s="14"/>
      <c r="V38" s="14"/>
      <c r="W38" s="14"/>
      <c r="X38" s="19">
        <v>43617.0</v>
      </c>
      <c r="Y38" s="19">
        <v>43629.0</v>
      </c>
      <c r="Z38" s="20">
        <f>SUM(Y38-X38+1)</f>
        <v>13</v>
      </c>
    </row>
    <row r="39" ht="15.0" customHeight="1">
      <c r="A39" s="17">
        <v>43709.0</v>
      </c>
      <c r="B39" s="11">
        <v>25000.0</v>
      </c>
      <c r="C39" s="11">
        <v>25000.0</v>
      </c>
      <c r="D39" s="11">
        <f t="shared" si="17"/>
        <v>0</v>
      </c>
      <c r="E39" s="11">
        <f t="shared" si="24"/>
        <v>15750</v>
      </c>
      <c r="F39" s="14" t="s">
        <v>882</v>
      </c>
      <c r="G39" s="21" t="s">
        <v>883</v>
      </c>
      <c r="H39" s="14"/>
      <c r="I39" s="12">
        <v>43709.0</v>
      </c>
      <c r="J39" s="80">
        <v>43717.0</v>
      </c>
      <c r="K39" s="13">
        <f t="shared" si="18"/>
        <v>8</v>
      </c>
      <c r="L39" s="14">
        <v>0.0</v>
      </c>
      <c r="M39" s="15"/>
      <c r="N39" s="16"/>
      <c r="O39" s="16"/>
      <c r="P39" s="11"/>
      <c r="Q39" s="11">
        <f t="shared" si="34"/>
        <v>4930</v>
      </c>
      <c r="R39" s="12"/>
      <c r="S39" s="11"/>
      <c r="T39" s="73"/>
      <c r="U39" s="14"/>
      <c r="V39" s="14"/>
      <c r="W39" s="14"/>
    </row>
    <row r="40" ht="15.0" customHeight="1">
      <c r="A40" s="17">
        <v>43739.0</v>
      </c>
      <c r="B40" s="11">
        <v>25000.0</v>
      </c>
      <c r="C40" s="11">
        <v>25000.0</v>
      </c>
      <c r="D40" s="11">
        <f t="shared" si="17"/>
        <v>0</v>
      </c>
      <c r="E40" s="11">
        <f t="shared" si="24"/>
        <v>15750</v>
      </c>
      <c r="F40" s="14" t="s">
        <v>884</v>
      </c>
      <c r="G40" s="21" t="s">
        <v>316</v>
      </c>
      <c r="H40" s="14"/>
      <c r="I40" s="12">
        <v>43739.0</v>
      </c>
      <c r="J40" s="80">
        <v>43745.0</v>
      </c>
      <c r="K40" s="13">
        <f t="shared" si="18"/>
        <v>6</v>
      </c>
      <c r="L40" s="14">
        <v>0.0</v>
      </c>
      <c r="M40" s="15"/>
      <c r="N40" s="16"/>
      <c r="O40" s="16"/>
      <c r="P40" s="11"/>
      <c r="Q40" s="11">
        <f t="shared" si="34"/>
        <v>4930</v>
      </c>
      <c r="R40" s="12"/>
      <c r="S40" s="11"/>
      <c r="T40" s="73"/>
      <c r="U40" s="14"/>
      <c r="V40" s="14"/>
      <c r="W40" s="14"/>
      <c r="AA40" s="24">
        <v>2625.0</v>
      </c>
      <c r="AB40" s="24">
        <f>AA42</f>
        <v>2756</v>
      </c>
    </row>
    <row r="41" ht="15.0" customHeight="1">
      <c r="A41" s="17">
        <v>43770.0</v>
      </c>
      <c r="B41" s="11">
        <v>25000.0</v>
      </c>
      <c r="C41" s="11">
        <v>25000.0</v>
      </c>
      <c r="D41" s="11">
        <f t="shared" si="17"/>
        <v>0</v>
      </c>
      <c r="E41" s="11">
        <f t="shared" si="24"/>
        <v>15750</v>
      </c>
      <c r="F41" s="14" t="s">
        <v>885</v>
      </c>
      <c r="G41" s="21" t="s">
        <v>319</v>
      </c>
      <c r="H41" s="14"/>
      <c r="I41" s="12">
        <v>43770.0</v>
      </c>
      <c r="J41" s="80">
        <v>43775.0</v>
      </c>
      <c r="K41" s="13">
        <f t="shared" si="18"/>
        <v>5</v>
      </c>
      <c r="L41" s="14">
        <v>0.0</v>
      </c>
      <c r="M41" s="15"/>
      <c r="N41" s="16"/>
      <c r="O41" s="16"/>
      <c r="P41" s="11"/>
      <c r="Q41" s="11">
        <f t="shared" si="34"/>
        <v>4930</v>
      </c>
      <c r="R41" s="12"/>
      <c r="S41" s="11"/>
      <c r="T41" s="73"/>
      <c r="U41" s="14"/>
      <c r="V41" s="14"/>
      <c r="W41" s="14"/>
      <c r="AA41" s="24">
        <f>ROUND(SUM(AA40*5%),0)</f>
        <v>131</v>
      </c>
      <c r="AB41" s="24">
        <f>ROUND(SUM(AB40*10%),0)</f>
        <v>276</v>
      </c>
    </row>
    <row r="42" ht="15.0" customHeight="1">
      <c r="A42" s="17">
        <v>43800.0</v>
      </c>
      <c r="B42" s="11">
        <v>25000.0</v>
      </c>
      <c r="C42" s="11">
        <v>25000.0</v>
      </c>
      <c r="D42" s="11">
        <f t="shared" si="17"/>
        <v>0</v>
      </c>
      <c r="E42" s="11">
        <f t="shared" si="24"/>
        <v>15750</v>
      </c>
      <c r="F42" s="14" t="s">
        <v>886</v>
      </c>
      <c r="G42" s="12" t="s">
        <v>439</v>
      </c>
      <c r="H42" s="14"/>
      <c r="I42" s="12">
        <v>43800.0</v>
      </c>
      <c r="J42" s="80">
        <v>43808.0</v>
      </c>
      <c r="K42" s="13">
        <f t="shared" si="18"/>
        <v>8</v>
      </c>
      <c r="L42" s="14">
        <v>0.0</v>
      </c>
      <c r="M42" s="15"/>
      <c r="N42" s="16"/>
      <c r="O42" s="16"/>
      <c r="P42" s="11"/>
      <c r="Q42" s="11">
        <f t="shared" si="34"/>
        <v>4930</v>
      </c>
      <c r="R42" s="12"/>
      <c r="S42" s="11"/>
      <c r="T42" s="73"/>
      <c r="U42" s="14"/>
      <c r="V42" s="14"/>
      <c r="W42" s="14"/>
      <c r="AA42" s="24">
        <f t="shared" ref="AA42:AB42" si="35">SUM(AA40,AA41)</f>
        <v>2756</v>
      </c>
      <c r="AB42" s="24">
        <f t="shared" si="35"/>
        <v>3032</v>
      </c>
    </row>
    <row r="43" ht="15.0" customHeight="1">
      <c r="A43" s="17">
        <v>43831.0</v>
      </c>
      <c r="B43" s="11">
        <v>25000.0</v>
      </c>
      <c r="C43" s="11">
        <v>25000.0</v>
      </c>
      <c r="D43" s="11">
        <f t="shared" si="17"/>
        <v>0</v>
      </c>
      <c r="E43" s="11">
        <f t="shared" si="24"/>
        <v>15750</v>
      </c>
      <c r="F43" s="14" t="s">
        <v>887</v>
      </c>
      <c r="G43" s="14" t="s">
        <v>888</v>
      </c>
      <c r="H43" s="14"/>
      <c r="I43" s="12">
        <v>43831.0</v>
      </c>
      <c r="J43" s="80">
        <v>43837.0</v>
      </c>
      <c r="K43" s="13">
        <f t="shared" si="18"/>
        <v>6</v>
      </c>
      <c r="L43" s="14">
        <v>0.0</v>
      </c>
      <c r="M43" s="15"/>
      <c r="N43" s="16"/>
      <c r="O43" s="16"/>
      <c r="P43" s="11"/>
      <c r="Q43" s="11">
        <f t="shared" si="34"/>
        <v>4930</v>
      </c>
      <c r="R43" s="12"/>
      <c r="S43" s="11"/>
      <c r="T43" s="73"/>
      <c r="U43" s="11"/>
      <c r="V43" s="14"/>
      <c r="W43" s="14"/>
    </row>
    <row r="44" ht="15.0" customHeight="1">
      <c r="A44" s="17">
        <v>43862.0</v>
      </c>
      <c r="B44" s="11">
        <v>25000.0</v>
      </c>
      <c r="C44" s="11">
        <v>25000.0</v>
      </c>
      <c r="D44" s="11">
        <f t="shared" si="17"/>
        <v>0</v>
      </c>
      <c r="E44" s="11">
        <f t="shared" si="24"/>
        <v>15750</v>
      </c>
      <c r="F44" s="14" t="s">
        <v>889</v>
      </c>
      <c r="G44" s="26" t="s">
        <v>890</v>
      </c>
      <c r="H44" s="14"/>
      <c r="I44" s="12">
        <v>43862.0</v>
      </c>
      <c r="J44" s="80">
        <v>43866.0</v>
      </c>
      <c r="K44" s="13">
        <f t="shared" si="18"/>
        <v>4</v>
      </c>
      <c r="L44" s="14">
        <v>0.0</v>
      </c>
      <c r="M44" s="125" t="s">
        <v>891</v>
      </c>
      <c r="N44" s="4"/>
      <c r="O44" s="4"/>
      <c r="P44" s="4"/>
      <c r="Q44" s="4"/>
      <c r="R44" s="4"/>
      <c r="S44" s="4"/>
      <c r="T44" s="4"/>
      <c r="U44" s="4"/>
      <c r="V44" s="4"/>
      <c r="W44" s="5"/>
    </row>
    <row r="45" ht="15.0" customHeight="1">
      <c r="A45" s="17">
        <v>43891.0</v>
      </c>
      <c r="B45" s="11">
        <v>15000.0</v>
      </c>
      <c r="C45" s="11">
        <v>30750.0</v>
      </c>
      <c r="D45" s="11">
        <f t="shared" si="17"/>
        <v>-15750</v>
      </c>
      <c r="E45" s="11">
        <f t="shared" si="24"/>
        <v>0</v>
      </c>
      <c r="F45" s="14"/>
      <c r="G45" s="14"/>
      <c r="H45" s="14"/>
      <c r="I45" s="12">
        <v>43891.0</v>
      </c>
      <c r="J45" s="80">
        <v>43894.0</v>
      </c>
      <c r="K45" s="13">
        <f t="shared" si="18"/>
        <v>3</v>
      </c>
      <c r="L45" s="14">
        <v>0.0</v>
      </c>
      <c r="M45" s="15"/>
      <c r="N45" s="16">
        <v>0.0</v>
      </c>
      <c r="O45" s="16">
        <v>4948.0</v>
      </c>
      <c r="P45" s="11">
        <f>SUM(N45-O45)</f>
        <v>-4948</v>
      </c>
      <c r="Q45" s="11">
        <f>SUM(Q43+P45)</f>
        <v>-18</v>
      </c>
      <c r="R45" s="12"/>
      <c r="S45" s="11"/>
      <c r="T45" s="73"/>
      <c r="U45" s="11"/>
      <c r="V45" s="14"/>
      <c r="W45" s="14"/>
    </row>
    <row r="46" ht="15.0" customHeight="1">
      <c r="A46" s="22">
        <v>43922.0</v>
      </c>
      <c r="B46" s="11">
        <v>15000.0</v>
      </c>
      <c r="C46" s="11">
        <v>15000.0</v>
      </c>
      <c r="D46" s="11">
        <f t="shared" si="17"/>
        <v>0</v>
      </c>
      <c r="E46" s="23">
        <f t="shared" si="24"/>
        <v>0</v>
      </c>
      <c r="F46" s="28"/>
      <c r="G46" s="28"/>
      <c r="H46" s="28"/>
      <c r="I46" s="12">
        <v>43922.0</v>
      </c>
      <c r="J46" s="80">
        <v>43980.0</v>
      </c>
      <c r="K46" s="13">
        <f t="shared" si="18"/>
        <v>58</v>
      </c>
      <c r="L46" s="14">
        <v>0.0</v>
      </c>
      <c r="M46" s="136" t="s">
        <v>892</v>
      </c>
      <c r="N46" s="137"/>
      <c r="O46" s="137"/>
      <c r="P46" s="137"/>
      <c r="Q46" s="137"/>
      <c r="R46" s="137"/>
      <c r="S46" s="137"/>
      <c r="T46" s="137"/>
      <c r="U46" s="137"/>
      <c r="V46" s="137"/>
      <c r="W46" s="138"/>
    </row>
    <row r="47" ht="15.0" customHeight="1">
      <c r="A47" s="22">
        <v>43952.0</v>
      </c>
      <c r="B47" s="11">
        <v>15000.0</v>
      </c>
      <c r="C47" s="11">
        <v>15000.0</v>
      </c>
      <c r="D47" s="11">
        <f t="shared" si="17"/>
        <v>0</v>
      </c>
      <c r="E47" s="23">
        <f t="shared" si="24"/>
        <v>0</v>
      </c>
      <c r="F47" s="28"/>
      <c r="G47" s="28"/>
      <c r="H47" s="28"/>
      <c r="I47" s="12">
        <v>43952.0</v>
      </c>
      <c r="J47" s="80">
        <v>43980.0</v>
      </c>
      <c r="K47" s="13">
        <f t="shared" si="18"/>
        <v>28</v>
      </c>
      <c r="L47" s="14">
        <v>0.0</v>
      </c>
      <c r="M47" s="139"/>
      <c r="W47" s="140"/>
    </row>
    <row r="48" ht="15.0" customHeight="1">
      <c r="A48" s="22">
        <v>43983.0</v>
      </c>
      <c r="B48" s="11">
        <v>15000.0</v>
      </c>
      <c r="C48" s="11">
        <v>15000.0</v>
      </c>
      <c r="D48" s="11">
        <f t="shared" si="17"/>
        <v>0</v>
      </c>
      <c r="E48" s="23">
        <f t="shared" si="24"/>
        <v>0</v>
      </c>
      <c r="F48" s="28"/>
      <c r="G48" s="28"/>
      <c r="H48" s="28"/>
      <c r="I48" s="12">
        <v>43983.0</v>
      </c>
      <c r="J48" s="80">
        <v>43999.0</v>
      </c>
      <c r="K48" s="13">
        <f t="shared" si="18"/>
        <v>16</v>
      </c>
      <c r="L48" s="14">
        <v>0.0</v>
      </c>
      <c r="M48" s="141"/>
      <c r="N48" s="2"/>
      <c r="O48" s="2"/>
      <c r="P48" s="2"/>
      <c r="Q48" s="2"/>
      <c r="R48" s="2"/>
      <c r="S48" s="2"/>
      <c r="T48" s="2"/>
      <c r="U48" s="2"/>
      <c r="V48" s="2"/>
      <c r="W48" s="142"/>
    </row>
    <row r="49" ht="15.0" customHeight="1">
      <c r="A49" s="17">
        <v>44013.0</v>
      </c>
      <c r="B49" s="11">
        <v>15000.0</v>
      </c>
      <c r="C49" s="11">
        <v>15000.0</v>
      </c>
      <c r="D49" s="11">
        <f t="shared" si="17"/>
        <v>0</v>
      </c>
      <c r="E49" s="11">
        <f t="shared" si="24"/>
        <v>0</v>
      </c>
      <c r="F49" s="14"/>
      <c r="G49" s="14"/>
      <c r="H49" s="14"/>
      <c r="I49" s="12">
        <v>44013.0</v>
      </c>
      <c r="J49" s="80">
        <v>44018.0</v>
      </c>
      <c r="K49" s="13">
        <f t="shared" si="18"/>
        <v>5</v>
      </c>
      <c r="L49" s="14">
        <v>0.0</v>
      </c>
      <c r="M49" s="15"/>
      <c r="N49" s="16"/>
      <c r="O49" s="16"/>
      <c r="P49" s="11"/>
      <c r="Q49" s="11"/>
      <c r="R49" s="12"/>
      <c r="S49" s="11"/>
      <c r="T49" s="73"/>
      <c r="U49" s="11"/>
      <c r="V49" s="14"/>
      <c r="W49" s="14"/>
    </row>
    <row r="50" ht="15.0" customHeight="1">
      <c r="A50" s="17">
        <v>44044.0</v>
      </c>
      <c r="B50" s="23">
        <v>22500.0</v>
      </c>
      <c r="C50" s="11">
        <v>22500.0</v>
      </c>
      <c r="D50" s="11">
        <f t="shared" si="17"/>
        <v>0</v>
      </c>
      <c r="E50" s="11">
        <f t="shared" si="24"/>
        <v>0</v>
      </c>
      <c r="F50" s="14"/>
      <c r="G50" s="14"/>
      <c r="H50" s="14"/>
      <c r="I50" s="12">
        <v>44044.0</v>
      </c>
      <c r="J50" s="80">
        <v>44050.0</v>
      </c>
      <c r="K50" s="13">
        <f t="shared" si="18"/>
        <v>6</v>
      </c>
      <c r="L50" s="14">
        <v>0.0</v>
      </c>
      <c r="M50" s="15"/>
      <c r="N50" s="16"/>
      <c r="O50" s="16"/>
      <c r="P50" s="11"/>
      <c r="Q50" s="11"/>
      <c r="R50" s="32"/>
      <c r="S50" s="11"/>
      <c r="T50" s="73"/>
      <c r="U50" s="11"/>
      <c r="V50" s="14"/>
      <c r="W50" s="14"/>
    </row>
    <row r="51" ht="15.0" customHeight="1">
      <c r="A51" s="11"/>
      <c r="B51" s="11">
        <f t="shared" ref="B51:D51" si="36">SUM(B5:B50)</f>
        <v>1472500</v>
      </c>
      <c r="C51" s="11">
        <f t="shared" si="36"/>
        <v>1472500</v>
      </c>
      <c r="D51" s="11">
        <f t="shared" si="36"/>
        <v>0</v>
      </c>
      <c r="E51" s="11"/>
      <c r="F51" s="14"/>
      <c r="G51" s="14"/>
      <c r="H51" s="14"/>
      <c r="I51" s="12"/>
      <c r="J51" s="14"/>
      <c r="K51" s="14"/>
      <c r="L51" s="14">
        <f>SUM(L5:L50)</f>
        <v>1575</v>
      </c>
      <c r="M51" s="11"/>
      <c r="N51" s="11">
        <f t="shared" ref="N51:P51" si="37">SUM(N5:N50)</f>
        <v>130250</v>
      </c>
      <c r="O51" s="11">
        <f t="shared" si="37"/>
        <v>130268</v>
      </c>
      <c r="P51" s="11">
        <f t="shared" si="37"/>
        <v>-18</v>
      </c>
      <c r="Q51" s="11"/>
      <c r="R51" s="11"/>
      <c r="S51" s="11"/>
      <c r="T51" s="11"/>
      <c r="U51" s="11"/>
      <c r="V51" s="11"/>
      <c r="W51" s="11">
        <f>SUM(W5:W50)</f>
        <v>24</v>
      </c>
    </row>
    <row r="52" ht="15.0" customHeight="1"/>
    <row r="53" ht="15.0" customHeight="1">
      <c r="A53" s="3" t="s">
        <v>37</v>
      </c>
      <c r="B53" s="4"/>
      <c r="C53" s="4"/>
      <c r="D53" s="4"/>
      <c r="E53" s="4"/>
      <c r="F53" s="5"/>
    </row>
    <row r="54" ht="15.0" customHeight="1">
      <c r="A54" s="34" t="s">
        <v>38</v>
      </c>
      <c r="B54" s="5"/>
      <c r="C54" s="35"/>
      <c r="D54" s="35" t="s">
        <v>39</v>
      </c>
      <c r="E54" s="35" t="s">
        <v>17</v>
      </c>
      <c r="F54" s="35" t="s">
        <v>6</v>
      </c>
    </row>
    <row r="55" ht="15.0" customHeight="1">
      <c r="A55" s="34" t="s">
        <v>1</v>
      </c>
      <c r="B55" s="5"/>
      <c r="C55" s="35"/>
      <c r="D55" s="35">
        <f t="shared" ref="D55:E55" si="38">B51</f>
        <v>1472500</v>
      </c>
      <c r="E55" s="35">
        <f t="shared" si="38"/>
        <v>1472500</v>
      </c>
      <c r="F55" s="35">
        <f t="shared" ref="F55:F58" si="40">SUM(D55-E55)</f>
        <v>0</v>
      </c>
    </row>
    <row r="56" ht="15.0" customHeight="1">
      <c r="A56" s="34" t="s">
        <v>40</v>
      </c>
      <c r="B56" s="5"/>
      <c r="C56" s="35"/>
      <c r="D56" s="35">
        <f t="shared" ref="D56:E56" si="39">N51</f>
        <v>130250</v>
      </c>
      <c r="E56" s="35">
        <f t="shared" si="39"/>
        <v>130268</v>
      </c>
      <c r="F56" s="35">
        <f t="shared" si="40"/>
        <v>-18</v>
      </c>
    </row>
    <row r="57" ht="15.0" customHeight="1">
      <c r="A57" s="34" t="s">
        <v>41</v>
      </c>
      <c r="B57" s="5"/>
      <c r="C57" s="35"/>
      <c r="D57" s="35">
        <f>L51</f>
        <v>1575</v>
      </c>
      <c r="E57" s="35">
        <v>0.0</v>
      </c>
      <c r="F57" s="35">
        <f t="shared" si="40"/>
        <v>1575</v>
      </c>
    </row>
    <row r="58" ht="15.0" customHeight="1">
      <c r="A58" s="34" t="s">
        <v>42</v>
      </c>
      <c r="B58" s="5"/>
      <c r="C58" s="35"/>
      <c r="D58" s="35">
        <f>W51</f>
        <v>24</v>
      </c>
      <c r="E58" s="35">
        <v>0.0</v>
      </c>
      <c r="F58" s="35">
        <f t="shared" si="40"/>
        <v>24</v>
      </c>
    </row>
    <row r="59" ht="15.0" customHeight="1">
      <c r="A59" s="3" t="s">
        <v>36</v>
      </c>
      <c r="B59" s="5"/>
      <c r="C59" s="35"/>
      <c r="D59" s="35">
        <f t="shared" ref="D59:F59" si="41">SUM(D55:D58)</f>
        <v>1604349</v>
      </c>
      <c r="E59" s="35">
        <f t="shared" si="41"/>
        <v>1602768</v>
      </c>
      <c r="F59" s="35">
        <f t="shared" si="41"/>
        <v>1581</v>
      </c>
    </row>
    <row r="60" ht="15.75" customHeight="1">
      <c r="A60" s="36" t="s">
        <v>43</v>
      </c>
    </row>
    <row r="61" ht="25.5" customHeight="1"/>
    <row r="62" ht="15.75" customHeight="1">
      <c r="D62" s="24" t="s">
        <v>44</v>
      </c>
      <c r="F62" s="24" t="s">
        <v>45</v>
      </c>
      <c r="I62" s="24" t="s">
        <v>46</v>
      </c>
      <c r="L62" s="24" t="s">
        <v>47</v>
      </c>
      <c r="Q62" s="24" t="s">
        <v>48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53:F53"/>
    <mergeCell ref="A54:B54"/>
    <mergeCell ref="A55:B55"/>
    <mergeCell ref="A56:B56"/>
    <mergeCell ref="A57:B57"/>
    <mergeCell ref="A58:B58"/>
    <mergeCell ref="A59:B59"/>
    <mergeCell ref="A60:Q60"/>
    <mergeCell ref="A1:W1"/>
    <mergeCell ref="A2:L2"/>
    <mergeCell ref="M2:W2"/>
    <mergeCell ref="A4:W4"/>
    <mergeCell ref="M23:V23"/>
    <mergeCell ref="M44:W44"/>
    <mergeCell ref="M46:W48"/>
  </mergeCells>
  <printOptions/>
  <pageMargins bottom="0.7480314960629921" footer="0.0" header="0.0" left="0.7086614173228347" right="0.7086614173228347" top="0.7480314960629921"/>
  <pageSetup paperSize="5" scale="75"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3" width="6.5"/>
    <col customWidth="1" min="4" max="4" width="8.13"/>
    <col customWidth="1" min="5" max="5" width="7.5"/>
    <col customWidth="1" min="6" max="6" width="6.88"/>
    <col customWidth="1" min="7" max="7" width="7.88"/>
    <col customWidth="1" min="8" max="8" width="4.13"/>
    <col customWidth="1" min="9" max="9" width="8.25"/>
    <col customWidth="1" min="10" max="10" width="8.5"/>
    <col customWidth="1" min="11" max="11" width="5.0"/>
    <col customWidth="1" min="12" max="12" width="8.25"/>
    <col customWidth="1" min="13" max="13" width="3.75"/>
    <col customWidth="1" min="14" max="14" width="5.25"/>
    <col customWidth="1" min="15" max="15" width="5.13"/>
    <col customWidth="1" min="16" max="16" width="5.38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4.38"/>
    <col customWidth="1" min="23" max="23" width="5.88"/>
    <col customWidth="1" min="24" max="24" width="7.63"/>
    <col customWidth="1" min="25" max="25" width="5.0"/>
    <col customWidth="1" min="26" max="26" width="5.38"/>
    <col customWidth="1" min="27" max="27" width="5.25"/>
    <col customWidth="1" min="28" max="32" width="7.63"/>
  </cols>
  <sheetData>
    <row r="1">
      <c r="A1" s="49" t="s">
        <v>893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 t="s">
        <v>894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20.25" customHeight="1">
      <c r="A5" s="66" t="s">
        <v>205</v>
      </c>
      <c r="B5" s="10">
        <v>18465.0</v>
      </c>
      <c r="C5" s="10">
        <v>0.0</v>
      </c>
      <c r="D5" s="11">
        <f t="shared" ref="D5:D55" si="1">SUM(B5-C5)</f>
        <v>18465</v>
      </c>
      <c r="E5" s="10">
        <f>D5</f>
        <v>18465</v>
      </c>
      <c r="F5" s="10"/>
      <c r="G5" s="10"/>
      <c r="H5" s="10">
        <v>39.0</v>
      </c>
      <c r="I5" s="67">
        <v>42582.0</v>
      </c>
      <c r="J5" s="67">
        <v>42650.0</v>
      </c>
      <c r="K5" s="13">
        <f t="shared" ref="K5:K8" si="2">SUM(J5-I5)</f>
        <v>68</v>
      </c>
      <c r="L5" s="10">
        <v>0.0</v>
      </c>
      <c r="M5" s="10"/>
      <c r="N5" s="10">
        <v>2598.0</v>
      </c>
      <c r="O5" s="10">
        <v>0.0</v>
      </c>
      <c r="P5" s="11">
        <f t="shared" ref="P5:P55" si="3">SUM(N5-O5)</f>
        <v>2598</v>
      </c>
      <c r="Q5" s="10">
        <f>P5</f>
        <v>2598</v>
      </c>
      <c r="R5" s="79">
        <f>J5</f>
        <v>42650</v>
      </c>
      <c r="S5" s="10"/>
      <c r="T5" s="10"/>
      <c r="U5" s="10"/>
      <c r="V5" s="14">
        <f>K5</f>
        <v>68</v>
      </c>
      <c r="W5" s="14">
        <f>ROUND(SUM(N5*18%*V5/365),0)</f>
        <v>87</v>
      </c>
    </row>
    <row r="6" ht="20.25" customHeight="1">
      <c r="A6" s="17">
        <v>42583.0</v>
      </c>
      <c r="B6" s="11">
        <v>4500.0</v>
      </c>
      <c r="C6" s="11">
        <v>0.0</v>
      </c>
      <c r="D6" s="11">
        <f t="shared" si="1"/>
        <v>4500</v>
      </c>
      <c r="E6" s="11">
        <f t="shared" ref="E6:E55" si="4">SUM(E5,D6)</f>
        <v>22965</v>
      </c>
      <c r="F6" s="14"/>
      <c r="G6" s="14"/>
      <c r="H6" s="14"/>
      <c r="I6" s="12">
        <v>42583.0</v>
      </c>
      <c r="J6" s="12">
        <v>42803.0</v>
      </c>
      <c r="K6" s="13">
        <f t="shared" si="2"/>
        <v>220</v>
      </c>
      <c r="L6" s="14">
        <v>450.0</v>
      </c>
      <c r="M6" s="15">
        <v>0.15</v>
      </c>
      <c r="N6" s="16">
        <f t="shared" ref="N6:N55" si="5">ROUND(SUM(B6*M6),0)</f>
        <v>675</v>
      </c>
      <c r="O6" s="16">
        <v>0.0</v>
      </c>
      <c r="P6" s="11">
        <f t="shared" si="3"/>
        <v>675</v>
      </c>
      <c r="Q6" s="11">
        <f>SUM(P5+P6)</f>
        <v>3273</v>
      </c>
      <c r="R6" s="12">
        <v>44104.0</v>
      </c>
      <c r="S6" s="11"/>
      <c r="T6" s="73"/>
      <c r="U6" s="11"/>
      <c r="V6" s="14">
        <f t="shared" ref="V6:V7" si="6">SUM(R6-I6)</f>
        <v>1521</v>
      </c>
      <c r="W6" s="14">
        <f t="shared" ref="W6:W7" si="7">ROUND(SUM(P6*18%*V6/365),0)</f>
        <v>506</v>
      </c>
    </row>
    <row r="7" ht="20.25" customHeight="1">
      <c r="A7" s="17">
        <v>42614.0</v>
      </c>
      <c r="B7" s="11">
        <v>4500.0</v>
      </c>
      <c r="C7" s="11">
        <v>0.0</v>
      </c>
      <c r="D7" s="11">
        <f t="shared" si="1"/>
        <v>4500</v>
      </c>
      <c r="E7" s="11">
        <f t="shared" si="4"/>
        <v>27465</v>
      </c>
      <c r="F7" s="14"/>
      <c r="G7" s="14"/>
      <c r="H7" s="14"/>
      <c r="I7" s="12">
        <v>42614.0</v>
      </c>
      <c r="J7" s="12">
        <v>44104.0</v>
      </c>
      <c r="K7" s="13">
        <f t="shared" si="2"/>
        <v>1490</v>
      </c>
      <c r="L7" s="14">
        <v>450.0</v>
      </c>
      <c r="M7" s="15">
        <v>0.15</v>
      </c>
      <c r="N7" s="16">
        <f t="shared" si="5"/>
        <v>675</v>
      </c>
      <c r="O7" s="16">
        <v>0.0</v>
      </c>
      <c r="P7" s="11">
        <f t="shared" si="3"/>
        <v>675</v>
      </c>
      <c r="Q7" s="11">
        <f t="shared" ref="Q7:Q55" si="8">SUM(Q6+P7)</f>
        <v>3948</v>
      </c>
      <c r="R7" s="12">
        <f t="shared" ref="R7:R16" si="9">J7</f>
        <v>44104</v>
      </c>
      <c r="S7" s="11"/>
      <c r="T7" s="73"/>
      <c r="U7" s="11"/>
      <c r="V7" s="14">
        <f t="shared" si="6"/>
        <v>1490</v>
      </c>
      <c r="W7" s="14">
        <f t="shared" si="7"/>
        <v>496</v>
      </c>
      <c r="X7" s="24" t="s">
        <v>1</v>
      </c>
      <c r="Y7" s="24" t="s">
        <v>895</v>
      </c>
      <c r="Z7" s="24" t="s">
        <v>896</v>
      </c>
      <c r="AA7" s="24" t="s">
        <v>36</v>
      </c>
      <c r="AB7" s="24" t="s">
        <v>1</v>
      </c>
      <c r="AC7" s="24" t="s">
        <v>897</v>
      </c>
    </row>
    <row r="8" ht="20.25" customHeight="1">
      <c r="A8" s="17">
        <v>42644.0</v>
      </c>
      <c r="B8" s="11">
        <v>4500.0</v>
      </c>
      <c r="C8" s="11">
        <v>22965.0</v>
      </c>
      <c r="D8" s="11">
        <f t="shared" si="1"/>
        <v>-18465</v>
      </c>
      <c r="E8" s="11">
        <f t="shared" si="4"/>
        <v>9000</v>
      </c>
      <c r="F8" s="14" t="s">
        <v>898</v>
      </c>
      <c r="G8" s="14" t="s">
        <v>899</v>
      </c>
      <c r="H8" s="14"/>
      <c r="I8" s="12">
        <v>42644.0</v>
      </c>
      <c r="J8" s="12">
        <v>42650.0</v>
      </c>
      <c r="K8" s="13">
        <f t="shared" si="2"/>
        <v>6</v>
      </c>
      <c r="L8" s="14">
        <v>0.0</v>
      </c>
      <c r="M8" s="15">
        <v>0.15</v>
      </c>
      <c r="N8" s="16">
        <f t="shared" si="5"/>
        <v>675</v>
      </c>
      <c r="O8" s="16">
        <v>3273.0</v>
      </c>
      <c r="P8" s="11">
        <f t="shared" si="3"/>
        <v>-2598</v>
      </c>
      <c r="Q8" s="11">
        <f t="shared" si="8"/>
        <v>1350</v>
      </c>
      <c r="R8" s="12">
        <f t="shared" si="9"/>
        <v>42650</v>
      </c>
      <c r="S8" s="11" t="str">
        <f t="shared" ref="S8:T8" si="10">F8</f>
        <v>567/09</v>
      </c>
      <c r="T8" s="11" t="str">
        <f t="shared" si="10"/>
        <v>29.11.16</v>
      </c>
      <c r="U8" s="11"/>
      <c r="V8" s="14">
        <v>0.0</v>
      </c>
      <c r="W8" s="14">
        <v>0.0</v>
      </c>
      <c r="X8" s="24">
        <v>18465.0</v>
      </c>
      <c r="Y8" s="24">
        <v>2598.0</v>
      </c>
      <c r="Z8" s="24">
        <v>4500.0</v>
      </c>
      <c r="AA8" s="24">
        <f>SUM(X8:Z8)</f>
        <v>25563</v>
      </c>
      <c r="AB8" s="24">
        <v>4500.0</v>
      </c>
      <c r="AC8" s="24">
        <v>675.0</v>
      </c>
      <c r="AD8" s="24">
        <f>SUM(AA8:AC8)</f>
        <v>30738</v>
      </c>
      <c r="AE8" s="24">
        <v>2915.0</v>
      </c>
      <c r="AF8" s="24" t="s">
        <v>489</v>
      </c>
    </row>
    <row r="9" ht="20.25" customHeight="1">
      <c r="A9" s="17">
        <v>42675.0</v>
      </c>
      <c r="B9" s="11">
        <v>4500.0</v>
      </c>
      <c r="C9" s="11">
        <v>4500.0</v>
      </c>
      <c r="D9" s="11">
        <f t="shared" si="1"/>
        <v>0</v>
      </c>
      <c r="E9" s="11">
        <f t="shared" si="4"/>
        <v>9000</v>
      </c>
      <c r="F9" s="14" t="s">
        <v>900</v>
      </c>
      <c r="G9" s="14" t="s">
        <v>235</v>
      </c>
      <c r="H9" s="14"/>
      <c r="I9" s="12">
        <v>42675.0</v>
      </c>
      <c r="J9" s="12">
        <v>42682.0</v>
      </c>
      <c r="K9" s="13">
        <v>0.0</v>
      </c>
      <c r="L9" s="14">
        <v>0.0</v>
      </c>
      <c r="M9" s="15">
        <v>0.15</v>
      </c>
      <c r="N9" s="16">
        <f t="shared" si="5"/>
        <v>675</v>
      </c>
      <c r="O9" s="16">
        <v>675.0</v>
      </c>
      <c r="P9" s="11">
        <f t="shared" si="3"/>
        <v>0</v>
      </c>
      <c r="Q9" s="11">
        <f t="shared" si="8"/>
        <v>1350</v>
      </c>
      <c r="R9" s="12">
        <f t="shared" si="9"/>
        <v>42682</v>
      </c>
      <c r="S9" s="11" t="str">
        <f t="shared" ref="S9:T9" si="11">F9</f>
        <v>568/10</v>
      </c>
      <c r="T9" s="11" t="str">
        <f t="shared" si="11"/>
        <v>7.12.16</v>
      </c>
      <c r="U9" s="11"/>
      <c r="V9" s="14">
        <v>0.0</v>
      </c>
      <c r="W9" s="14">
        <f t="shared" ref="W9:W11" si="14">ROUND(SUM(N9*18%*V9/365),0)</f>
        <v>0</v>
      </c>
      <c r="X9" s="24">
        <f t="shared" ref="X9:Y9" si="12">SUM(X8,AB8)</f>
        <v>22965</v>
      </c>
      <c r="Y9" s="24">
        <f t="shared" si="12"/>
        <v>3273</v>
      </c>
      <c r="Z9" s="24">
        <v>4500.0</v>
      </c>
      <c r="AD9" s="24">
        <f>SUM(X9:AC9)</f>
        <v>30738</v>
      </c>
      <c r="AE9" s="24">
        <v>2914.0</v>
      </c>
      <c r="AF9" s="24" t="s">
        <v>489</v>
      </c>
    </row>
    <row r="10" ht="20.25" customHeight="1">
      <c r="A10" s="17">
        <v>42705.0</v>
      </c>
      <c r="B10" s="11">
        <v>4500.0</v>
      </c>
      <c r="C10" s="11">
        <v>4500.0</v>
      </c>
      <c r="D10" s="11">
        <f t="shared" si="1"/>
        <v>0</v>
      </c>
      <c r="E10" s="11">
        <f t="shared" si="4"/>
        <v>9000</v>
      </c>
      <c r="F10" s="14" t="s">
        <v>901</v>
      </c>
      <c r="G10" s="14" t="s">
        <v>902</v>
      </c>
      <c r="H10" s="14"/>
      <c r="I10" s="12">
        <v>42705.0</v>
      </c>
      <c r="J10" s="12">
        <v>42710.0</v>
      </c>
      <c r="K10" s="13">
        <v>0.0</v>
      </c>
      <c r="L10" s="14">
        <v>0.0</v>
      </c>
      <c r="M10" s="15">
        <v>0.15</v>
      </c>
      <c r="N10" s="16">
        <f t="shared" si="5"/>
        <v>675</v>
      </c>
      <c r="O10" s="16">
        <v>675.0</v>
      </c>
      <c r="P10" s="11">
        <f t="shared" si="3"/>
        <v>0</v>
      </c>
      <c r="Q10" s="11">
        <f t="shared" si="8"/>
        <v>1350</v>
      </c>
      <c r="R10" s="12">
        <f t="shared" si="9"/>
        <v>42710</v>
      </c>
      <c r="S10" s="11" t="str">
        <f t="shared" ref="S10:T10" si="13">F10</f>
        <v>1004/28</v>
      </c>
      <c r="T10" s="11" t="str">
        <f t="shared" si="13"/>
        <v>15.12.16</v>
      </c>
      <c r="U10" s="11"/>
      <c r="V10" s="14">
        <v>0.0</v>
      </c>
      <c r="W10" s="14">
        <f t="shared" si="14"/>
        <v>0</v>
      </c>
      <c r="X10" s="24">
        <v>2929.0</v>
      </c>
      <c r="Y10" s="24" t="s">
        <v>903</v>
      </c>
    </row>
    <row r="11" ht="20.25" customHeight="1">
      <c r="A11" s="17">
        <v>42736.0</v>
      </c>
      <c r="B11" s="11">
        <v>4500.0</v>
      </c>
      <c r="C11" s="11">
        <v>4500.0</v>
      </c>
      <c r="D11" s="11">
        <f t="shared" si="1"/>
        <v>0</v>
      </c>
      <c r="E11" s="11">
        <f t="shared" si="4"/>
        <v>9000</v>
      </c>
      <c r="F11" s="14" t="s">
        <v>904</v>
      </c>
      <c r="G11" s="14" t="s">
        <v>496</v>
      </c>
      <c r="H11" s="14"/>
      <c r="I11" s="12">
        <v>42736.0</v>
      </c>
      <c r="J11" s="12">
        <v>42744.0</v>
      </c>
      <c r="K11" s="13">
        <f t="shared" ref="K11:K12" si="16">SUM(J11-I11)</f>
        <v>8</v>
      </c>
      <c r="L11" s="14">
        <v>0.0</v>
      </c>
      <c r="M11" s="15">
        <v>0.15</v>
      </c>
      <c r="N11" s="16">
        <f t="shared" si="5"/>
        <v>675</v>
      </c>
      <c r="O11" s="16">
        <v>675.0</v>
      </c>
      <c r="P11" s="11">
        <f t="shared" si="3"/>
        <v>0</v>
      </c>
      <c r="Q11" s="11">
        <f t="shared" si="8"/>
        <v>1350</v>
      </c>
      <c r="R11" s="12">
        <f t="shared" si="9"/>
        <v>42744</v>
      </c>
      <c r="S11" s="11" t="str">
        <f t="shared" ref="S11:T11" si="15">F11</f>
        <v>1008/48</v>
      </c>
      <c r="T11" s="11" t="str">
        <f t="shared" si="15"/>
        <v>30.1.17</v>
      </c>
      <c r="U11" s="11"/>
      <c r="V11" s="14">
        <v>0.0</v>
      </c>
      <c r="W11" s="14">
        <f t="shared" si="14"/>
        <v>0</v>
      </c>
    </row>
    <row r="12" ht="20.25" customHeight="1">
      <c r="A12" s="17">
        <v>42767.0</v>
      </c>
      <c r="B12" s="11">
        <v>4500.0</v>
      </c>
      <c r="C12" s="11">
        <v>4500.0</v>
      </c>
      <c r="D12" s="11">
        <f t="shared" si="1"/>
        <v>0</v>
      </c>
      <c r="E12" s="11">
        <f t="shared" si="4"/>
        <v>9000</v>
      </c>
      <c r="F12" s="14" t="s">
        <v>905</v>
      </c>
      <c r="G12" s="14" t="s">
        <v>906</v>
      </c>
      <c r="H12" s="14"/>
      <c r="I12" s="12">
        <v>42767.0</v>
      </c>
      <c r="J12" s="12">
        <v>42772.0</v>
      </c>
      <c r="K12" s="13">
        <f t="shared" si="16"/>
        <v>5</v>
      </c>
      <c r="L12" s="14">
        <v>0.0</v>
      </c>
      <c r="M12" s="15">
        <v>0.15</v>
      </c>
      <c r="N12" s="16">
        <f t="shared" si="5"/>
        <v>675</v>
      </c>
      <c r="O12" s="16">
        <v>675.0</v>
      </c>
      <c r="P12" s="11">
        <f t="shared" si="3"/>
        <v>0</v>
      </c>
      <c r="Q12" s="11">
        <f t="shared" si="8"/>
        <v>1350</v>
      </c>
      <c r="R12" s="12">
        <f t="shared" si="9"/>
        <v>42772</v>
      </c>
      <c r="S12" s="11" t="str">
        <f t="shared" ref="S12:T12" si="17">F12</f>
        <v>1012/24</v>
      </c>
      <c r="T12" s="11" t="str">
        <f t="shared" si="17"/>
        <v>23.2.17</v>
      </c>
      <c r="U12" s="11"/>
      <c r="V12" s="14">
        <v>0.0</v>
      </c>
      <c r="W12" s="14">
        <v>0.0</v>
      </c>
    </row>
    <row r="13" ht="20.25" customHeight="1">
      <c r="A13" s="17">
        <v>42795.0</v>
      </c>
      <c r="B13" s="11">
        <v>4500.0</v>
      </c>
      <c r="C13" s="11">
        <v>7500.0</v>
      </c>
      <c r="D13" s="11">
        <f t="shared" si="1"/>
        <v>-3000</v>
      </c>
      <c r="E13" s="11">
        <f t="shared" si="4"/>
        <v>6000</v>
      </c>
      <c r="F13" s="14" t="s">
        <v>907</v>
      </c>
      <c r="G13" s="14" t="s">
        <v>908</v>
      </c>
      <c r="H13" s="14"/>
      <c r="I13" s="12">
        <v>42795.0</v>
      </c>
      <c r="J13" s="12">
        <v>42803.0</v>
      </c>
      <c r="K13" s="13">
        <v>0.0</v>
      </c>
      <c r="L13" s="14">
        <v>0.0</v>
      </c>
      <c r="M13" s="15">
        <v>0.15</v>
      </c>
      <c r="N13" s="16">
        <f t="shared" si="5"/>
        <v>675</v>
      </c>
      <c r="O13" s="16">
        <v>1185.0</v>
      </c>
      <c r="P13" s="11">
        <f t="shared" si="3"/>
        <v>-510</v>
      </c>
      <c r="Q13" s="11">
        <f t="shared" si="8"/>
        <v>840</v>
      </c>
      <c r="R13" s="12">
        <f t="shared" si="9"/>
        <v>42803</v>
      </c>
      <c r="S13" s="11" t="str">
        <f t="shared" ref="S13:T13" si="18">F13</f>
        <v>1423/20</v>
      </c>
      <c r="T13" s="11" t="str">
        <f t="shared" si="18"/>
        <v>24.3.17</v>
      </c>
      <c r="U13" s="11"/>
      <c r="V13" s="14">
        <f t="shared" ref="V13:V16" si="20">K13</f>
        <v>0</v>
      </c>
      <c r="W13" s="14">
        <f t="shared" ref="W13:W16" si="21">ROUND(SUM(N13*18%*V13/365),0)</f>
        <v>0</v>
      </c>
    </row>
    <row r="14" ht="20.25" customHeight="1">
      <c r="A14" s="17">
        <v>42826.0</v>
      </c>
      <c r="B14" s="11">
        <v>4500.0</v>
      </c>
      <c r="C14" s="11">
        <v>4500.0</v>
      </c>
      <c r="D14" s="11">
        <f t="shared" si="1"/>
        <v>0</v>
      </c>
      <c r="E14" s="11">
        <f t="shared" si="4"/>
        <v>6000</v>
      </c>
      <c r="F14" s="14" t="s">
        <v>909</v>
      </c>
      <c r="G14" s="14" t="s">
        <v>513</v>
      </c>
      <c r="H14" s="14"/>
      <c r="I14" s="12">
        <v>42826.0</v>
      </c>
      <c r="J14" s="12">
        <v>42835.0</v>
      </c>
      <c r="K14" s="13">
        <v>0.0</v>
      </c>
      <c r="L14" s="14">
        <v>0.0</v>
      </c>
      <c r="M14" s="15">
        <v>0.15</v>
      </c>
      <c r="N14" s="16">
        <f t="shared" si="5"/>
        <v>675</v>
      </c>
      <c r="O14" s="16">
        <v>675.0</v>
      </c>
      <c r="P14" s="11">
        <f t="shared" si="3"/>
        <v>0</v>
      </c>
      <c r="Q14" s="11">
        <f t="shared" si="8"/>
        <v>840</v>
      </c>
      <c r="R14" s="12">
        <f t="shared" si="9"/>
        <v>42835</v>
      </c>
      <c r="S14" s="11" t="str">
        <f t="shared" ref="S14:T14" si="19">F14</f>
        <v>1632/01</v>
      </c>
      <c r="T14" s="11" t="str">
        <f t="shared" si="19"/>
        <v>3.5.17</v>
      </c>
      <c r="U14" s="11"/>
      <c r="V14" s="14">
        <f t="shared" si="20"/>
        <v>0</v>
      </c>
      <c r="W14" s="14">
        <f t="shared" si="21"/>
        <v>0</v>
      </c>
    </row>
    <row r="15" ht="16.5" customHeight="1">
      <c r="A15" s="17">
        <v>42856.0</v>
      </c>
      <c r="B15" s="11">
        <v>4500.0</v>
      </c>
      <c r="C15" s="11">
        <v>4500.0</v>
      </c>
      <c r="D15" s="11">
        <f t="shared" si="1"/>
        <v>0</v>
      </c>
      <c r="E15" s="11">
        <f t="shared" si="4"/>
        <v>6000</v>
      </c>
      <c r="F15" s="14" t="s">
        <v>910</v>
      </c>
      <c r="G15" s="14" t="s">
        <v>678</v>
      </c>
      <c r="H15" s="14"/>
      <c r="I15" s="12">
        <v>42856.0</v>
      </c>
      <c r="J15" s="12">
        <v>42858.0</v>
      </c>
      <c r="K15" s="13">
        <v>0.0</v>
      </c>
      <c r="L15" s="14">
        <v>0.0</v>
      </c>
      <c r="M15" s="15">
        <v>0.15</v>
      </c>
      <c r="N15" s="16">
        <f t="shared" si="5"/>
        <v>675</v>
      </c>
      <c r="O15" s="16">
        <v>675.0</v>
      </c>
      <c r="P15" s="11">
        <f t="shared" si="3"/>
        <v>0</v>
      </c>
      <c r="Q15" s="11">
        <f t="shared" si="8"/>
        <v>840</v>
      </c>
      <c r="R15" s="12">
        <f t="shared" si="9"/>
        <v>42858</v>
      </c>
      <c r="S15" s="11" t="str">
        <f t="shared" ref="S15:T15" si="22">F15</f>
        <v>1710/7</v>
      </c>
      <c r="T15" s="11" t="str">
        <f t="shared" si="22"/>
        <v>30.6.17</v>
      </c>
      <c r="U15" s="11"/>
      <c r="V15" s="14">
        <f t="shared" si="20"/>
        <v>0</v>
      </c>
      <c r="W15" s="14">
        <f t="shared" si="21"/>
        <v>0</v>
      </c>
    </row>
    <row r="16" ht="16.5" customHeight="1">
      <c r="A16" s="17">
        <v>42887.0</v>
      </c>
      <c r="B16" s="11">
        <v>4500.0</v>
      </c>
      <c r="C16" s="11">
        <v>4500.0</v>
      </c>
      <c r="D16" s="11">
        <f t="shared" si="1"/>
        <v>0</v>
      </c>
      <c r="E16" s="11">
        <f t="shared" si="4"/>
        <v>6000</v>
      </c>
      <c r="F16" s="14" t="s">
        <v>911</v>
      </c>
      <c r="G16" s="12" t="s">
        <v>596</v>
      </c>
      <c r="H16" s="14"/>
      <c r="I16" s="12">
        <v>42887.0</v>
      </c>
      <c r="J16" s="12">
        <v>42894.0</v>
      </c>
      <c r="K16" s="13">
        <v>0.0</v>
      </c>
      <c r="L16" s="14">
        <v>0.0</v>
      </c>
      <c r="M16" s="15">
        <v>0.15</v>
      </c>
      <c r="N16" s="16">
        <f t="shared" si="5"/>
        <v>675</v>
      </c>
      <c r="O16" s="16">
        <v>675.0</v>
      </c>
      <c r="P16" s="11">
        <f t="shared" si="3"/>
        <v>0</v>
      </c>
      <c r="Q16" s="11">
        <f t="shared" si="8"/>
        <v>840</v>
      </c>
      <c r="R16" s="12">
        <f t="shared" si="9"/>
        <v>42894</v>
      </c>
      <c r="S16" s="11" t="str">
        <f t="shared" ref="S16:T16" si="23">F16</f>
        <v>1864/22</v>
      </c>
      <c r="T16" s="32" t="str">
        <f t="shared" si="23"/>
        <v>13.7.17</v>
      </c>
      <c r="U16" s="14"/>
      <c r="V16" s="14">
        <f t="shared" si="20"/>
        <v>0</v>
      </c>
      <c r="W16" s="14">
        <f t="shared" si="21"/>
        <v>0</v>
      </c>
    </row>
    <row r="17" ht="16.5" customHeight="1">
      <c r="A17" s="17">
        <v>42917.0</v>
      </c>
      <c r="B17" s="11">
        <v>4500.0</v>
      </c>
      <c r="C17" s="11">
        <v>4500.0</v>
      </c>
      <c r="D17" s="11">
        <f t="shared" si="1"/>
        <v>0</v>
      </c>
      <c r="E17" s="11">
        <f t="shared" si="4"/>
        <v>6000</v>
      </c>
      <c r="F17" s="14" t="s">
        <v>912</v>
      </c>
      <c r="G17" s="12" t="s">
        <v>598</v>
      </c>
      <c r="H17" s="14"/>
      <c r="I17" s="12">
        <v>42917.0</v>
      </c>
      <c r="J17" s="12">
        <v>42921.0</v>
      </c>
      <c r="K17" s="13">
        <v>0.0</v>
      </c>
      <c r="L17" s="14">
        <v>0.0</v>
      </c>
      <c r="M17" s="15">
        <v>0.18</v>
      </c>
      <c r="N17" s="16">
        <f t="shared" si="5"/>
        <v>810</v>
      </c>
      <c r="O17" s="16">
        <v>675.0</v>
      </c>
      <c r="P17" s="11">
        <f t="shared" si="3"/>
        <v>135</v>
      </c>
      <c r="Q17" s="11">
        <f t="shared" si="8"/>
        <v>975</v>
      </c>
      <c r="R17" s="70">
        <v>42985.0</v>
      </c>
      <c r="S17" s="11" t="str">
        <f t="shared" ref="S17:T17" si="24">F17</f>
        <v>1889/25</v>
      </c>
      <c r="T17" s="32" t="str">
        <f t="shared" si="24"/>
        <v>4.8.17</v>
      </c>
      <c r="U17" s="14"/>
      <c r="V17" s="14">
        <f>R17-I17</f>
        <v>68</v>
      </c>
      <c r="W17" s="14">
        <f>ROUND(SUM(P17*18%*V17/365),0)</f>
        <v>5</v>
      </c>
    </row>
    <row r="18" ht="16.5" customHeight="1">
      <c r="A18" s="17">
        <v>42948.0</v>
      </c>
      <c r="B18" s="11">
        <v>4500.0</v>
      </c>
      <c r="C18" s="11">
        <v>4500.0</v>
      </c>
      <c r="D18" s="11">
        <f t="shared" si="1"/>
        <v>0</v>
      </c>
      <c r="E18" s="11">
        <f t="shared" si="4"/>
        <v>6000</v>
      </c>
      <c r="F18" s="14" t="s">
        <v>913</v>
      </c>
      <c r="G18" s="12" t="s">
        <v>527</v>
      </c>
      <c r="H18" s="14"/>
      <c r="I18" s="12">
        <v>42948.0</v>
      </c>
      <c r="J18" s="12">
        <v>42958.0</v>
      </c>
      <c r="K18" s="13">
        <v>0.0</v>
      </c>
      <c r="L18" s="14">
        <v>0.0</v>
      </c>
      <c r="M18" s="15">
        <v>0.18</v>
      </c>
      <c r="N18" s="16">
        <f t="shared" si="5"/>
        <v>810</v>
      </c>
      <c r="O18" s="16">
        <v>810.0</v>
      </c>
      <c r="P18" s="11">
        <f t="shared" si="3"/>
        <v>0</v>
      </c>
      <c r="Q18" s="11">
        <f t="shared" si="8"/>
        <v>975</v>
      </c>
      <c r="R18" s="12">
        <f t="shared" ref="R18:R19" si="26">J18</f>
        <v>42958</v>
      </c>
      <c r="S18" s="11" t="str">
        <f t="shared" ref="S18:T18" si="25">F18</f>
        <v>2076/4</v>
      </c>
      <c r="T18" s="32" t="str">
        <f t="shared" si="25"/>
        <v>30.8.17</v>
      </c>
      <c r="U18" s="14"/>
      <c r="V18" s="14">
        <f t="shared" ref="V18:V19" si="28">K18</f>
        <v>0</v>
      </c>
      <c r="W18" s="14">
        <f t="shared" ref="W18:W19" si="29">ROUND(SUM(N18*18%*V18/365),0)</f>
        <v>0</v>
      </c>
    </row>
    <row r="19" ht="16.5" customHeight="1">
      <c r="A19" s="17">
        <v>42979.0</v>
      </c>
      <c r="B19" s="11">
        <v>4500.0</v>
      </c>
      <c r="C19" s="11">
        <v>4500.0</v>
      </c>
      <c r="D19" s="11">
        <f t="shared" si="1"/>
        <v>0</v>
      </c>
      <c r="E19" s="11">
        <f t="shared" si="4"/>
        <v>6000</v>
      </c>
      <c r="F19" s="14" t="s">
        <v>914</v>
      </c>
      <c r="G19" s="12" t="s">
        <v>915</v>
      </c>
      <c r="H19" s="14"/>
      <c r="I19" s="12">
        <v>42979.0</v>
      </c>
      <c r="J19" s="12">
        <v>42985.0</v>
      </c>
      <c r="K19" s="13">
        <v>0.0</v>
      </c>
      <c r="L19" s="14">
        <v>0.0</v>
      </c>
      <c r="M19" s="15">
        <v>0.18</v>
      </c>
      <c r="N19" s="16">
        <f t="shared" si="5"/>
        <v>810</v>
      </c>
      <c r="O19" s="16">
        <v>930.0</v>
      </c>
      <c r="P19" s="11">
        <f t="shared" si="3"/>
        <v>-120</v>
      </c>
      <c r="Q19" s="11">
        <f t="shared" si="8"/>
        <v>855</v>
      </c>
      <c r="R19" s="12">
        <f t="shared" si="26"/>
        <v>42985</v>
      </c>
      <c r="S19" s="11" t="str">
        <f t="shared" ref="S19:T19" si="27">F19</f>
        <v>2081/32</v>
      </c>
      <c r="T19" s="32" t="str">
        <f t="shared" si="27"/>
        <v>15.9.17</v>
      </c>
      <c r="U19" s="14"/>
      <c r="V19" s="14">
        <f t="shared" si="28"/>
        <v>0</v>
      </c>
      <c r="W19" s="14">
        <f t="shared" si="29"/>
        <v>0</v>
      </c>
    </row>
    <row r="20" ht="16.5" customHeight="1">
      <c r="A20" s="17">
        <v>43009.0</v>
      </c>
      <c r="B20" s="11">
        <v>4500.0</v>
      </c>
      <c r="C20" s="11">
        <v>4500.0</v>
      </c>
      <c r="D20" s="11">
        <f t="shared" si="1"/>
        <v>0</v>
      </c>
      <c r="E20" s="11">
        <f t="shared" si="4"/>
        <v>6000</v>
      </c>
      <c r="F20" s="14" t="s">
        <v>916</v>
      </c>
      <c r="G20" s="12" t="s">
        <v>688</v>
      </c>
      <c r="H20" s="14"/>
      <c r="I20" s="12">
        <v>43009.0</v>
      </c>
      <c r="J20" s="12">
        <v>43018.0</v>
      </c>
      <c r="K20" s="13">
        <v>0.0</v>
      </c>
      <c r="L20" s="14">
        <v>0.0</v>
      </c>
      <c r="M20" s="15">
        <v>0.18</v>
      </c>
      <c r="N20" s="16">
        <f t="shared" si="5"/>
        <v>810</v>
      </c>
      <c r="O20" s="77">
        <v>690.0</v>
      </c>
      <c r="P20" s="69">
        <f t="shared" si="3"/>
        <v>120</v>
      </c>
      <c r="Q20" s="69">
        <f t="shared" si="8"/>
        <v>975</v>
      </c>
      <c r="R20" s="70">
        <v>44104.0</v>
      </c>
      <c r="S20" s="69" t="str">
        <f t="shared" ref="S20:T20" si="30">F20</f>
        <v>2332/1</v>
      </c>
      <c r="T20" s="143" t="str">
        <f t="shared" si="30"/>
        <v>30.10.17</v>
      </c>
      <c r="U20" s="14"/>
      <c r="V20" s="14">
        <f>SUM(R20-I20)</f>
        <v>1095</v>
      </c>
      <c r="W20" s="14">
        <f>ROUND(SUM(P20*18%*V20/365),0)</f>
        <v>65</v>
      </c>
    </row>
    <row r="21" ht="16.5" customHeight="1">
      <c r="A21" s="17">
        <v>43040.0</v>
      </c>
      <c r="B21" s="11">
        <v>4500.0</v>
      </c>
      <c r="C21" s="11">
        <v>4500.0</v>
      </c>
      <c r="D21" s="11">
        <f t="shared" si="1"/>
        <v>0</v>
      </c>
      <c r="E21" s="11">
        <f t="shared" si="4"/>
        <v>6000</v>
      </c>
      <c r="F21" s="14" t="s">
        <v>917</v>
      </c>
      <c r="G21" s="12" t="s">
        <v>250</v>
      </c>
      <c r="H21" s="14"/>
      <c r="I21" s="12">
        <v>43040.0</v>
      </c>
      <c r="J21" s="12">
        <v>43048.0</v>
      </c>
      <c r="K21" s="13">
        <v>0.0</v>
      </c>
      <c r="L21" s="14">
        <v>0.0</v>
      </c>
      <c r="M21" s="15">
        <v>0.18</v>
      </c>
      <c r="N21" s="16">
        <f t="shared" si="5"/>
        <v>810</v>
      </c>
      <c r="O21" s="16">
        <v>810.0</v>
      </c>
      <c r="P21" s="11">
        <f t="shared" si="3"/>
        <v>0</v>
      </c>
      <c r="Q21" s="11">
        <f t="shared" si="8"/>
        <v>975</v>
      </c>
      <c r="R21" s="12">
        <f t="shared" ref="R21:R22" si="32">J21</f>
        <v>43048</v>
      </c>
      <c r="S21" s="11" t="str">
        <f t="shared" ref="S21:T21" si="31">F21</f>
        <v>2341/33</v>
      </c>
      <c r="T21" s="32" t="str">
        <f t="shared" si="31"/>
        <v>14.12.17</v>
      </c>
      <c r="U21" s="14"/>
      <c r="V21" s="14">
        <f t="shared" ref="V21:V22" si="34">K21</f>
        <v>0</v>
      </c>
      <c r="W21" s="14">
        <f t="shared" ref="W21:W22" si="35">ROUND(SUM(N21*18%*V21/365),0)</f>
        <v>0</v>
      </c>
    </row>
    <row r="22" ht="16.5" customHeight="1">
      <c r="A22" s="17">
        <v>43070.0</v>
      </c>
      <c r="B22" s="11">
        <v>4500.0</v>
      </c>
      <c r="C22" s="11">
        <v>4500.0</v>
      </c>
      <c r="D22" s="11">
        <f t="shared" si="1"/>
        <v>0</v>
      </c>
      <c r="E22" s="11">
        <f t="shared" si="4"/>
        <v>6000</v>
      </c>
      <c r="F22" s="14" t="s">
        <v>918</v>
      </c>
      <c r="G22" s="12" t="s">
        <v>249</v>
      </c>
      <c r="H22" s="14"/>
      <c r="I22" s="12">
        <v>43070.0</v>
      </c>
      <c r="J22" s="12">
        <v>43077.0</v>
      </c>
      <c r="K22" s="13">
        <v>0.0</v>
      </c>
      <c r="L22" s="14">
        <v>0.0</v>
      </c>
      <c r="M22" s="15">
        <v>0.18</v>
      </c>
      <c r="N22" s="16">
        <f t="shared" si="5"/>
        <v>810</v>
      </c>
      <c r="O22" s="16">
        <v>810.0</v>
      </c>
      <c r="P22" s="11">
        <f t="shared" si="3"/>
        <v>0</v>
      </c>
      <c r="Q22" s="11">
        <f t="shared" si="8"/>
        <v>975</v>
      </c>
      <c r="R22" s="12">
        <f t="shared" si="32"/>
        <v>43077</v>
      </c>
      <c r="S22" s="11" t="str">
        <f t="shared" ref="S22:T22" si="33">F22</f>
        <v>2347/27</v>
      </c>
      <c r="T22" s="32" t="str">
        <f t="shared" si="33"/>
        <v>12.1.18</v>
      </c>
      <c r="U22" s="14"/>
      <c r="V22" s="14">
        <f t="shared" si="34"/>
        <v>0</v>
      </c>
      <c r="W22" s="14">
        <f t="shared" si="35"/>
        <v>0</v>
      </c>
    </row>
    <row r="23" ht="16.5" customHeight="1">
      <c r="A23" s="17">
        <v>43101.0</v>
      </c>
      <c r="B23" s="11">
        <v>4500.0</v>
      </c>
      <c r="C23" s="11">
        <v>4500.0</v>
      </c>
      <c r="D23" s="11">
        <f t="shared" si="1"/>
        <v>0</v>
      </c>
      <c r="E23" s="11">
        <f t="shared" si="4"/>
        <v>6000</v>
      </c>
      <c r="F23" s="14" t="s">
        <v>919</v>
      </c>
      <c r="G23" s="12" t="s">
        <v>607</v>
      </c>
      <c r="H23" s="14"/>
      <c r="I23" s="12">
        <v>43101.0</v>
      </c>
      <c r="J23" s="12">
        <v>43108.0</v>
      </c>
      <c r="K23" s="13">
        <v>0.0</v>
      </c>
      <c r="L23" s="14">
        <v>0.0</v>
      </c>
      <c r="M23" s="15">
        <v>0.18</v>
      </c>
      <c r="N23" s="77">
        <f t="shared" si="5"/>
        <v>810</v>
      </c>
      <c r="O23" s="77">
        <v>670.0</v>
      </c>
      <c r="P23" s="69">
        <f t="shared" si="3"/>
        <v>140</v>
      </c>
      <c r="Q23" s="69">
        <f t="shared" si="8"/>
        <v>1115</v>
      </c>
      <c r="R23" s="70">
        <v>44104.0</v>
      </c>
      <c r="S23" s="69" t="str">
        <f t="shared" ref="S23:T23" si="36">F23</f>
        <v>2678/3</v>
      </c>
      <c r="T23" s="143" t="str">
        <f t="shared" si="36"/>
        <v>6.2.18</v>
      </c>
      <c r="U23" s="75"/>
      <c r="V23" s="14">
        <f>SUM(R23-I23)</f>
        <v>1003</v>
      </c>
      <c r="W23" s="14">
        <f>ROUND(SUM(P23*18%*V23/365),0)</f>
        <v>69</v>
      </c>
    </row>
    <row r="24" ht="16.5" customHeight="1">
      <c r="A24" s="17">
        <v>43132.0</v>
      </c>
      <c r="B24" s="11">
        <v>4500.0</v>
      </c>
      <c r="C24" s="11">
        <v>4500.0</v>
      </c>
      <c r="D24" s="11">
        <f t="shared" si="1"/>
        <v>0</v>
      </c>
      <c r="E24" s="11">
        <f t="shared" si="4"/>
        <v>6000</v>
      </c>
      <c r="F24" s="14" t="s">
        <v>920</v>
      </c>
      <c r="G24" s="12" t="s">
        <v>609</v>
      </c>
      <c r="H24" s="14"/>
      <c r="I24" s="12">
        <v>43132.0</v>
      </c>
      <c r="J24" s="12">
        <v>43143.0</v>
      </c>
      <c r="K24" s="13">
        <v>0.0</v>
      </c>
      <c r="L24" s="14">
        <v>0.0</v>
      </c>
      <c r="M24" s="15">
        <v>0.18</v>
      </c>
      <c r="N24" s="16">
        <f t="shared" si="5"/>
        <v>810</v>
      </c>
      <c r="O24" s="16">
        <v>810.0</v>
      </c>
      <c r="P24" s="11">
        <f t="shared" si="3"/>
        <v>0</v>
      </c>
      <c r="Q24" s="11">
        <f t="shared" si="8"/>
        <v>1115</v>
      </c>
      <c r="R24" s="12">
        <f t="shared" ref="R24:R40" si="38">J24</f>
        <v>43143</v>
      </c>
      <c r="S24" s="11" t="str">
        <f t="shared" ref="S24:T24" si="37">F24</f>
        <v>2685/39</v>
      </c>
      <c r="T24" s="32" t="str">
        <f t="shared" si="37"/>
        <v>8.3.18</v>
      </c>
      <c r="U24" s="14"/>
      <c r="V24" s="14">
        <f t="shared" ref="V24:V40" si="40">K24</f>
        <v>0</v>
      </c>
      <c r="W24" s="14">
        <f t="shared" ref="W24:W40" si="41">ROUND(SUM(N24*18%*V24/365),0)</f>
        <v>0</v>
      </c>
    </row>
    <row r="25" ht="16.5" customHeight="1">
      <c r="A25" s="17">
        <v>43160.0</v>
      </c>
      <c r="B25" s="11">
        <v>4500.0</v>
      </c>
      <c r="C25" s="11">
        <v>4500.0</v>
      </c>
      <c r="D25" s="11">
        <f t="shared" si="1"/>
        <v>0</v>
      </c>
      <c r="E25" s="11">
        <f t="shared" si="4"/>
        <v>6000</v>
      </c>
      <c r="F25" s="14" t="s">
        <v>921</v>
      </c>
      <c r="G25" s="12" t="s">
        <v>260</v>
      </c>
      <c r="H25" s="14"/>
      <c r="I25" s="12">
        <v>43160.0</v>
      </c>
      <c r="J25" s="12">
        <v>43166.0</v>
      </c>
      <c r="K25" s="13">
        <v>0.0</v>
      </c>
      <c r="L25" s="14">
        <v>0.0</v>
      </c>
      <c r="M25" s="15">
        <v>0.18</v>
      </c>
      <c r="N25" s="16">
        <f t="shared" si="5"/>
        <v>810</v>
      </c>
      <c r="O25" s="16">
        <v>810.0</v>
      </c>
      <c r="P25" s="11">
        <f t="shared" si="3"/>
        <v>0</v>
      </c>
      <c r="Q25" s="11">
        <f t="shared" si="8"/>
        <v>1115</v>
      </c>
      <c r="R25" s="12">
        <f t="shared" si="38"/>
        <v>43166</v>
      </c>
      <c r="S25" s="11" t="str">
        <f t="shared" ref="S25:T25" si="39">F25</f>
        <v>2689/25</v>
      </c>
      <c r="T25" s="32" t="str">
        <f t="shared" si="39"/>
        <v>22.3.18</v>
      </c>
      <c r="U25" s="14"/>
      <c r="V25" s="14">
        <f t="shared" si="40"/>
        <v>0</v>
      </c>
      <c r="W25" s="14">
        <f t="shared" si="41"/>
        <v>0</v>
      </c>
    </row>
    <row r="26" ht="16.5" customHeight="1">
      <c r="A26" s="17">
        <v>43191.0</v>
      </c>
      <c r="B26" s="11">
        <v>4500.0</v>
      </c>
      <c r="C26" s="11">
        <v>4500.0</v>
      </c>
      <c r="D26" s="11">
        <f t="shared" si="1"/>
        <v>0</v>
      </c>
      <c r="E26" s="11">
        <f t="shared" si="4"/>
        <v>6000</v>
      </c>
      <c r="F26" s="14" t="s">
        <v>922</v>
      </c>
      <c r="G26" s="12" t="s">
        <v>257</v>
      </c>
      <c r="H26" s="14"/>
      <c r="I26" s="12">
        <v>43191.0</v>
      </c>
      <c r="J26" s="12">
        <v>43200.0</v>
      </c>
      <c r="K26" s="13">
        <v>0.0</v>
      </c>
      <c r="L26" s="14">
        <v>0.0</v>
      </c>
      <c r="M26" s="15">
        <v>0.18</v>
      </c>
      <c r="N26" s="16">
        <f t="shared" si="5"/>
        <v>810</v>
      </c>
      <c r="O26" s="16">
        <v>810.0</v>
      </c>
      <c r="P26" s="11">
        <f t="shared" si="3"/>
        <v>0</v>
      </c>
      <c r="Q26" s="11">
        <f t="shared" si="8"/>
        <v>1115</v>
      </c>
      <c r="R26" s="12">
        <f t="shared" si="38"/>
        <v>43200</v>
      </c>
      <c r="S26" s="11" t="str">
        <f t="shared" ref="S26:T26" si="42">F26</f>
        <v>2698/7</v>
      </c>
      <c r="T26" s="32" t="str">
        <f t="shared" si="42"/>
        <v>24.4.18</v>
      </c>
      <c r="U26" s="14"/>
      <c r="V26" s="14">
        <f t="shared" si="40"/>
        <v>0</v>
      </c>
      <c r="W26" s="14">
        <f t="shared" si="41"/>
        <v>0</v>
      </c>
    </row>
    <row r="27" ht="16.5" customHeight="1">
      <c r="A27" s="17">
        <v>43221.0</v>
      </c>
      <c r="B27" s="11">
        <v>4500.0</v>
      </c>
      <c r="C27" s="11">
        <v>4500.0</v>
      </c>
      <c r="D27" s="11">
        <f t="shared" si="1"/>
        <v>0</v>
      </c>
      <c r="E27" s="11">
        <f t="shared" si="4"/>
        <v>6000</v>
      </c>
      <c r="F27" s="14" t="s">
        <v>923</v>
      </c>
      <c r="G27" s="12" t="s">
        <v>924</v>
      </c>
      <c r="H27" s="14"/>
      <c r="I27" s="12">
        <v>43221.0</v>
      </c>
      <c r="J27" s="12">
        <v>43227.0</v>
      </c>
      <c r="K27" s="13">
        <v>0.0</v>
      </c>
      <c r="L27" s="14">
        <v>0.0</v>
      </c>
      <c r="M27" s="15">
        <v>0.18</v>
      </c>
      <c r="N27" s="16">
        <f t="shared" si="5"/>
        <v>810</v>
      </c>
      <c r="O27" s="16">
        <v>810.0</v>
      </c>
      <c r="P27" s="11">
        <f t="shared" si="3"/>
        <v>0</v>
      </c>
      <c r="Q27" s="11">
        <f t="shared" si="8"/>
        <v>1115</v>
      </c>
      <c r="R27" s="12">
        <f t="shared" si="38"/>
        <v>43227</v>
      </c>
      <c r="S27" s="11" t="str">
        <f t="shared" ref="S27:T27" si="43">F27</f>
        <v>3180/12</v>
      </c>
      <c r="T27" s="32" t="str">
        <f t="shared" si="43"/>
        <v>18.5.18</v>
      </c>
      <c r="U27" s="14"/>
      <c r="V27" s="14">
        <f t="shared" si="40"/>
        <v>0</v>
      </c>
      <c r="W27" s="14">
        <f t="shared" si="41"/>
        <v>0</v>
      </c>
    </row>
    <row r="28" ht="16.5" customHeight="1">
      <c r="A28" s="17">
        <v>43252.0</v>
      </c>
      <c r="B28" s="11">
        <v>4500.0</v>
      </c>
      <c r="C28" s="11">
        <v>4500.0</v>
      </c>
      <c r="D28" s="11">
        <f t="shared" si="1"/>
        <v>0</v>
      </c>
      <c r="E28" s="11">
        <f t="shared" si="4"/>
        <v>6000</v>
      </c>
      <c r="F28" s="14" t="s">
        <v>925</v>
      </c>
      <c r="G28" s="12" t="s">
        <v>262</v>
      </c>
      <c r="H28" s="14"/>
      <c r="I28" s="12">
        <v>43252.0</v>
      </c>
      <c r="J28" s="12">
        <v>43259.0</v>
      </c>
      <c r="K28" s="13">
        <v>0.0</v>
      </c>
      <c r="L28" s="14">
        <v>0.0</v>
      </c>
      <c r="M28" s="15">
        <v>0.18</v>
      </c>
      <c r="N28" s="16">
        <f t="shared" si="5"/>
        <v>810</v>
      </c>
      <c r="O28" s="16">
        <v>810.0</v>
      </c>
      <c r="P28" s="11">
        <f t="shared" si="3"/>
        <v>0</v>
      </c>
      <c r="Q28" s="11">
        <f t="shared" si="8"/>
        <v>1115</v>
      </c>
      <c r="R28" s="12">
        <f t="shared" si="38"/>
        <v>43259</v>
      </c>
      <c r="S28" s="11" t="str">
        <f t="shared" ref="S28:T28" si="44">F28</f>
        <v>3189/27</v>
      </c>
      <c r="T28" s="32" t="str">
        <f t="shared" si="44"/>
        <v>21.6.18</v>
      </c>
      <c r="U28" s="14"/>
      <c r="V28" s="14">
        <f t="shared" si="40"/>
        <v>0</v>
      </c>
      <c r="W28" s="14">
        <f t="shared" si="41"/>
        <v>0</v>
      </c>
    </row>
    <row r="29" ht="16.5" customHeight="1">
      <c r="A29" s="17">
        <v>43282.0</v>
      </c>
      <c r="B29" s="11">
        <v>4500.0</v>
      </c>
      <c r="C29" s="11">
        <v>4500.0</v>
      </c>
      <c r="D29" s="11">
        <f t="shared" si="1"/>
        <v>0</v>
      </c>
      <c r="E29" s="11">
        <f t="shared" si="4"/>
        <v>6000</v>
      </c>
      <c r="F29" s="14" t="s">
        <v>926</v>
      </c>
      <c r="G29" s="12" t="s">
        <v>927</v>
      </c>
      <c r="H29" s="14"/>
      <c r="I29" s="12">
        <v>43282.0</v>
      </c>
      <c r="J29" s="12">
        <v>43286.0</v>
      </c>
      <c r="K29" s="13">
        <v>0.0</v>
      </c>
      <c r="L29" s="14">
        <v>0.0</v>
      </c>
      <c r="M29" s="15">
        <v>0.18</v>
      </c>
      <c r="N29" s="16">
        <f t="shared" si="5"/>
        <v>810</v>
      </c>
      <c r="O29" s="16">
        <v>810.0</v>
      </c>
      <c r="P29" s="11">
        <f t="shared" si="3"/>
        <v>0</v>
      </c>
      <c r="Q29" s="11">
        <f t="shared" si="8"/>
        <v>1115</v>
      </c>
      <c r="R29" s="12">
        <f t="shared" si="38"/>
        <v>43286</v>
      </c>
      <c r="S29" s="11" t="str">
        <f t="shared" ref="S29:T29" si="45">F29</f>
        <v>3199/4</v>
      </c>
      <c r="T29" s="32" t="str">
        <f t="shared" si="45"/>
        <v>25.7.18</v>
      </c>
      <c r="U29" s="14"/>
      <c r="V29" s="14">
        <f t="shared" si="40"/>
        <v>0</v>
      </c>
      <c r="W29" s="14">
        <f t="shared" si="41"/>
        <v>0</v>
      </c>
    </row>
    <row r="30" ht="15.0" customHeight="1">
      <c r="A30" s="17">
        <v>43313.0</v>
      </c>
      <c r="B30" s="11">
        <v>4500.0</v>
      </c>
      <c r="C30" s="11">
        <v>4500.0</v>
      </c>
      <c r="D30" s="11">
        <f t="shared" si="1"/>
        <v>0</v>
      </c>
      <c r="E30" s="11">
        <f t="shared" si="4"/>
        <v>6000</v>
      </c>
      <c r="F30" s="14" t="s">
        <v>928</v>
      </c>
      <c r="G30" s="14" t="s">
        <v>796</v>
      </c>
      <c r="H30" s="14"/>
      <c r="I30" s="12">
        <v>43313.0</v>
      </c>
      <c r="J30" s="12">
        <v>43322.0</v>
      </c>
      <c r="K30" s="13">
        <v>0.0</v>
      </c>
      <c r="L30" s="14">
        <v>0.0</v>
      </c>
      <c r="M30" s="15">
        <v>0.18</v>
      </c>
      <c r="N30" s="16">
        <f t="shared" si="5"/>
        <v>810</v>
      </c>
      <c r="O30" s="16">
        <v>810.0</v>
      </c>
      <c r="P30" s="11">
        <f t="shared" si="3"/>
        <v>0</v>
      </c>
      <c r="Q30" s="11">
        <f t="shared" si="8"/>
        <v>1115</v>
      </c>
      <c r="R30" s="12">
        <f t="shared" si="38"/>
        <v>43322</v>
      </c>
      <c r="S30" s="11" t="str">
        <f t="shared" ref="S30:T30" si="46">F30</f>
        <v>3455/42</v>
      </c>
      <c r="T30" s="11" t="str">
        <f t="shared" si="46"/>
        <v>6.9.18</v>
      </c>
      <c r="U30" s="11"/>
      <c r="V30" s="14">
        <f t="shared" si="40"/>
        <v>0</v>
      </c>
      <c r="W30" s="14">
        <f t="shared" si="41"/>
        <v>0</v>
      </c>
    </row>
    <row r="31" ht="15.0" customHeight="1">
      <c r="A31" s="17">
        <v>43344.0</v>
      </c>
      <c r="B31" s="11">
        <v>4500.0</v>
      </c>
      <c r="C31" s="11">
        <v>4500.0</v>
      </c>
      <c r="D31" s="11">
        <f t="shared" si="1"/>
        <v>0</v>
      </c>
      <c r="E31" s="11">
        <f t="shared" si="4"/>
        <v>6000</v>
      </c>
      <c r="F31" s="14" t="s">
        <v>929</v>
      </c>
      <c r="G31" s="12" t="s">
        <v>621</v>
      </c>
      <c r="H31" s="14"/>
      <c r="I31" s="12">
        <v>43353.0</v>
      </c>
      <c r="J31" s="12">
        <v>43353.0</v>
      </c>
      <c r="K31" s="13">
        <v>0.0</v>
      </c>
      <c r="L31" s="14">
        <v>0.0</v>
      </c>
      <c r="M31" s="15">
        <v>0.18</v>
      </c>
      <c r="N31" s="16">
        <f t="shared" si="5"/>
        <v>810</v>
      </c>
      <c r="O31" s="16">
        <v>810.0</v>
      </c>
      <c r="P31" s="11">
        <f t="shared" si="3"/>
        <v>0</v>
      </c>
      <c r="Q31" s="11">
        <f t="shared" si="8"/>
        <v>1115</v>
      </c>
      <c r="R31" s="12">
        <f t="shared" si="38"/>
        <v>43353</v>
      </c>
      <c r="S31" s="11" t="str">
        <f t="shared" ref="S31:T31" si="47">F31</f>
        <v>3459/8</v>
      </c>
      <c r="T31" s="32" t="str">
        <f t="shared" si="47"/>
        <v>25.9.18</v>
      </c>
      <c r="U31" s="14"/>
      <c r="V31" s="14">
        <f t="shared" si="40"/>
        <v>0</v>
      </c>
      <c r="W31" s="14">
        <f t="shared" si="41"/>
        <v>0</v>
      </c>
    </row>
    <row r="32" ht="15.0" customHeight="1">
      <c r="A32" s="17">
        <v>43374.0</v>
      </c>
      <c r="B32" s="11">
        <v>4500.0</v>
      </c>
      <c r="C32" s="11">
        <v>4500.0</v>
      </c>
      <c r="D32" s="11">
        <f t="shared" si="1"/>
        <v>0</v>
      </c>
      <c r="E32" s="11">
        <f t="shared" si="4"/>
        <v>6000</v>
      </c>
      <c r="F32" s="10" t="s">
        <v>930</v>
      </c>
      <c r="G32" s="9" t="s">
        <v>566</v>
      </c>
      <c r="H32" s="10"/>
      <c r="I32" s="12">
        <v>43374.0</v>
      </c>
      <c r="J32" s="12">
        <v>43382.0</v>
      </c>
      <c r="K32" s="13">
        <v>0.0</v>
      </c>
      <c r="L32" s="14">
        <v>0.0</v>
      </c>
      <c r="M32" s="15">
        <v>0.18</v>
      </c>
      <c r="N32" s="16">
        <f t="shared" si="5"/>
        <v>810</v>
      </c>
      <c r="O32" s="16">
        <v>810.0</v>
      </c>
      <c r="P32" s="11">
        <f t="shared" si="3"/>
        <v>0</v>
      </c>
      <c r="Q32" s="11">
        <f t="shared" si="8"/>
        <v>1115</v>
      </c>
      <c r="R32" s="12">
        <f t="shared" si="38"/>
        <v>43382</v>
      </c>
      <c r="S32" s="11" t="str">
        <f t="shared" ref="S32:T32" si="48">F32</f>
        <v>3464/6</v>
      </c>
      <c r="T32" s="11" t="str">
        <f t="shared" si="48"/>
        <v>25.10.18</v>
      </c>
      <c r="U32" s="14"/>
      <c r="V32" s="14">
        <f t="shared" si="40"/>
        <v>0</v>
      </c>
      <c r="W32" s="14">
        <f t="shared" si="41"/>
        <v>0</v>
      </c>
    </row>
    <row r="33" ht="15.0" customHeight="1">
      <c r="A33" s="17">
        <v>43405.0</v>
      </c>
      <c r="B33" s="11">
        <v>4500.0</v>
      </c>
      <c r="C33" s="11">
        <v>4500.0</v>
      </c>
      <c r="D33" s="11">
        <f t="shared" si="1"/>
        <v>0</v>
      </c>
      <c r="E33" s="11">
        <f t="shared" si="4"/>
        <v>6000</v>
      </c>
      <c r="F33" s="10"/>
      <c r="G33" s="9"/>
      <c r="H33" s="10"/>
      <c r="I33" s="12">
        <v>43405.0</v>
      </c>
      <c r="J33" s="12">
        <v>43416.0</v>
      </c>
      <c r="K33" s="13">
        <v>0.0</v>
      </c>
      <c r="L33" s="14">
        <v>0.0</v>
      </c>
      <c r="M33" s="15">
        <v>0.18</v>
      </c>
      <c r="N33" s="16">
        <f t="shared" si="5"/>
        <v>810</v>
      </c>
      <c r="O33" s="16">
        <v>810.0</v>
      </c>
      <c r="P33" s="11">
        <f t="shared" si="3"/>
        <v>0</v>
      </c>
      <c r="Q33" s="11">
        <f t="shared" si="8"/>
        <v>1115</v>
      </c>
      <c r="R33" s="12">
        <f t="shared" si="38"/>
        <v>43416</v>
      </c>
      <c r="S33" s="11" t="str">
        <f t="shared" ref="S33:T33" si="49">F33</f>
        <v/>
      </c>
      <c r="T33" s="11" t="str">
        <f t="shared" si="49"/>
        <v/>
      </c>
      <c r="U33" s="14"/>
      <c r="V33" s="14">
        <f t="shared" si="40"/>
        <v>0</v>
      </c>
      <c r="W33" s="14">
        <f t="shared" si="41"/>
        <v>0</v>
      </c>
      <c r="AC33" s="24">
        <v>79849.0</v>
      </c>
    </row>
    <row r="34" ht="15.0" customHeight="1">
      <c r="A34" s="17">
        <v>43435.0</v>
      </c>
      <c r="B34" s="11">
        <v>4500.0</v>
      </c>
      <c r="C34" s="11">
        <v>4500.0</v>
      </c>
      <c r="D34" s="11">
        <f t="shared" si="1"/>
        <v>0</v>
      </c>
      <c r="E34" s="11">
        <f t="shared" si="4"/>
        <v>6000</v>
      </c>
      <c r="F34" s="10"/>
      <c r="G34" s="123"/>
      <c r="H34" s="10"/>
      <c r="I34" s="12">
        <v>43435.0</v>
      </c>
      <c r="J34" s="70">
        <v>43444.0</v>
      </c>
      <c r="K34" s="13">
        <v>0.0</v>
      </c>
      <c r="L34" s="14">
        <v>0.0</v>
      </c>
      <c r="M34" s="15">
        <v>0.18</v>
      </c>
      <c r="N34" s="16">
        <f t="shared" si="5"/>
        <v>810</v>
      </c>
      <c r="O34" s="16">
        <v>810.0</v>
      </c>
      <c r="P34" s="11">
        <f t="shared" si="3"/>
        <v>0</v>
      </c>
      <c r="Q34" s="11">
        <f t="shared" si="8"/>
        <v>1115</v>
      </c>
      <c r="R34" s="12">
        <f t="shared" si="38"/>
        <v>43444</v>
      </c>
      <c r="S34" s="11" t="str">
        <f t="shared" ref="S34:T34" si="50">F34</f>
        <v/>
      </c>
      <c r="T34" s="32" t="str">
        <f t="shared" si="50"/>
        <v/>
      </c>
      <c r="U34" s="14"/>
      <c r="V34" s="14">
        <f t="shared" si="40"/>
        <v>0</v>
      </c>
      <c r="W34" s="14">
        <f t="shared" si="41"/>
        <v>0</v>
      </c>
      <c r="AC34" s="24">
        <v>47500.0</v>
      </c>
    </row>
    <row r="35" ht="15.0" customHeight="1">
      <c r="A35" s="17">
        <v>43466.0</v>
      </c>
      <c r="B35" s="11">
        <v>4500.0</v>
      </c>
      <c r="C35" s="11">
        <v>4500.0</v>
      </c>
      <c r="D35" s="11">
        <f t="shared" si="1"/>
        <v>0</v>
      </c>
      <c r="E35" s="11">
        <f t="shared" si="4"/>
        <v>6000</v>
      </c>
      <c r="F35" s="10"/>
      <c r="G35" s="9"/>
      <c r="H35" s="10"/>
      <c r="I35" s="12">
        <v>43466.0</v>
      </c>
      <c r="J35" s="70">
        <v>43475.0</v>
      </c>
      <c r="K35" s="13">
        <v>0.0</v>
      </c>
      <c r="L35" s="14">
        <v>0.0</v>
      </c>
      <c r="M35" s="15">
        <v>0.18</v>
      </c>
      <c r="N35" s="16">
        <f t="shared" si="5"/>
        <v>810</v>
      </c>
      <c r="O35" s="16">
        <v>810.0</v>
      </c>
      <c r="P35" s="11">
        <f t="shared" si="3"/>
        <v>0</v>
      </c>
      <c r="Q35" s="11">
        <f t="shared" si="8"/>
        <v>1115</v>
      </c>
      <c r="R35" s="12">
        <f t="shared" si="38"/>
        <v>43475</v>
      </c>
      <c r="S35" s="11" t="str">
        <f t="shared" ref="S35:T35" si="51">F35</f>
        <v/>
      </c>
      <c r="T35" s="11" t="str">
        <f t="shared" si="51"/>
        <v/>
      </c>
      <c r="U35" s="14"/>
      <c r="V35" s="14">
        <f t="shared" si="40"/>
        <v>0</v>
      </c>
      <c r="W35" s="14">
        <f t="shared" si="41"/>
        <v>0</v>
      </c>
      <c r="AC35" s="24">
        <f>SUM(AC33-AC34)</f>
        <v>32349</v>
      </c>
    </row>
    <row r="36" ht="15.75" customHeight="1">
      <c r="A36" s="17">
        <v>43497.0</v>
      </c>
      <c r="B36" s="11">
        <v>4500.0</v>
      </c>
      <c r="C36" s="11">
        <v>4500.0</v>
      </c>
      <c r="D36" s="11">
        <f t="shared" si="1"/>
        <v>0</v>
      </c>
      <c r="E36" s="11">
        <f t="shared" si="4"/>
        <v>6000</v>
      </c>
      <c r="F36" s="14"/>
      <c r="G36" s="14"/>
      <c r="H36" s="14"/>
      <c r="I36" s="12">
        <v>43497.0</v>
      </c>
      <c r="J36" s="70">
        <v>43504.0</v>
      </c>
      <c r="K36" s="13">
        <v>0.0</v>
      </c>
      <c r="L36" s="14">
        <v>0.0</v>
      </c>
      <c r="M36" s="15">
        <v>0.18</v>
      </c>
      <c r="N36" s="16">
        <f t="shared" si="5"/>
        <v>810</v>
      </c>
      <c r="O36" s="16">
        <v>810.0</v>
      </c>
      <c r="P36" s="11">
        <f t="shared" si="3"/>
        <v>0</v>
      </c>
      <c r="Q36" s="11">
        <f t="shared" si="8"/>
        <v>1115</v>
      </c>
      <c r="R36" s="12">
        <f t="shared" si="38"/>
        <v>43504</v>
      </c>
      <c r="S36" s="11" t="str">
        <f t="shared" ref="S36:T36" si="52">F36</f>
        <v/>
      </c>
      <c r="T36" s="11" t="str">
        <f t="shared" si="52"/>
        <v/>
      </c>
      <c r="U36" s="11"/>
      <c r="V36" s="14">
        <f t="shared" si="40"/>
        <v>0</v>
      </c>
      <c r="W36" s="14">
        <f t="shared" si="41"/>
        <v>0</v>
      </c>
      <c r="X36" s="19">
        <v>43497.0</v>
      </c>
      <c r="Y36" s="19">
        <v>43615.0</v>
      </c>
      <c r="Z36" s="20">
        <f>SUM(Y36-X36+1)</f>
        <v>119</v>
      </c>
    </row>
    <row r="37" ht="15.75" customHeight="1">
      <c r="A37" s="17">
        <v>43525.0</v>
      </c>
      <c r="B37" s="11">
        <v>4500.0</v>
      </c>
      <c r="C37" s="11">
        <v>4500.0</v>
      </c>
      <c r="D37" s="11">
        <f t="shared" si="1"/>
        <v>0</v>
      </c>
      <c r="E37" s="11">
        <f t="shared" si="4"/>
        <v>6000</v>
      </c>
      <c r="F37" s="14"/>
      <c r="G37" s="12"/>
      <c r="H37" s="14"/>
      <c r="I37" s="12">
        <v>43525.0</v>
      </c>
      <c r="J37" s="70">
        <v>43532.0</v>
      </c>
      <c r="K37" s="13">
        <v>0.0</v>
      </c>
      <c r="L37" s="14">
        <v>0.0</v>
      </c>
      <c r="M37" s="15">
        <v>0.18</v>
      </c>
      <c r="N37" s="16">
        <f t="shared" si="5"/>
        <v>810</v>
      </c>
      <c r="O37" s="16">
        <v>810.0</v>
      </c>
      <c r="P37" s="11">
        <f t="shared" si="3"/>
        <v>0</v>
      </c>
      <c r="Q37" s="11">
        <f t="shared" si="8"/>
        <v>1115</v>
      </c>
      <c r="R37" s="12">
        <f t="shared" si="38"/>
        <v>43532</v>
      </c>
      <c r="S37" s="11" t="str">
        <f t="shared" ref="S37:T37" si="53">F37</f>
        <v/>
      </c>
      <c r="T37" s="32" t="str">
        <f t="shared" si="53"/>
        <v/>
      </c>
      <c r="U37" s="14"/>
      <c r="V37" s="14">
        <f t="shared" si="40"/>
        <v>0</v>
      </c>
      <c r="W37" s="14">
        <f t="shared" si="41"/>
        <v>0</v>
      </c>
      <c r="X37" s="20"/>
      <c r="Y37" s="20"/>
      <c r="Z37" s="20"/>
    </row>
    <row r="38" ht="15.75" customHeight="1">
      <c r="A38" s="17">
        <v>43556.0</v>
      </c>
      <c r="B38" s="11">
        <v>4500.0</v>
      </c>
      <c r="C38" s="11">
        <v>4500.0</v>
      </c>
      <c r="D38" s="11">
        <f t="shared" si="1"/>
        <v>0</v>
      </c>
      <c r="E38" s="11">
        <f t="shared" si="4"/>
        <v>6000</v>
      </c>
      <c r="F38" s="14"/>
      <c r="G38" s="12"/>
      <c r="H38" s="14"/>
      <c r="I38" s="12">
        <v>43556.0</v>
      </c>
      <c r="J38" s="70">
        <v>43560.0</v>
      </c>
      <c r="K38" s="13">
        <v>0.0</v>
      </c>
      <c r="L38" s="14">
        <v>0.0</v>
      </c>
      <c r="M38" s="15">
        <v>0.18</v>
      </c>
      <c r="N38" s="16">
        <f t="shared" si="5"/>
        <v>810</v>
      </c>
      <c r="O38" s="16">
        <v>810.0</v>
      </c>
      <c r="P38" s="11">
        <f t="shared" si="3"/>
        <v>0</v>
      </c>
      <c r="Q38" s="11">
        <f t="shared" si="8"/>
        <v>1115</v>
      </c>
      <c r="R38" s="12">
        <f t="shared" si="38"/>
        <v>43560</v>
      </c>
      <c r="S38" s="11" t="str">
        <f t="shared" ref="S38:T38" si="54">F38</f>
        <v/>
      </c>
      <c r="T38" s="32" t="str">
        <f t="shared" si="54"/>
        <v/>
      </c>
      <c r="U38" s="14"/>
      <c r="V38" s="14">
        <f t="shared" si="40"/>
        <v>0</v>
      </c>
      <c r="W38" s="14">
        <f t="shared" si="41"/>
        <v>0</v>
      </c>
    </row>
    <row r="39" ht="15.75" customHeight="1">
      <c r="A39" s="17">
        <v>43586.0</v>
      </c>
      <c r="B39" s="11">
        <v>4500.0</v>
      </c>
      <c r="C39" s="11">
        <v>4500.0</v>
      </c>
      <c r="D39" s="11">
        <f t="shared" si="1"/>
        <v>0</v>
      </c>
      <c r="E39" s="11">
        <f t="shared" si="4"/>
        <v>6000</v>
      </c>
      <c r="F39" s="14"/>
      <c r="G39" s="12"/>
      <c r="H39" s="14"/>
      <c r="I39" s="12">
        <v>43586.0</v>
      </c>
      <c r="J39" s="70">
        <v>43593.0</v>
      </c>
      <c r="K39" s="13">
        <v>0.0</v>
      </c>
      <c r="L39" s="14">
        <v>0.0</v>
      </c>
      <c r="M39" s="15">
        <v>0.18</v>
      </c>
      <c r="N39" s="16">
        <f t="shared" si="5"/>
        <v>810</v>
      </c>
      <c r="O39" s="16">
        <v>810.0</v>
      </c>
      <c r="P39" s="11">
        <f t="shared" si="3"/>
        <v>0</v>
      </c>
      <c r="Q39" s="11">
        <f t="shared" si="8"/>
        <v>1115</v>
      </c>
      <c r="R39" s="12">
        <f t="shared" si="38"/>
        <v>43593</v>
      </c>
      <c r="S39" s="11" t="str">
        <f t="shared" ref="S39:T39" si="55">F39</f>
        <v/>
      </c>
      <c r="T39" s="32" t="str">
        <f t="shared" si="55"/>
        <v/>
      </c>
      <c r="U39" s="14"/>
      <c r="V39" s="14">
        <f t="shared" si="40"/>
        <v>0</v>
      </c>
      <c r="W39" s="14">
        <f t="shared" si="41"/>
        <v>0</v>
      </c>
    </row>
    <row r="40" ht="15.75" customHeight="1">
      <c r="A40" s="17">
        <v>43617.0</v>
      </c>
      <c r="B40" s="11">
        <v>4500.0</v>
      </c>
      <c r="C40" s="11">
        <v>4500.0</v>
      </c>
      <c r="D40" s="11">
        <f t="shared" si="1"/>
        <v>0</v>
      </c>
      <c r="E40" s="11">
        <f t="shared" si="4"/>
        <v>6000</v>
      </c>
      <c r="F40" s="14"/>
      <c r="G40" s="12"/>
      <c r="H40" s="14"/>
      <c r="I40" s="12">
        <v>43617.0</v>
      </c>
      <c r="J40" s="70">
        <v>43626.0</v>
      </c>
      <c r="K40" s="13">
        <v>0.0</v>
      </c>
      <c r="L40" s="14">
        <v>0.0</v>
      </c>
      <c r="M40" s="15">
        <v>0.18</v>
      </c>
      <c r="N40" s="16">
        <f t="shared" si="5"/>
        <v>810</v>
      </c>
      <c r="O40" s="16">
        <v>810.0</v>
      </c>
      <c r="P40" s="11">
        <f t="shared" si="3"/>
        <v>0</v>
      </c>
      <c r="Q40" s="11">
        <f t="shared" si="8"/>
        <v>1115</v>
      </c>
      <c r="R40" s="12">
        <f t="shared" si="38"/>
        <v>43626</v>
      </c>
      <c r="S40" s="11" t="str">
        <f t="shared" ref="S40:T40" si="56">F40</f>
        <v/>
      </c>
      <c r="T40" s="32" t="str">
        <f t="shared" si="56"/>
        <v/>
      </c>
      <c r="U40" s="14"/>
      <c r="V40" s="14">
        <f t="shared" si="40"/>
        <v>0</v>
      </c>
      <c r="W40" s="14">
        <f t="shared" si="41"/>
        <v>0</v>
      </c>
      <c r="X40" s="19">
        <v>43617.0</v>
      </c>
      <c r="Y40" s="19">
        <v>43630.0</v>
      </c>
      <c r="Z40" s="20">
        <f>SUM(Y40-X40+1)</f>
        <v>14</v>
      </c>
    </row>
    <row r="41" ht="15.75" customHeight="1">
      <c r="A41" s="17">
        <v>43647.0</v>
      </c>
      <c r="B41" s="11">
        <v>4500.0</v>
      </c>
      <c r="C41" s="11">
        <v>0.0</v>
      </c>
      <c r="D41" s="11">
        <f t="shared" si="1"/>
        <v>4500</v>
      </c>
      <c r="E41" s="11">
        <f t="shared" si="4"/>
        <v>10500</v>
      </c>
      <c r="F41" s="14"/>
      <c r="G41" s="21"/>
      <c r="H41" s="14"/>
      <c r="I41" s="12">
        <v>43647.0</v>
      </c>
      <c r="J41" s="144"/>
      <c r="K41" s="13">
        <v>0.0</v>
      </c>
      <c r="L41" s="14">
        <v>450.0</v>
      </c>
      <c r="M41" s="15">
        <v>0.18</v>
      </c>
      <c r="N41" s="16">
        <f t="shared" si="5"/>
        <v>810</v>
      </c>
      <c r="O41" s="16">
        <v>0.0</v>
      </c>
      <c r="P41" s="11">
        <f t="shared" si="3"/>
        <v>810</v>
      </c>
      <c r="Q41" s="11">
        <f t="shared" si="8"/>
        <v>1925</v>
      </c>
      <c r="R41" s="12">
        <v>44104.0</v>
      </c>
      <c r="S41" s="11" t="str">
        <f t="shared" ref="S41:T41" si="57">F41</f>
        <v/>
      </c>
      <c r="T41" s="11" t="str">
        <f t="shared" si="57"/>
        <v/>
      </c>
      <c r="U41" s="14"/>
      <c r="V41" s="14">
        <f>SUM(R41-I41)</f>
        <v>457</v>
      </c>
      <c r="W41" s="14">
        <f>ROUND(SUM(P41*18%*V41/365),0)</f>
        <v>183</v>
      </c>
    </row>
    <row r="42" ht="15.75" customHeight="1">
      <c r="A42" s="17">
        <v>43678.0</v>
      </c>
      <c r="B42" s="11">
        <v>4500.0</v>
      </c>
      <c r="C42" s="11">
        <v>4500.0</v>
      </c>
      <c r="D42" s="11">
        <f t="shared" si="1"/>
        <v>0</v>
      </c>
      <c r="E42" s="11">
        <f t="shared" si="4"/>
        <v>10500</v>
      </c>
      <c r="F42" s="14"/>
      <c r="G42" s="21"/>
      <c r="H42" s="14"/>
      <c r="I42" s="12">
        <v>43678.0</v>
      </c>
      <c r="J42" s="70">
        <v>43680.0</v>
      </c>
      <c r="K42" s="13">
        <v>0.0</v>
      </c>
      <c r="L42" s="14">
        <v>0.0</v>
      </c>
      <c r="M42" s="15">
        <v>0.18</v>
      </c>
      <c r="N42" s="16">
        <f t="shared" si="5"/>
        <v>810</v>
      </c>
      <c r="O42" s="16">
        <v>810.0</v>
      </c>
      <c r="P42" s="11">
        <f t="shared" si="3"/>
        <v>0</v>
      </c>
      <c r="Q42" s="11">
        <f t="shared" si="8"/>
        <v>1925</v>
      </c>
      <c r="R42" s="12">
        <f t="shared" ref="R42:R49" si="59">J42</f>
        <v>43680</v>
      </c>
      <c r="S42" s="11" t="str">
        <f t="shared" ref="S42:T42" si="58">F42</f>
        <v/>
      </c>
      <c r="T42" s="11" t="str">
        <f t="shared" si="58"/>
        <v/>
      </c>
      <c r="U42" s="14"/>
      <c r="V42" s="14">
        <f t="shared" ref="V42:V53" si="61">K42</f>
        <v>0</v>
      </c>
      <c r="W42" s="14">
        <f t="shared" ref="W42:W51" si="62">ROUND(SUM(N42*18%*V42/365),0)</f>
        <v>0</v>
      </c>
      <c r="X42" s="19">
        <v>43617.0</v>
      </c>
      <c r="Y42" s="19">
        <v>43629.0</v>
      </c>
      <c r="Z42" s="20">
        <f>SUM(Y42-X42+1)</f>
        <v>13</v>
      </c>
    </row>
    <row r="43" ht="15.75" customHeight="1">
      <c r="A43" s="17">
        <v>43709.0</v>
      </c>
      <c r="B43" s="11">
        <v>4500.0</v>
      </c>
      <c r="C43" s="11">
        <v>4500.0</v>
      </c>
      <c r="D43" s="11">
        <f t="shared" si="1"/>
        <v>0</v>
      </c>
      <c r="E43" s="11">
        <f t="shared" si="4"/>
        <v>10500</v>
      </c>
      <c r="F43" s="14"/>
      <c r="G43" s="21"/>
      <c r="H43" s="14"/>
      <c r="I43" s="12">
        <v>43709.0</v>
      </c>
      <c r="J43" s="70">
        <v>43718.0</v>
      </c>
      <c r="K43" s="13">
        <v>0.0</v>
      </c>
      <c r="L43" s="14">
        <v>0.0</v>
      </c>
      <c r="M43" s="15">
        <v>0.18</v>
      </c>
      <c r="N43" s="16">
        <f t="shared" si="5"/>
        <v>810</v>
      </c>
      <c r="O43" s="16">
        <v>810.0</v>
      </c>
      <c r="P43" s="11">
        <f t="shared" si="3"/>
        <v>0</v>
      </c>
      <c r="Q43" s="11">
        <f t="shared" si="8"/>
        <v>1925</v>
      </c>
      <c r="R43" s="12">
        <f t="shared" si="59"/>
        <v>43718</v>
      </c>
      <c r="S43" s="11" t="str">
        <f t="shared" ref="S43:T43" si="60">F43</f>
        <v/>
      </c>
      <c r="T43" s="11" t="str">
        <f t="shared" si="60"/>
        <v/>
      </c>
      <c r="U43" s="14"/>
      <c r="V43" s="14">
        <f t="shared" si="61"/>
        <v>0</v>
      </c>
      <c r="W43" s="14">
        <f t="shared" si="62"/>
        <v>0</v>
      </c>
    </row>
    <row r="44" ht="15.75" customHeight="1">
      <c r="A44" s="17">
        <v>43739.0</v>
      </c>
      <c r="B44" s="11">
        <v>4500.0</v>
      </c>
      <c r="C44" s="11">
        <v>4500.0</v>
      </c>
      <c r="D44" s="11">
        <f t="shared" si="1"/>
        <v>0</v>
      </c>
      <c r="E44" s="11">
        <f t="shared" si="4"/>
        <v>10500</v>
      </c>
      <c r="F44" s="14"/>
      <c r="G44" s="21"/>
      <c r="H44" s="14"/>
      <c r="I44" s="12">
        <v>43739.0</v>
      </c>
      <c r="J44" s="70">
        <v>43743.0</v>
      </c>
      <c r="K44" s="13">
        <v>0.0</v>
      </c>
      <c r="L44" s="14">
        <v>0.0</v>
      </c>
      <c r="M44" s="15">
        <v>0.18</v>
      </c>
      <c r="N44" s="16">
        <f t="shared" si="5"/>
        <v>810</v>
      </c>
      <c r="O44" s="16">
        <v>810.0</v>
      </c>
      <c r="P44" s="11">
        <f t="shared" si="3"/>
        <v>0</v>
      </c>
      <c r="Q44" s="11">
        <f t="shared" si="8"/>
        <v>1925</v>
      </c>
      <c r="R44" s="12">
        <f t="shared" si="59"/>
        <v>43743</v>
      </c>
      <c r="S44" s="11" t="str">
        <f t="shared" ref="S44:T44" si="63">F44</f>
        <v/>
      </c>
      <c r="T44" s="11" t="str">
        <f t="shared" si="63"/>
        <v/>
      </c>
      <c r="U44" s="14"/>
      <c r="V44" s="14">
        <f t="shared" si="61"/>
        <v>0</v>
      </c>
      <c r="W44" s="14">
        <f t="shared" si="62"/>
        <v>0</v>
      </c>
      <c r="AA44" s="24">
        <v>2625.0</v>
      </c>
      <c r="AB44" s="24">
        <f>AA46</f>
        <v>2756</v>
      </c>
    </row>
    <row r="45" ht="15.75" customHeight="1">
      <c r="A45" s="17">
        <v>43770.0</v>
      </c>
      <c r="B45" s="11">
        <v>4500.0</v>
      </c>
      <c r="C45" s="11">
        <v>4500.0</v>
      </c>
      <c r="D45" s="11">
        <f t="shared" si="1"/>
        <v>0</v>
      </c>
      <c r="E45" s="11">
        <f t="shared" si="4"/>
        <v>10500</v>
      </c>
      <c r="F45" s="14"/>
      <c r="G45" s="21"/>
      <c r="H45" s="14"/>
      <c r="I45" s="12">
        <v>43770.0</v>
      </c>
      <c r="J45" s="12">
        <v>43775.0</v>
      </c>
      <c r="K45" s="13">
        <v>0.0</v>
      </c>
      <c r="L45" s="14">
        <v>0.0</v>
      </c>
      <c r="M45" s="15">
        <v>0.18</v>
      </c>
      <c r="N45" s="16">
        <f t="shared" si="5"/>
        <v>810</v>
      </c>
      <c r="O45" s="16">
        <v>810.0</v>
      </c>
      <c r="P45" s="11">
        <f t="shared" si="3"/>
        <v>0</v>
      </c>
      <c r="Q45" s="11">
        <f t="shared" si="8"/>
        <v>1925</v>
      </c>
      <c r="R45" s="12">
        <f t="shared" si="59"/>
        <v>43775</v>
      </c>
      <c r="S45" s="11" t="str">
        <f t="shared" ref="S45:T45" si="64">F45</f>
        <v/>
      </c>
      <c r="T45" s="11" t="str">
        <f t="shared" si="64"/>
        <v/>
      </c>
      <c r="U45" s="14"/>
      <c r="V45" s="14">
        <f t="shared" si="61"/>
        <v>0</v>
      </c>
      <c r="W45" s="14">
        <f t="shared" si="62"/>
        <v>0</v>
      </c>
      <c r="AA45" s="24">
        <f>ROUND(SUM(AA44*5%),0)</f>
        <v>131</v>
      </c>
      <c r="AB45" s="24">
        <f>ROUND(SUM(AB44*10%),0)</f>
        <v>276</v>
      </c>
    </row>
    <row r="46" ht="15.75" customHeight="1">
      <c r="A46" s="17">
        <v>43800.0</v>
      </c>
      <c r="B46" s="11">
        <v>4500.0</v>
      </c>
      <c r="C46" s="11">
        <v>4500.0</v>
      </c>
      <c r="D46" s="11">
        <f t="shared" si="1"/>
        <v>0</v>
      </c>
      <c r="E46" s="11">
        <f t="shared" si="4"/>
        <v>10500</v>
      </c>
      <c r="F46" s="14"/>
      <c r="G46" s="12"/>
      <c r="H46" s="14">
        <v>4.0</v>
      </c>
      <c r="I46" s="12">
        <v>43800.0</v>
      </c>
      <c r="J46" s="12">
        <v>43809.0</v>
      </c>
      <c r="K46" s="13">
        <v>0.0</v>
      </c>
      <c r="L46" s="14">
        <v>0.0</v>
      </c>
      <c r="M46" s="15">
        <v>0.18</v>
      </c>
      <c r="N46" s="16">
        <f t="shared" si="5"/>
        <v>810</v>
      </c>
      <c r="O46" s="16">
        <v>810.0</v>
      </c>
      <c r="P46" s="11">
        <f t="shared" si="3"/>
        <v>0</v>
      </c>
      <c r="Q46" s="11">
        <f t="shared" si="8"/>
        <v>1925</v>
      </c>
      <c r="R46" s="12">
        <f t="shared" si="59"/>
        <v>43809</v>
      </c>
      <c r="S46" s="11" t="str">
        <f t="shared" ref="S46:T46" si="65">F46</f>
        <v/>
      </c>
      <c r="T46" s="32" t="str">
        <f t="shared" si="65"/>
        <v/>
      </c>
      <c r="U46" s="14"/>
      <c r="V46" s="14">
        <f t="shared" si="61"/>
        <v>0</v>
      </c>
      <c r="W46" s="14">
        <f t="shared" si="62"/>
        <v>0</v>
      </c>
      <c r="AA46" s="24">
        <f t="shared" ref="AA46:AB46" si="66">SUM(AA44,AA45)</f>
        <v>2756</v>
      </c>
      <c r="AB46" s="24">
        <f t="shared" si="66"/>
        <v>3032</v>
      </c>
    </row>
    <row r="47" ht="15.75" customHeight="1">
      <c r="A47" s="17">
        <v>43831.0</v>
      </c>
      <c r="B47" s="11">
        <v>4500.0</v>
      </c>
      <c r="C47" s="11">
        <v>4500.0</v>
      </c>
      <c r="D47" s="11">
        <f t="shared" si="1"/>
        <v>0</v>
      </c>
      <c r="E47" s="11">
        <f t="shared" si="4"/>
        <v>10500</v>
      </c>
      <c r="F47" s="14"/>
      <c r="G47" s="14"/>
      <c r="H47" s="14"/>
      <c r="I47" s="12">
        <v>43831.0</v>
      </c>
      <c r="J47" s="12">
        <v>43839.0</v>
      </c>
      <c r="K47" s="13">
        <v>0.0</v>
      </c>
      <c r="L47" s="14">
        <v>0.0</v>
      </c>
      <c r="M47" s="15">
        <v>0.18</v>
      </c>
      <c r="N47" s="16">
        <f t="shared" si="5"/>
        <v>810</v>
      </c>
      <c r="O47" s="16">
        <v>810.0</v>
      </c>
      <c r="P47" s="11">
        <f t="shared" si="3"/>
        <v>0</v>
      </c>
      <c r="Q47" s="11">
        <f t="shared" si="8"/>
        <v>1925</v>
      </c>
      <c r="R47" s="12">
        <f t="shared" si="59"/>
        <v>43839</v>
      </c>
      <c r="S47" s="11" t="str">
        <f t="shared" ref="S47:T47" si="67">F47</f>
        <v/>
      </c>
      <c r="T47" s="11" t="str">
        <f t="shared" si="67"/>
        <v/>
      </c>
      <c r="U47" s="11"/>
      <c r="V47" s="14">
        <f t="shared" si="61"/>
        <v>0</v>
      </c>
      <c r="W47" s="14">
        <f t="shared" si="62"/>
        <v>0</v>
      </c>
    </row>
    <row r="48" ht="15.75" customHeight="1">
      <c r="A48" s="17">
        <v>43862.0</v>
      </c>
      <c r="B48" s="11">
        <v>4500.0</v>
      </c>
      <c r="C48" s="11">
        <v>4500.0</v>
      </c>
      <c r="D48" s="11">
        <f t="shared" si="1"/>
        <v>0</v>
      </c>
      <c r="E48" s="11">
        <f t="shared" si="4"/>
        <v>10500</v>
      </c>
      <c r="F48" s="14"/>
      <c r="G48" s="26"/>
      <c r="H48" s="14"/>
      <c r="I48" s="12">
        <v>43862.0</v>
      </c>
      <c r="J48" s="12">
        <v>43868.0</v>
      </c>
      <c r="K48" s="13">
        <v>0.0</v>
      </c>
      <c r="L48" s="14">
        <v>0.0</v>
      </c>
      <c r="M48" s="15">
        <v>0.18</v>
      </c>
      <c r="N48" s="16">
        <f t="shared" si="5"/>
        <v>810</v>
      </c>
      <c r="O48" s="16">
        <v>810.0</v>
      </c>
      <c r="P48" s="11">
        <f t="shared" si="3"/>
        <v>0</v>
      </c>
      <c r="Q48" s="11">
        <f t="shared" si="8"/>
        <v>1925</v>
      </c>
      <c r="R48" s="12">
        <f t="shared" si="59"/>
        <v>43868</v>
      </c>
      <c r="S48" s="11" t="str">
        <f t="shared" ref="S48:T48" si="68">F48</f>
        <v/>
      </c>
      <c r="T48" s="32" t="str">
        <f t="shared" si="68"/>
        <v/>
      </c>
      <c r="U48" s="11"/>
      <c r="V48" s="14">
        <f t="shared" si="61"/>
        <v>0</v>
      </c>
      <c r="W48" s="14">
        <f t="shared" si="62"/>
        <v>0</v>
      </c>
    </row>
    <row r="49" ht="15.75" customHeight="1">
      <c r="A49" s="17">
        <v>43891.0</v>
      </c>
      <c r="B49" s="11">
        <v>4500.0</v>
      </c>
      <c r="C49" s="11">
        <v>4500.0</v>
      </c>
      <c r="D49" s="11">
        <f t="shared" si="1"/>
        <v>0</v>
      </c>
      <c r="E49" s="11">
        <f t="shared" si="4"/>
        <v>10500</v>
      </c>
      <c r="F49" s="14"/>
      <c r="G49" s="14"/>
      <c r="H49" s="14"/>
      <c r="I49" s="12">
        <v>43891.0</v>
      </c>
      <c r="J49" s="12">
        <v>43899.0</v>
      </c>
      <c r="K49" s="13">
        <v>0.0</v>
      </c>
      <c r="L49" s="14">
        <v>0.0</v>
      </c>
      <c r="M49" s="15">
        <v>0.18</v>
      </c>
      <c r="N49" s="16">
        <f t="shared" si="5"/>
        <v>810</v>
      </c>
      <c r="O49" s="16">
        <v>810.0</v>
      </c>
      <c r="P49" s="11">
        <f t="shared" si="3"/>
        <v>0</v>
      </c>
      <c r="Q49" s="11">
        <f t="shared" si="8"/>
        <v>1925</v>
      </c>
      <c r="R49" s="12">
        <f t="shared" si="59"/>
        <v>43899</v>
      </c>
      <c r="S49" s="11" t="str">
        <f t="shared" ref="S49:T49" si="69">F49</f>
        <v/>
      </c>
      <c r="T49" s="11" t="str">
        <f t="shared" si="69"/>
        <v/>
      </c>
      <c r="U49" s="11"/>
      <c r="V49" s="14">
        <f t="shared" si="61"/>
        <v>0</v>
      </c>
      <c r="W49" s="14">
        <f t="shared" si="62"/>
        <v>0</v>
      </c>
    </row>
    <row r="50" ht="15.75" customHeight="1">
      <c r="A50" s="22">
        <v>43922.0</v>
      </c>
      <c r="B50" s="11">
        <v>4500.0</v>
      </c>
      <c r="C50" s="11">
        <v>0.0</v>
      </c>
      <c r="D50" s="11">
        <f t="shared" si="1"/>
        <v>4500</v>
      </c>
      <c r="E50" s="11">
        <f t="shared" si="4"/>
        <v>15000</v>
      </c>
      <c r="F50" s="28"/>
      <c r="G50" s="28"/>
      <c r="H50" s="28"/>
      <c r="I50" s="12">
        <v>43922.0</v>
      </c>
      <c r="J50" s="12"/>
      <c r="K50" s="13">
        <v>0.0</v>
      </c>
      <c r="L50" s="14">
        <v>0.0</v>
      </c>
      <c r="M50" s="29">
        <v>0.18</v>
      </c>
      <c r="N50" s="30">
        <f t="shared" si="5"/>
        <v>810</v>
      </c>
      <c r="O50" s="16">
        <v>0.0</v>
      </c>
      <c r="P50" s="11">
        <f t="shared" si="3"/>
        <v>810</v>
      </c>
      <c r="Q50" s="11">
        <f t="shared" si="8"/>
        <v>2735</v>
      </c>
      <c r="R50" s="12"/>
      <c r="S50" s="11" t="str">
        <f t="shared" ref="S50:T50" si="70">F50</f>
        <v/>
      </c>
      <c r="T50" s="11" t="str">
        <f t="shared" si="70"/>
        <v/>
      </c>
      <c r="U50" s="23"/>
      <c r="V50" s="14">
        <f t="shared" si="61"/>
        <v>0</v>
      </c>
      <c r="W50" s="14">
        <f t="shared" si="62"/>
        <v>0</v>
      </c>
    </row>
    <row r="51" ht="15.75" customHeight="1">
      <c r="A51" s="22">
        <v>43952.0</v>
      </c>
      <c r="B51" s="11">
        <v>4500.0</v>
      </c>
      <c r="C51" s="11">
        <v>0.0</v>
      </c>
      <c r="D51" s="11">
        <f t="shared" si="1"/>
        <v>4500</v>
      </c>
      <c r="E51" s="11">
        <f t="shared" si="4"/>
        <v>19500</v>
      </c>
      <c r="F51" s="28"/>
      <c r="G51" s="28"/>
      <c r="H51" s="28"/>
      <c r="I51" s="12">
        <v>43952.0</v>
      </c>
      <c r="J51" s="80"/>
      <c r="K51" s="13">
        <v>0.0</v>
      </c>
      <c r="L51" s="14">
        <v>0.0</v>
      </c>
      <c r="M51" s="29">
        <v>0.18</v>
      </c>
      <c r="N51" s="30">
        <f t="shared" si="5"/>
        <v>810</v>
      </c>
      <c r="O51" s="16">
        <v>0.0</v>
      </c>
      <c r="P51" s="11">
        <f t="shared" si="3"/>
        <v>810</v>
      </c>
      <c r="Q51" s="11">
        <f t="shared" si="8"/>
        <v>3545</v>
      </c>
      <c r="R51" s="12"/>
      <c r="S51" s="11" t="str">
        <f t="shared" ref="S51:T51" si="71">F51</f>
        <v/>
      </c>
      <c r="T51" s="11" t="str">
        <f t="shared" si="71"/>
        <v/>
      </c>
      <c r="U51" s="23"/>
      <c r="V51" s="14">
        <f t="shared" si="61"/>
        <v>0</v>
      </c>
      <c r="W51" s="14">
        <f t="shared" si="62"/>
        <v>0</v>
      </c>
    </row>
    <row r="52" ht="15.75" customHeight="1">
      <c r="A52" s="22">
        <v>43983.0</v>
      </c>
      <c r="B52" s="11">
        <v>4500.0</v>
      </c>
      <c r="C52" s="11">
        <v>9000.0</v>
      </c>
      <c r="D52" s="11">
        <f t="shared" si="1"/>
        <v>-4500</v>
      </c>
      <c r="E52" s="11">
        <f t="shared" si="4"/>
        <v>15000</v>
      </c>
      <c r="F52" s="28"/>
      <c r="G52" s="28"/>
      <c r="H52" s="28"/>
      <c r="I52" s="12">
        <v>43983.0</v>
      </c>
      <c r="J52" s="80">
        <v>43994.0</v>
      </c>
      <c r="K52" s="13">
        <f>SUM(J52-I52)</f>
        <v>11</v>
      </c>
      <c r="L52" s="14">
        <v>0.0</v>
      </c>
      <c r="M52" s="29">
        <v>0.18</v>
      </c>
      <c r="N52" s="30">
        <f t="shared" si="5"/>
        <v>810</v>
      </c>
      <c r="O52" s="16">
        <v>1620.0</v>
      </c>
      <c r="P52" s="11">
        <f t="shared" si="3"/>
        <v>-810</v>
      </c>
      <c r="Q52" s="11">
        <f t="shared" si="8"/>
        <v>2735</v>
      </c>
      <c r="R52" s="12">
        <f t="shared" ref="R52:R53" si="73">J52</f>
        <v>43994</v>
      </c>
      <c r="S52" s="11" t="str">
        <f t="shared" ref="S52:T52" si="72">F52</f>
        <v/>
      </c>
      <c r="T52" s="11" t="str">
        <f t="shared" si="72"/>
        <v/>
      </c>
      <c r="U52" s="23"/>
      <c r="V52" s="14">
        <f t="shared" si="61"/>
        <v>11</v>
      </c>
      <c r="W52" s="14">
        <v>0.0</v>
      </c>
    </row>
    <row r="53" ht="15.75" customHeight="1">
      <c r="A53" s="17">
        <v>44013.0</v>
      </c>
      <c r="B53" s="11">
        <v>4500.0</v>
      </c>
      <c r="C53" s="11">
        <v>4500.0</v>
      </c>
      <c r="D53" s="11">
        <f t="shared" si="1"/>
        <v>0</v>
      </c>
      <c r="E53" s="11">
        <f t="shared" si="4"/>
        <v>15000</v>
      </c>
      <c r="F53" s="14" t="s">
        <v>931</v>
      </c>
      <c r="G53" s="14" t="s">
        <v>33</v>
      </c>
      <c r="H53" s="14"/>
      <c r="I53" s="12">
        <v>44013.0</v>
      </c>
      <c r="J53" s="80">
        <v>44021.0</v>
      </c>
      <c r="K53" s="13">
        <v>0.0</v>
      </c>
      <c r="L53" s="14">
        <v>0.0</v>
      </c>
      <c r="M53" s="15">
        <v>0.18</v>
      </c>
      <c r="N53" s="16">
        <f t="shared" si="5"/>
        <v>810</v>
      </c>
      <c r="O53" s="16">
        <v>810.0</v>
      </c>
      <c r="P53" s="11">
        <f t="shared" si="3"/>
        <v>0</v>
      </c>
      <c r="Q53" s="11">
        <f t="shared" si="8"/>
        <v>2735</v>
      </c>
      <c r="R53" s="12">
        <f t="shared" si="73"/>
        <v>44021</v>
      </c>
      <c r="S53" s="11" t="str">
        <f t="shared" ref="S53:T53" si="74">F53</f>
        <v>4380/29</v>
      </c>
      <c r="T53" s="11" t="str">
        <f t="shared" si="74"/>
        <v>15.7.20</v>
      </c>
      <c r="U53" s="11"/>
      <c r="V53" s="14">
        <f t="shared" si="61"/>
        <v>0</v>
      </c>
      <c r="W53" s="14">
        <f>ROUND(SUM(N53*18%*V53/365),0)</f>
        <v>0</v>
      </c>
    </row>
    <row r="54" ht="15.75" customHeight="1">
      <c r="A54" s="17">
        <v>44044.0</v>
      </c>
      <c r="B54" s="23">
        <v>8500.0</v>
      </c>
      <c r="C54" s="11">
        <v>4500.0</v>
      </c>
      <c r="D54" s="11">
        <f t="shared" si="1"/>
        <v>4000</v>
      </c>
      <c r="E54" s="11">
        <f t="shared" si="4"/>
        <v>19000</v>
      </c>
      <c r="F54" s="14"/>
      <c r="G54" s="14"/>
      <c r="H54" s="14"/>
      <c r="I54" s="12">
        <v>44044.0</v>
      </c>
      <c r="J54" s="80">
        <v>44053.0</v>
      </c>
      <c r="K54" s="13">
        <f t="shared" ref="K54:K55" si="75">SUM(J54-I54)</f>
        <v>9</v>
      </c>
      <c r="L54" s="14">
        <v>400.0</v>
      </c>
      <c r="M54" s="15">
        <v>0.18</v>
      </c>
      <c r="N54" s="16">
        <f t="shared" si="5"/>
        <v>1530</v>
      </c>
      <c r="O54" s="16">
        <v>810.0</v>
      </c>
      <c r="P54" s="11">
        <f t="shared" si="3"/>
        <v>720</v>
      </c>
      <c r="Q54" s="11">
        <f t="shared" si="8"/>
        <v>3455</v>
      </c>
      <c r="R54" s="32">
        <v>44104.0</v>
      </c>
      <c r="S54" s="11"/>
      <c r="T54" s="124"/>
      <c r="U54" s="11"/>
      <c r="V54" s="14">
        <f t="shared" ref="V54:V55" si="76">SUM(R54-I54)</f>
        <v>60</v>
      </c>
      <c r="W54" s="14">
        <f t="shared" ref="W54:W55" si="77">ROUND(SUM(P54*18%*V54/365),0)</f>
        <v>21</v>
      </c>
    </row>
    <row r="55" ht="15.75" customHeight="1">
      <c r="A55" s="17">
        <v>44075.0</v>
      </c>
      <c r="B55" s="23">
        <v>8500.0</v>
      </c>
      <c r="C55" s="11">
        <v>0.0</v>
      </c>
      <c r="D55" s="11">
        <f t="shared" si="1"/>
        <v>8500</v>
      </c>
      <c r="E55" s="11">
        <f t="shared" si="4"/>
        <v>27500</v>
      </c>
      <c r="F55" s="14"/>
      <c r="G55" s="14"/>
      <c r="H55" s="14"/>
      <c r="I55" s="12">
        <v>44075.0</v>
      </c>
      <c r="J55" s="80">
        <v>44104.0</v>
      </c>
      <c r="K55" s="13">
        <f t="shared" si="75"/>
        <v>29</v>
      </c>
      <c r="L55" s="14">
        <v>850.0</v>
      </c>
      <c r="M55" s="15">
        <v>0.18</v>
      </c>
      <c r="N55" s="16">
        <f t="shared" si="5"/>
        <v>1530</v>
      </c>
      <c r="O55" s="16">
        <v>0.0</v>
      </c>
      <c r="P55" s="11">
        <f t="shared" si="3"/>
        <v>1530</v>
      </c>
      <c r="Q55" s="11">
        <f t="shared" si="8"/>
        <v>4985</v>
      </c>
      <c r="R55" s="32">
        <v>44104.0</v>
      </c>
      <c r="S55" s="11"/>
      <c r="T55" s="124"/>
      <c r="U55" s="11"/>
      <c r="V55" s="14">
        <f t="shared" si="76"/>
        <v>29</v>
      </c>
      <c r="W55" s="14">
        <f t="shared" si="77"/>
        <v>22</v>
      </c>
    </row>
    <row r="56" ht="15.75" customHeight="1">
      <c r="A56" s="11"/>
      <c r="B56" s="11">
        <f t="shared" ref="B56:D56" si="78">SUM(B5:B55)</f>
        <v>251465</v>
      </c>
      <c r="C56" s="11">
        <f t="shared" si="78"/>
        <v>223965</v>
      </c>
      <c r="D56" s="11">
        <f t="shared" si="78"/>
        <v>27500</v>
      </c>
      <c r="E56" s="11"/>
      <c r="F56" s="14"/>
      <c r="G56" s="14"/>
      <c r="H56" s="14"/>
      <c r="I56" s="12"/>
      <c r="J56" s="14"/>
      <c r="K56" s="14"/>
      <c r="L56" s="14">
        <f>SUM(L5:L55)</f>
        <v>2600</v>
      </c>
      <c r="M56" s="11"/>
      <c r="N56" s="11">
        <f t="shared" ref="N56:P56" si="79">SUM(N5:N55)</f>
        <v>43053</v>
      </c>
      <c r="O56" s="11">
        <f t="shared" si="79"/>
        <v>38068</v>
      </c>
      <c r="P56" s="11">
        <f t="shared" si="79"/>
        <v>4985</v>
      </c>
      <c r="Q56" s="11"/>
      <c r="R56" s="11"/>
      <c r="S56" s="11"/>
      <c r="T56" s="11"/>
      <c r="U56" s="11"/>
      <c r="V56" s="11"/>
      <c r="W56" s="11">
        <f>SUM(W5:W54)</f>
        <v>1432</v>
      </c>
    </row>
    <row r="57" ht="15.75" customHeight="1"/>
    <row r="58" ht="15.75" customHeight="1">
      <c r="A58" s="3" t="s">
        <v>37</v>
      </c>
      <c r="B58" s="4"/>
      <c r="C58" s="4"/>
      <c r="D58" s="4"/>
      <c r="E58" s="4"/>
      <c r="F58" s="5"/>
    </row>
    <row r="59" ht="15.75" customHeight="1">
      <c r="A59" s="34" t="s">
        <v>38</v>
      </c>
      <c r="B59" s="5"/>
      <c r="C59" s="35"/>
      <c r="D59" s="35" t="s">
        <v>39</v>
      </c>
      <c r="E59" s="35" t="s">
        <v>17</v>
      </c>
      <c r="F59" s="35" t="s">
        <v>6</v>
      </c>
    </row>
    <row r="60" ht="15.75" customHeight="1">
      <c r="A60" s="34" t="s">
        <v>1</v>
      </c>
      <c r="B60" s="5"/>
      <c r="C60" s="35"/>
      <c r="D60" s="35">
        <f t="shared" ref="D60:E60" si="80">B56</f>
        <v>251465</v>
      </c>
      <c r="E60" s="35">
        <f t="shared" si="80"/>
        <v>223965</v>
      </c>
      <c r="F60" s="35">
        <f t="shared" ref="F60:F63" si="82">SUM(D60-E60)</f>
        <v>27500</v>
      </c>
      <c r="O60" s="24">
        <v>8500.0</v>
      </c>
      <c r="P60" s="24">
        <v>3.0</v>
      </c>
      <c r="Q60" s="24">
        <f t="shared" ref="Q60:Q61" si="83">O60*3</f>
        <v>25500</v>
      </c>
    </row>
    <row r="61" ht="15.75" customHeight="1">
      <c r="A61" s="34" t="s">
        <v>40</v>
      </c>
      <c r="B61" s="5"/>
      <c r="C61" s="35"/>
      <c r="D61" s="35">
        <f t="shared" ref="D61:E61" si="81">N56</f>
        <v>43053</v>
      </c>
      <c r="E61" s="35">
        <f t="shared" si="81"/>
        <v>38068</v>
      </c>
      <c r="F61" s="35">
        <f t="shared" si="82"/>
        <v>4985</v>
      </c>
      <c r="O61" s="24">
        <v>4500.0</v>
      </c>
      <c r="P61" s="24">
        <v>3.0</v>
      </c>
      <c r="Q61" s="24">
        <f t="shared" si="83"/>
        <v>13500</v>
      </c>
    </row>
    <row r="62" ht="15.75" customHeight="1">
      <c r="A62" s="34" t="s">
        <v>41</v>
      </c>
      <c r="B62" s="5"/>
      <c r="C62" s="35"/>
      <c r="D62" s="35">
        <f>L56</f>
        <v>2600</v>
      </c>
      <c r="E62" s="35">
        <v>0.0</v>
      </c>
      <c r="F62" s="35">
        <f t="shared" si="82"/>
        <v>2600</v>
      </c>
      <c r="Q62" s="24">
        <f>SUM(Q60-Q61)</f>
        <v>12000</v>
      </c>
    </row>
    <row r="63" ht="15.75" customHeight="1">
      <c r="A63" s="34" t="s">
        <v>42</v>
      </c>
      <c r="B63" s="5"/>
      <c r="C63" s="35"/>
      <c r="D63" s="35">
        <f>W56</f>
        <v>1432</v>
      </c>
      <c r="E63" s="35">
        <v>0.0</v>
      </c>
      <c r="F63" s="35">
        <f t="shared" si="82"/>
        <v>1432</v>
      </c>
    </row>
    <row r="64" ht="15.75" customHeight="1">
      <c r="A64" s="145" t="s">
        <v>932</v>
      </c>
      <c r="B64" s="145"/>
      <c r="C64" s="35"/>
      <c r="D64" s="35">
        <v>12000.0</v>
      </c>
      <c r="E64" s="35"/>
      <c r="F64" s="35">
        <v>12000.0</v>
      </c>
    </row>
    <row r="65" ht="15.75" customHeight="1">
      <c r="A65" s="3" t="s">
        <v>36</v>
      </c>
      <c r="B65" s="5"/>
      <c r="C65" s="35"/>
      <c r="D65" s="35">
        <f>SUM(D60:D64)</f>
        <v>310550</v>
      </c>
      <c r="E65" s="35">
        <f>SUM(E60:E63)</f>
        <v>262033</v>
      </c>
      <c r="F65" s="35">
        <f>SUM(F60:F64)</f>
        <v>48517</v>
      </c>
    </row>
    <row r="66" ht="15.75" customHeight="1">
      <c r="A66" s="36" t="s">
        <v>43</v>
      </c>
    </row>
    <row r="67" ht="25.5" customHeight="1"/>
    <row r="68" ht="15.75" customHeight="1">
      <c r="D68" s="24" t="s">
        <v>44</v>
      </c>
      <c r="F68" s="24" t="s">
        <v>45</v>
      </c>
      <c r="I68" s="24" t="s">
        <v>46</v>
      </c>
      <c r="L68" s="24" t="s">
        <v>47</v>
      </c>
      <c r="Q68" s="24" t="s">
        <v>48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61:B61"/>
    <mergeCell ref="A62:B62"/>
    <mergeCell ref="A63:B63"/>
    <mergeCell ref="A65:B65"/>
    <mergeCell ref="A66:Q66"/>
    <mergeCell ref="A1:W1"/>
    <mergeCell ref="A2:L2"/>
    <mergeCell ref="M2:W2"/>
    <mergeCell ref="A4:W4"/>
    <mergeCell ref="A58:F58"/>
    <mergeCell ref="A59:B59"/>
    <mergeCell ref="A60:B60"/>
  </mergeCells>
  <printOptions/>
  <pageMargins bottom="0.7480314960629921" footer="0.0" header="0.0" left="0.7086614173228347" right="0.5118110236220472" top="0.7480314960629921"/>
  <pageSetup paperSize="5" scale="70"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6.25"/>
    <col customWidth="1" min="4" max="4" width="8.13"/>
    <col customWidth="1" min="5" max="5" width="7.5"/>
    <col customWidth="1" min="6" max="6" width="6.88"/>
    <col customWidth="1" min="7" max="7" width="7.88"/>
    <col customWidth="1" min="8" max="8" width="4.13"/>
    <col customWidth="1" min="9" max="9" width="8.25"/>
    <col customWidth="1" min="10" max="10" width="8.5"/>
    <col customWidth="1" min="11" max="11" width="5.0"/>
    <col customWidth="1" min="12" max="12" width="8.25"/>
    <col customWidth="1" min="13" max="13" width="5.88"/>
    <col customWidth="1" min="14" max="14" width="5.25"/>
    <col customWidth="1" min="15" max="15" width="5.13"/>
    <col customWidth="1" min="16" max="16" width="5.38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4.38"/>
    <col customWidth="1" min="23" max="23" width="5.88"/>
    <col customWidth="1" min="24" max="24" width="9.13"/>
    <col customWidth="1" min="25" max="25" width="7.88"/>
    <col customWidth="1" min="26" max="26" width="3.5"/>
    <col customWidth="1" min="27" max="28" width="7.63"/>
  </cols>
  <sheetData>
    <row r="1">
      <c r="A1" s="49" t="s">
        <v>933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 t="s">
        <v>934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20.25" customHeight="1">
      <c r="A5" s="66" t="s">
        <v>205</v>
      </c>
      <c r="B5" s="10" t="s">
        <v>935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ht="15.0" customHeight="1">
      <c r="A6" s="17">
        <v>42583.0</v>
      </c>
      <c r="B6" s="11">
        <v>4500.0</v>
      </c>
      <c r="C6" s="11">
        <v>2500.0</v>
      </c>
      <c r="D6" s="11">
        <f t="shared" ref="D6:D54" si="2">SUM(B6-C6)</f>
        <v>2000</v>
      </c>
      <c r="E6" s="11">
        <f t="shared" ref="E6:E54" si="3">SUM(E5+D6)</f>
        <v>2000</v>
      </c>
      <c r="F6" s="14" t="s">
        <v>936</v>
      </c>
      <c r="G6" s="14" t="s">
        <v>937</v>
      </c>
      <c r="H6" s="14">
        <v>91.0</v>
      </c>
      <c r="I6" s="12">
        <v>42583.0</v>
      </c>
      <c r="J6" s="12">
        <v>42593.0</v>
      </c>
      <c r="K6" s="13">
        <f t="shared" ref="K6:K8" si="4">SUM(J6-I6)</f>
        <v>10</v>
      </c>
      <c r="L6" s="14">
        <v>450.0</v>
      </c>
      <c r="M6" s="72">
        <v>0.15</v>
      </c>
      <c r="N6" s="16">
        <f t="shared" ref="N6:N54" si="5">ROUND(SUM(B6*M6),0)</f>
        <v>675</v>
      </c>
      <c r="O6" s="16">
        <v>675.0</v>
      </c>
      <c r="P6" s="11">
        <f t="shared" ref="P6:P54" si="6">SUM(N6-O6)</f>
        <v>0</v>
      </c>
      <c r="Q6" s="11">
        <f>SUM(0+P6)</f>
        <v>0</v>
      </c>
      <c r="R6" s="12">
        <f t="shared" ref="R6:R54" si="7">J6</f>
        <v>42593</v>
      </c>
      <c r="S6" s="11" t="str">
        <f t="shared" ref="S6:T6" si="1">F6</f>
        <v>519/36</v>
      </c>
      <c r="T6" s="73" t="str">
        <f t="shared" si="1"/>
        <v>7.9.16</v>
      </c>
      <c r="U6" s="11"/>
      <c r="V6" s="14">
        <f t="shared" ref="V6:V9" si="9">K6</f>
        <v>10</v>
      </c>
      <c r="W6" s="14">
        <f t="shared" ref="W6:W10" si="10">ROUND(SUM(N6*18%*V6/365),0)</f>
        <v>3</v>
      </c>
    </row>
    <row r="7" ht="15.0" customHeight="1">
      <c r="A7" s="17">
        <v>42614.0</v>
      </c>
      <c r="B7" s="11">
        <v>4500.0</v>
      </c>
      <c r="C7" s="11">
        <v>2500.0</v>
      </c>
      <c r="D7" s="11">
        <f t="shared" si="2"/>
        <v>2000</v>
      </c>
      <c r="E7" s="11">
        <f t="shared" si="3"/>
        <v>4000</v>
      </c>
      <c r="F7" s="14" t="s">
        <v>938</v>
      </c>
      <c r="G7" s="74" t="s">
        <v>939</v>
      </c>
      <c r="H7" s="14">
        <v>89.0</v>
      </c>
      <c r="I7" s="12">
        <v>42614.0</v>
      </c>
      <c r="J7" s="12">
        <v>42627.0</v>
      </c>
      <c r="K7" s="13">
        <f t="shared" si="4"/>
        <v>13</v>
      </c>
      <c r="L7" s="14">
        <v>450.0</v>
      </c>
      <c r="M7" s="72">
        <v>0.15</v>
      </c>
      <c r="N7" s="16">
        <f t="shared" si="5"/>
        <v>675</v>
      </c>
      <c r="O7" s="16">
        <v>675.0</v>
      </c>
      <c r="P7" s="11">
        <f t="shared" si="6"/>
        <v>0</v>
      </c>
      <c r="Q7" s="11">
        <f t="shared" ref="Q7:Q17" si="11">SUM(P6+P7)</f>
        <v>0</v>
      </c>
      <c r="R7" s="12">
        <f t="shared" si="7"/>
        <v>42627</v>
      </c>
      <c r="S7" s="11" t="str">
        <f t="shared" ref="S7:T7" si="8">F7</f>
        <v>560/89</v>
      </c>
      <c r="T7" s="124" t="str">
        <f t="shared" si="8"/>
        <v>3.10.16</v>
      </c>
      <c r="U7" s="11"/>
      <c r="V7" s="14">
        <f t="shared" si="9"/>
        <v>13</v>
      </c>
      <c r="W7" s="14">
        <f t="shared" si="10"/>
        <v>4</v>
      </c>
    </row>
    <row r="8" ht="15.0" customHeight="1">
      <c r="A8" s="17">
        <v>42644.0</v>
      </c>
      <c r="B8" s="11">
        <v>4500.0</v>
      </c>
      <c r="C8" s="11">
        <v>4500.0</v>
      </c>
      <c r="D8" s="11">
        <f t="shared" si="2"/>
        <v>0</v>
      </c>
      <c r="E8" s="11">
        <f t="shared" si="3"/>
        <v>4000</v>
      </c>
      <c r="F8" s="14" t="s">
        <v>940</v>
      </c>
      <c r="G8" s="14" t="s">
        <v>899</v>
      </c>
      <c r="H8" s="14">
        <v>100.0</v>
      </c>
      <c r="I8" s="12">
        <v>42644.0</v>
      </c>
      <c r="J8" s="12">
        <v>42656.0</v>
      </c>
      <c r="K8" s="13">
        <f t="shared" si="4"/>
        <v>12</v>
      </c>
      <c r="L8" s="14">
        <v>450.0</v>
      </c>
      <c r="M8" s="72">
        <v>0.15</v>
      </c>
      <c r="N8" s="16">
        <f t="shared" si="5"/>
        <v>675</v>
      </c>
      <c r="O8" s="16">
        <v>675.0</v>
      </c>
      <c r="P8" s="11">
        <f t="shared" si="6"/>
        <v>0</v>
      </c>
      <c r="Q8" s="11">
        <f t="shared" si="11"/>
        <v>0</v>
      </c>
      <c r="R8" s="12">
        <f t="shared" si="7"/>
        <v>42656</v>
      </c>
      <c r="S8" s="11" t="str">
        <f t="shared" ref="S8:T8" si="12">F8</f>
        <v>567/08</v>
      </c>
      <c r="T8" s="73" t="str">
        <f t="shared" si="12"/>
        <v>29.11.16</v>
      </c>
      <c r="U8" s="11"/>
      <c r="V8" s="14">
        <f t="shared" si="9"/>
        <v>12</v>
      </c>
      <c r="W8" s="14">
        <f t="shared" si="10"/>
        <v>4</v>
      </c>
    </row>
    <row r="9" ht="15.0" customHeight="1">
      <c r="A9" s="17">
        <v>42675.0</v>
      </c>
      <c r="B9" s="11">
        <v>4500.0</v>
      </c>
      <c r="C9" s="11">
        <v>4500.0</v>
      </c>
      <c r="D9" s="11">
        <f t="shared" si="2"/>
        <v>0</v>
      </c>
      <c r="E9" s="11">
        <f t="shared" si="3"/>
        <v>4000</v>
      </c>
      <c r="F9" s="14" t="s">
        <v>941</v>
      </c>
      <c r="G9" s="14" t="s">
        <v>942</v>
      </c>
      <c r="H9" s="14">
        <v>104.0</v>
      </c>
      <c r="I9" s="12">
        <v>42675.0</v>
      </c>
      <c r="J9" s="12">
        <v>42683.0</v>
      </c>
      <c r="K9" s="13">
        <v>0.0</v>
      </c>
      <c r="L9" s="14">
        <v>0.0</v>
      </c>
      <c r="M9" s="72">
        <v>0.15</v>
      </c>
      <c r="N9" s="16">
        <f t="shared" si="5"/>
        <v>675</v>
      </c>
      <c r="O9" s="16">
        <v>675.0</v>
      </c>
      <c r="P9" s="11">
        <f t="shared" si="6"/>
        <v>0</v>
      </c>
      <c r="Q9" s="11">
        <f t="shared" si="11"/>
        <v>0</v>
      </c>
      <c r="R9" s="12">
        <f t="shared" si="7"/>
        <v>42683</v>
      </c>
      <c r="S9" s="11" t="str">
        <f t="shared" ref="S9:T9" si="13">F9</f>
        <v>568/09</v>
      </c>
      <c r="T9" s="73" t="str">
        <f t="shared" si="13"/>
        <v>6.12.16</v>
      </c>
      <c r="U9" s="11"/>
      <c r="V9" s="14">
        <f t="shared" si="9"/>
        <v>0</v>
      </c>
      <c r="W9" s="14">
        <f t="shared" si="10"/>
        <v>0</v>
      </c>
    </row>
    <row r="10" ht="15.0" customHeight="1">
      <c r="A10" s="17">
        <v>42705.0</v>
      </c>
      <c r="B10" s="11">
        <v>4500.0</v>
      </c>
      <c r="C10" s="11">
        <v>4500.0</v>
      </c>
      <c r="D10" s="11">
        <f t="shared" si="2"/>
        <v>0</v>
      </c>
      <c r="E10" s="11">
        <f t="shared" si="3"/>
        <v>4000</v>
      </c>
      <c r="F10" s="14" t="s">
        <v>943</v>
      </c>
      <c r="G10" s="14" t="s">
        <v>902</v>
      </c>
      <c r="H10" s="14">
        <v>93.0</v>
      </c>
      <c r="I10" s="12">
        <v>42705.0</v>
      </c>
      <c r="J10" s="12">
        <v>42709.0</v>
      </c>
      <c r="K10" s="13">
        <f t="shared" ref="K10:K54" si="15">SUM(J10-I10)</f>
        <v>4</v>
      </c>
      <c r="L10" s="14">
        <v>0.0</v>
      </c>
      <c r="M10" s="72">
        <v>0.15</v>
      </c>
      <c r="N10" s="16">
        <f t="shared" si="5"/>
        <v>675</v>
      </c>
      <c r="O10" s="16">
        <v>675.0</v>
      </c>
      <c r="P10" s="11">
        <f t="shared" si="6"/>
        <v>0</v>
      </c>
      <c r="Q10" s="11">
        <f t="shared" si="11"/>
        <v>0</v>
      </c>
      <c r="R10" s="12">
        <f t="shared" si="7"/>
        <v>42709</v>
      </c>
      <c r="S10" s="11" t="str">
        <f t="shared" ref="S10:T10" si="14">F10</f>
        <v>1004/27</v>
      </c>
      <c r="T10" s="73" t="str">
        <f t="shared" si="14"/>
        <v>15.12.16</v>
      </c>
      <c r="U10" s="11"/>
      <c r="V10" s="14">
        <v>0.0</v>
      </c>
      <c r="W10" s="14">
        <f t="shared" si="10"/>
        <v>0</v>
      </c>
    </row>
    <row r="11" ht="15.0" customHeight="1">
      <c r="A11" s="17">
        <v>42736.0</v>
      </c>
      <c r="B11" s="11">
        <v>4500.0</v>
      </c>
      <c r="C11" s="11">
        <v>4500.0</v>
      </c>
      <c r="D11" s="11">
        <f t="shared" si="2"/>
        <v>0</v>
      </c>
      <c r="E11" s="11">
        <f t="shared" si="3"/>
        <v>4000</v>
      </c>
      <c r="F11" s="14" t="s">
        <v>944</v>
      </c>
      <c r="G11" s="14" t="s">
        <v>945</v>
      </c>
      <c r="H11" s="14"/>
      <c r="I11" s="12">
        <v>42736.0</v>
      </c>
      <c r="J11" s="12">
        <v>42745.0</v>
      </c>
      <c r="K11" s="13">
        <f t="shared" si="15"/>
        <v>9</v>
      </c>
      <c r="L11" s="14">
        <v>0.0</v>
      </c>
      <c r="M11" s="72">
        <v>0.15</v>
      </c>
      <c r="N11" s="16">
        <f t="shared" si="5"/>
        <v>675</v>
      </c>
      <c r="O11" s="16">
        <v>675.0</v>
      </c>
      <c r="P11" s="11">
        <f t="shared" si="6"/>
        <v>0</v>
      </c>
      <c r="Q11" s="11">
        <f t="shared" si="11"/>
        <v>0</v>
      </c>
      <c r="R11" s="12">
        <f t="shared" si="7"/>
        <v>42745</v>
      </c>
      <c r="S11" s="11" t="str">
        <f t="shared" ref="S11:T11" si="16">F11</f>
        <v>1013/21</v>
      </c>
      <c r="T11" s="73" t="str">
        <f t="shared" si="16"/>
        <v>6.3.17</v>
      </c>
      <c r="U11" s="11"/>
      <c r="V11" s="14">
        <f t="shared" ref="V11:V54" si="18">K11</f>
        <v>9</v>
      </c>
      <c r="W11" s="14">
        <v>0.0</v>
      </c>
    </row>
    <row r="12" ht="15.0" customHeight="1">
      <c r="A12" s="17">
        <v>42767.0</v>
      </c>
      <c r="B12" s="11">
        <v>4500.0</v>
      </c>
      <c r="C12" s="11">
        <v>4500.0</v>
      </c>
      <c r="D12" s="11">
        <f t="shared" si="2"/>
        <v>0</v>
      </c>
      <c r="E12" s="11">
        <f t="shared" si="3"/>
        <v>4000</v>
      </c>
      <c r="F12" s="14" t="s">
        <v>946</v>
      </c>
      <c r="G12" s="14" t="s">
        <v>238</v>
      </c>
      <c r="H12" s="14"/>
      <c r="I12" s="12">
        <v>42767.0</v>
      </c>
      <c r="J12" s="12">
        <v>42779.0</v>
      </c>
      <c r="K12" s="13">
        <f t="shared" si="15"/>
        <v>12</v>
      </c>
      <c r="L12" s="14">
        <v>0.0</v>
      </c>
      <c r="M12" s="72">
        <v>0.15</v>
      </c>
      <c r="N12" s="16">
        <f t="shared" si="5"/>
        <v>675</v>
      </c>
      <c r="O12" s="16">
        <v>675.0</v>
      </c>
      <c r="P12" s="11">
        <f t="shared" si="6"/>
        <v>0</v>
      </c>
      <c r="Q12" s="11">
        <f t="shared" si="11"/>
        <v>0</v>
      </c>
      <c r="R12" s="12">
        <f t="shared" si="7"/>
        <v>42779</v>
      </c>
      <c r="S12" s="11" t="str">
        <f t="shared" ref="S12:T12" si="17">F12</f>
        <v>1421/14</v>
      </c>
      <c r="T12" s="73" t="str">
        <f t="shared" si="17"/>
        <v>10.3.17</v>
      </c>
      <c r="U12" s="11"/>
      <c r="V12" s="14">
        <f t="shared" si="18"/>
        <v>12</v>
      </c>
      <c r="W12" s="14">
        <v>0.0</v>
      </c>
    </row>
    <row r="13" ht="15.0" customHeight="1">
      <c r="A13" s="17">
        <v>42795.0</v>
      </c>
      <c r="B13" s="11">
        <v>4500.0</v>
      </c>
      <c r="C13" s="11">
        <v>4500.0</v>
      </c>
      <c r="D13" s="11">
        <f t="shared" si="2"/>
        <v>0</v>
      </c>
      <c r="E13" s="11">
        <f t="shared" si="3"/>
        <v>4000</v>
      </c>
      <c r="F13" s="14" t="s">
        <v>947</v>
      </c>
      <c r="G13" s="14" t="s">
        <v>850</v>
      </c>
      <c r="H13" s="14"/>
      <c r="I13" s="12">
        <v>42795.0</v>
      </c>
      <c r="J13" s="12">
        <v>42801.0</v>
      </c>
      <c r="K13" s="13">
        <f t="shared" si="15"/>
        <v>6</v>
      </c>
      <c r="L13" s="14">
        <v>0.0</v>
      </c>
      <c r="M13" s="72">
        <v>0.15</v>
      </c>
      <c r="N13" s="16">
        <f t="shared" si="5"/>
        <v>675</v>
      </c>
      <c r="O13" s="16">
        <v>675.0</v>
      </c>
      <c r="P13" s="11">
        <f t="shared" si="6"/>
        <v>0</v>
      </c>
      <c r="Q13" s="11">
        <f t="shared" si="11"/>
        <v>0</v>
      </c>
      <c r="R13" s="12">
        <f t="shared" si="7"/>
        <v>42801</v>
      </c>
      <c r="S13" s="11" t="str">
        <f t="shared" ref="S13:T13" si="19">F13</f>
        <v>1423/39</v>
      </c>
      <c r="T13" s="73" t="str">
        <f t="shared" si="19"/>
        <v>28.3.17</v>
      </c>
      <c r="U13" s="11"/>
      <c r="V13" s="14">
        <f t="shared" si="18"/>
        <v>6</v>
      </c>
      <c r="W13" s="14">
        <v>0.0</v>
      </c>
    </row>
    <row r="14" ht="15.0" customHeight="1">
      <c r="A14" s="17">
        <v>42826.0</v>
      </c>
      <c r="B14" s="11">
        <v>4500.0</v>
      </c>
      <c r="C14" s="11">
        <v>4500.0</v>
      </c>
      <c r="D14" s="11">
        <f t="shared" si="2"/>
        <v>0</v>
      </c>
      <c r="E14" s="11">
        <f t="shared" si="3"/>
        <v>4000</v>
      </c>
      <c r="F14" s="14" t="s">
        <v>948</v>
      </c>
      <c r="G14" s="14" t="s">
        <v>593</v>
      </c>
      <c r="H14" s="14"/>
      <c r="I14" s="12">
        <v>42826.0</v>
      </c>
      <c r="J14" s="12">
        <v>42835.0</v>
      </c>
      <c r="K14" s="13">
        <f t="shared" si="15"/>
        <v>9</v>
      </c>
      <c r="L14" s="14">
        <v>0.0</v>
      </c>
      <c r="M14" s="72">
        <v>0.15</v>
      </c>
      <c r="N14" s="16">
        <f t="shared" si="5"/>
        <v>675</v>
      </c>
      <c r="O14" s="16">
        <v>675.0</v>
      </c>
      <c r="P14" s="11">
        <f t="shared" si="6"/>
        <v>0</v>
      </c>
      <c r="Q14" s="11">
        <f t="shared" si="11"/>
        <v>0</v>
      </c>
      <c r="R14" s="12">
        <f t="shared" si="7"/>
        <v>42835</v>
      </c>
      <c r="S14" s="11" t="str">
        <f t="shared" ref="S14:T14" si="20">F14</f>
        <v>1439/49</v>
      </c>
      <c r="T14" s="73" t="str">
        <f t="shared" si="20"/>
        <v>2.5.17</v>
      </c>
      <c r="U14" s="11"/>
      <c r="V14" s="14">
        <f t="shared" si="18"/>
        <v>9</v>
      </c>
      <c r="W14" s="14">
        <v>0.0</v>
      </c>
    </row>
    <row r="15" ht="15.0" customHeight="1">
      <c r="A15" s="17">
        <v>42856.0</v>
      </c>
      <c r="B15" s="11">
        <v>4500.0</v>
      </c>
      <c r="C15" s="11">
        <v>4500.0</v>
      </c>
      <c r="D15" s="11">
        <f t="shared" si="2"/>
        <v>0</v>
      </c>
      <c r="E15" s="11">
        <f t="shared" si="3"/>
        <v>4000</v>
      </c>
      <c r="F15" s="14" t="s">
        <v>949</v>
      </c>
      <c r="G15" s="14" t="s">
        <v>678</v>
      </c>
      <c r="H15" s="14"/>
      <c r="I15" s="12">
        <v>42856.0</v>
      </c>
      <c r="J15" s="12">
        <v>42866.0</v>
      </c>
      <c r="K15" s="13">
        <f t="shared" si="15"/>
        <v>10</v>
      </c>
      <c r="L15" s="14">
        <v>450.0</v>
      </c>
      <c r="M15" s="72">
        <v>0.15</v>
      </c>
      <c r="N15" s="16">
        <f t="shared" si="5"/>
        <v>675</v>
      </c>
      <c r="O15" s="16">
        <v>675.0</v>
      </c>
      <c r="P15" s="11">
        <f t="shared" si="6"/>
        <v>0</v>
      </c>
      <c r="Q15" s="11">
        <f t="shared" si="11"/>
        <v>0</v>
      </c>
      <c r="R15" s="12">
        <f t="shared" si="7"/>
        <v>42866</v>
      </c>
      <c r="S15" s="11" t="str">
        <f t="shared" ref="S15:T15" si="21">F15</f>
        <v>1710/14</v>
      </c>
      <c r="T15" s="73" t="str">
        <f t="shared" si="21"/>
        <v>30.6.17</v>
      </c>
      <c r="U15" s="11"/>
      <c r="V15" s="14">
        <f t="shared" si="18"/>
        <v>10</v>
      </c>
      <c r="W15" s="14">
        <f>ROUND(SUM(N15*18%*V15/365),0)</f>
        <v>3</v>
      </c>
    </row>
    <row r="16" ht="15.0" customHeight="1">
      <c r="A16" s="17">
        <v>42887.0</v>
      </c>
      <c r="B16" s="11">
        <v>4500.0</v>
      </c>
      <c r="C16" s="11">
        <v>4500.0</v>
      </c>
      <c r="D16" s="11">
        <f t="shared" si="2"/>
        <v>0</v>
      </c>
      <c r="E16" s="11">
        <f t="shared" si="3"/>
        <v>4000</v>
      </c>
      <c r="F16" s="14" t="s">
        <v>779</v>
      </c>
      <c r="G16" s="14" t="s">
        <v>241</v>
      </c>
      <c r="H16" s="14">
        <v>116.0</v>
      </c>
      <c r="I16" s="12">
        <v>42887.0</v>
      </c>
      <c r="J16" s="12">
        <v>42898.0</v>
      </c>
      <c r="K16" s="13">
        <f t="shared" si="15"/>
        <v>11</v>
      </c>
      <c r="L16" s="14">
        <v>0.0</v>
      </c>
      <c r="M16" s="15">
        <v>0.18</v>
      </c>
      <c r="N16" s="16">
        <f t="shared" si="5"/>
        <v>810</v>
      </c>
      <c r="O16" s="16">
        <v>675.0</v>
      </c>
      <c r="P16" s="11">
        <f t="shared" si="6"/>
        <v>135</v>
      </c>
      <c r="Q16" s="11">
        <f t="shared" si="11"/>
        <v>135</v>
      </c>
      <c r="R16" s="12">
        <f t="shared" si="7"/>
        <v>42898</v>
      </c>
      <c r="S16" s="11" t="str">
        <f t="shared" ref="S16:T16" si="22">F16</f>
        <v>1864/8</v>
      </c>
      <c r="T16" s="73" t="str">
        <f t="shared" si="22"/>
        <v>11.7.17</v>
      </c>
      <c r="U16" s="11"/>
      <c r="V16" s="14">
        <f t="shared" si="18"/>
        <v>11</v>
      </c>
      <c r="W16" s="14">
        <v>0.0</v>
      </c>
    </row>
    <row r="17" ht="15.0" customHeight="1">
      <c r="A17" s="17">
        <v>42917.0</v>
      </c>
      <c r="B17" s="11">
        <v>4500.0</v>
      </c>
      <c r="C17" s="11">
        <v>4500.0</v>
      </c>
      <c r="D17" s="11">
        <f t="shared" si="2"/>
        <v>0</v>
      </c>
      <c r="E17" s="11">
        <f t="shared" si="3"/>
        <v>4000</v>
      </c>
      <c r="F17" s="14" t="s">
        <v>950</v>
      </c>
      <c r="G17" s="14" t="s">
        <v>520</v>
      </c>
      <c r="H17" s="14">
        <v>118.0</v>
      </c>
      <c r="I17" s="12">
        <v>42917.0</v>
      </c>
      <c r="J17" s="12">
        <v>42926.0</v>
      </c>
      <c r="K17" s="13">
        <f t="shared" si="15"/>
        <v>9</v>
      </c>
      <c r="L17" s="14">
        <v>0.0</v>
      </c>
      <c r="M17" s="15">
        <v>0.18</v>
      </c>
      <c r="N17" s="16">
        <f t="shared" si="5"/>
        <v>810</v>
      </c>
      <c r="O17" s="16">
        <v>675.0</v>
      </c>
      <c r="P17" s="11">
        <f t="shared" si="6"/>
        <v>135</v>
      </c>
      <c r="Q17" s="11">
        <f t="shared" si="11"/>
        <v>270</v>
      </c>
      <c r="R17" s="12">
        <f t="shared" si="7"/>
        <v>42926</v>
      </c>
      <c r="S17" s="11" t="str">
        <f t="shared" ref="S17:T17" si="23">F17</f>
        <v>1870/22</v>
      </c>
      <c r="T17" s="73" t="str">
        <f t="shared" si="23"/>
        <v>8.8.17</v>
      </c>
      <c r="U17" s="11"/>
      <c r="V17" s="14">
        <f t="shared" si="18"/>
        <v>9</v>
      </c>
      <c r="W17" s="14">
        <v>0.0</v>
      </c>
    </row>
    <row r="18" ht="15.0" customHeight="1">
      <c r="A18" s="17">
        <v>42948.0</v>
      </c>
      <c r="B18" s="11">
        <v>4500.0</v>
      </c>
      <c r="C18" s="11">
        <v>4500.0</v>
      </c>
      <c r="D18" s="11">
        <f t="shared" si="2"/>
        <v>0</v>
      </c>
      <c r="E18" s="11">
        <f t="shared" si="3"/>
        <v>4000</v>
      </c>
      <c r="F18" s="14" t="s">
        <v>951</v>
      </c>
      <c r="G18" s="14" t="s">
        <v>527</v>
      </c>
      <c r="H18" s="14">
        <v>125.0</v>
      </c>
      <c r="I18" s="12">
        <v>42948.0</v>
      </c>
      <c r="J18" s="12">
        <v>42957.0</v>
      </c>
      <c r="K18" s="13">
        <f t="shared" si="15"/>
        <v>9</v>
      </c>
      <c r="L18" s="14">
        <v>0.0</v>
      </c>
      <c r="M18" s="15">
        <v>0.18</v>
      </c>
      <c r="N18" s="16">
        <f t="shared" si="5"/>
        <v>810</v>
      </c>
      <c r="O18" s="16">
        <v>810.0</v>
      </c>
      <c r="P18" s="11">
        <f t="shared" si="6"/>
        <v>0</v>
      </c>
      <c r="Q18" s="11">
        <f t="shared" ref="Q18:Q54" si="25">SUM(Q17+P18)</f>
        <v>270</v>
      </c>
      <c r="R18" s="12">
        <f t="shared" si="7"/>
        <v>42957</v>
      </c>
      <c r="S18" s="11" t="str">
        <f t="shared" ref="S18:T18" si="24">F18</f>
        <v>2077/49</v>
      </c>
      <c r="T18" s="73" t="str">
        <f t="shared" si="24"/>
        <v>30.8.17</v>
      </c>
      <c r="U18" s="11"/>
      <c r="V18" s="14">
        <f t="shared" si="18"/>
        <v>9</v>
      </c>
      <c r="W18" s="14">
        <v>0.0</v>
      </c>
    </row>
    <row r="19" ht="15.0" customHeight="1">
      <c r="A19" s="17">
        <v>42979.0</v>
      </c>
      <c r="B19" s="11">
        <v>4500.0</v>
      </c>
      <c r="C19" s="11">
        <v>4500.0</v>
      </c>
      <c r="D19" s="11">
        <f t="shared" si="2"/>
        <v>0</v>
      </c>
      <c r="E19" s="11">
        <f t="shared" si="3"/>
        <v>4000</v>
      </c>
      <c r="F19" s="14" t="s">
        <v>952</v>
      </c>
      <c r="G19" s="14" t="s">
        <v>857</v>
      </c>
      <c r="H19" s="14">
        <v>127.0</v>
      </c>
      <c r="I19" s="12">
        <v>42979.0</v>
      </c>
      <c r="J19" s="12">
        <v>42989.0</v>
      </c>
      <c r="K19" s="13">
        <f t="shared" si="15"/>
        <v>10</v>
      </c>
      <c r="L19" s="14">
        <v>0.0</v>
      </c>
      <c r="M19" s="15">
        <v>0.18</v>
      </c>
      <c r="N19" s="16">
        <f t="shared" si="5"/>
        <v>810</v>
      </c>
      <c r="O19" s="16">
        <v>810.0</v>
      </c>
      <c r="P19" s="11">
        <f t="shared" si="6"/>
        <v>0</v>
      </c>
      <c r="Q19" s="11">
        <f t="shared" si="25"/>
        <v>270</v>
      </c>
      <c r="R19" s="12">
        <f t="shared" si="7"/>
        <v>42989</v>
      </c>
      <c r="S19" s="11" t="str">
        <f t="shared" ref="S19:T19" si="26">F19</f>
        <v>2082/47</v>
      </c>
      <c r="T19" s="73" t="str">
        <f t="shared" si="26"/>
        <v>20.9.17</v>
      </c>
      <c r="U19" s="11"/>
      <c r="V19" s="14">
        <f t="shared" si="18"/>
        <v>10</v>
      </c>
      <c r="W19" s="14">
        <v>0.0</v>
      </c>
    </row>
    <row r="20" ht="15.0" customHeight="1">
      <c r="A20" s="17">
        <v>43009.0</v>
      </c>
      <c r="B20" s="11">
        <v>4500.0</v>
      </c>
      <c r="C20" s="11">
        <v>4500.0</v>
      </c>
      <c r="D20" s="11">
        <f t="shared" si="2"/>
        <v>0</v>
      </c>
      <c r="E20" s="11">
        <f t="shared" si="3"/>
        <v>4000</v>
      </c>
      <c r="F20" s="14" t="s">
        <v>953</v>
      </c>
      <c r="G20" s="14" t="s">
        <v>601</v>
      </c>
      <c r="H20" s="14">
        <v>129.0</v>
      </c>
      <c r="I20" s="12">
        <v>43009.0</v>
      </c>
      <c r="J20" s="12">
        <v>43018.0</v>
      </c>
      <c r="K20" s="13">
        <f t="shared" si="15"/>
        <v>9</v>
      </c>
      <c r="L20" s="14">
        <v>0.0</v>
      </c>
      <c r="M20" s="15">
        <v>0.18</v>
      </c>
      <c r="N20" s="16">
        <f t="shared" si="5"/>
        <v>810</v>
      </c>
      <c r="O20" s="16">
        <v>810.0</v>
      </c>
      <c r="P20" s="11">
        <f t="shared" si="6"/>
        <v>0</v>
      </c>
      <c r="Q20" s="11">
        <f t="shared" si="25"/>
        <v>270</v>
      </c>
      <c r="R20" s="12">
        <f t="shared" si="7"/>
        <v>43018</v>
      </c>
      <c r="S20" s="11" t="str">
        <f t="shared" ref="S20:T20" si="27">F20</f>
        <v>2331/13</v>
      </c>
      <c r="T20" s="73" t="str">
        <f t="shared" si="27"/>
        <v>26.10.17</v>
      </c>
      <c r="U20" s="11"/>
      <c r="V20" s="14">
        <f t="shared" si="18"/>
        <v>9</v>
      </c>
      <c r="W20" s="14">
        <v>0.0</v>
      </c>
    </row>
    <row r="21" ht="15.0" customHeight="1">
      <c r="A21" s="17">
        <v>43040.0</v>
      </c>
      <c r="B21" s="11">
        <v>4500.0</v>
      </c>
      <c r="C21" s="11">
        <v>4500.0</v>
      </c>
      <c r="D21" s="11">
        <f t="shared" si="2"/>
        <v>0</v>
      </c>
      <c r="E21" s="11">
        <f t="shared" si="3"/>
        <v>4000</v>
      </c>
      <c r="F21" s="14" t="s">
        <v>954</v>
      </c>
      <c r="G21" s="14" t="s">
        <v>955</v>
      </c>
      <c r="H21" s="14"/>
      <c r="I21" s="12">
        <v>43040.0</v>
      </c>
      <c r="J21" s="12">
        <v>43048.0</v>
      </c>
      <c r="K21" s="13">
        <f t="shared" si="15"/>
        <v>8</v>
      </c>
      <c r="L21" s="14">
        <v>0.0</v>
      </c>
      <c r="M21" s="15">
        <v>0.18</v>
      </c>
      <c r="N21" s="16">
        <f t="shared" si="5"/>
        <v>810</v>
      </c>
      <c r="O21" s="16">
        <v>810.0</v>
      </c>
      <c r="P21" s="11">
        <f t="shared" si="6"/>
        <v>0</v>
      </c>
      <c r="Q21" s="11">
        <f t="shared" si="25"/>
        <v>270</v>
      </c>
      <c r="R21" s="12">
        <f t="shared" si="7"/>
        <v>43048</v>
      </c>
      <c r="S21" s="11" t="str">
        <f t="shared" ref="S21:T21" si="28">F21</f>
        <v>2340/31</v>
      </c>
      <c r="T21" s="73" t="str">
        <f t="shared" si="28"/>
        <v>8.12.17</v>
      </c>
      <c r="U21" s="11"/>
      <c r="V21" s="14">
        <f t="shared" si="18"/>
        <v>8</v>
      </c>
      <c r="W21" s="14">
        <v>0.0</v>
      </c>
    </row>
    <row r="22" ht="15.0" customHeight="1">
      <c r="A22" s="17">
        <v>43070.0</v>
      </c>
      <c r="B22" s="11">
        <v>4500.0</v>
      </c>
      <c r="C22" s="11">
        <v>4500.0</v>
      </c>
      <c r="D22" s="11">
        <f t="shared" si="2"/>
        <v>0</v>
      </c>
      <c r="E22" s="11">
        <f t="shared" si="3"/>
        <v>4000</v>
      </c>
      <c r="F22" s="14" t="s">
        <v>956</v>
      </c>
      <c r="G22" s="74" t="s">
        <v>249</v>
      </c>
      <c r="H22" s="14"/>
      <c r="I22" s="12">
        <v>43070.0</v>
      </c>
      <c r="J22" s="12">
        <v>43080.0</v>
      </c>
      <c r="K22" s="13">
        <f t="shared" si="15"/>
        <v>10</v>
      </c>
      <c r="L22" s="14">
        <v>0.0</v>
      </c>
      <c r="M22" s="15">
        <v>0.18</v>
      </c>
      <c r="N22" s="16">
        <f t="shared" si="5"/>
        <v>810</v>
      </c>
      <c r="O22" s="16">
        <v>810.0</v>
      </c>
      <c r="P22" s="11">
        <f t="shared" si="6"/>
        <v>0</v>
      </c>
      <c r="Q22" s="11">
        <f t="shared" si="25"/>
        <v>270</v>
      </c>
      <c r="R22" s="12">
        <f t="shared" si="7"/>
        <v>43080</v>
      </c>
      <c r="S22" s="11" t="str">
        <f t="shared" ref="S22:T22" si="29">F22</f>
        <v>2347/32</v>
      </c>
      <c r="T22" s="124" t="str">
        <f t="shared" si="29"/>
        <v>12.1.18</v>
      </c>
      <c r="U22" s="11"/>
      <c r="V22" s="14">
        <f t="shared" si="18"/>
        <v>10</v>
      </c>
      <c r="W22" s="14">
        <v>0.0</v>
      </c>
    </row>
    <row r="23" ht="15.0" customHeight="1">
      <c r="A23" s="17">
        <v>43101.0</v>
      </c>
      <c r="B23" s="11">
        <v>4500.0</v>
      </c>
      <c r="C23" s="11">
        <v>4500.0</v>
      </c>
      <c r="D23" s="11">
        <f t="shared" si="2"/>
        <v>0</v>
      </c>
      <c r="E23" s="11">
        <f t="shared" si="3"/>
        <v>4000</v>
      </c>
      <c r="F23" s="14" t="s">
        <v>957</v>
      </c>
      <c r="G23" s="14" t="s">
        <v>607</v>
      </c>
      <c r="H23" s="14"/>
      <c r="I23" s="12">
        <v>43101.0</v>
      </c>
      <c r="J23" s="12">
        <v>43109.0</v>
      </c>
      <c r="K23" s="13">
        <f t="shared" si="15"/>
        <v>8</v>
      </c>
      <c r="L23" s="14">
        <v>0.0</v>
      </c>
      <c r="M23" s="15">
        <v>0.18</v>
      </c>
      <c r="N23" s="16">
        <f t="shared" si="5"/>
        <v>810</v>
      </c>
      <c r="O23" s="16">
        <v>810.0</v>
      </c>
      <c r="P23" s="11">
        <f t="shared" si="6"/>
        <v>0</v>
      </c>
      <c r="Q23" s="11">
        <f t="shared" si="25"/>
        <v>270</v>
      </c>
      <c r="R23" s="12">
        <f t="shared" si="7"/>
        <v>43109</v>
      </c>
      <c r="S23" s="11" t="str">
        <f t="shared" ref="S23:T23" si="30">F23</f>
        <v>2678/2</v>
      </c>
      <c r="T23" s="73" t="str">
        <f t="shared" si="30"/>
        <v>6.2.18</v>
      </c>
      <c r="U23" s="11"/>
      <c r="V23" s="14">
        <f t="shared" si="18"/>
        <v>8</v>
      </c>
      <c r="W23" s="14">
        <v>0.0</v>
      </c>
    </row>
    <row r="24" ht="15.0" customHeight="1">
      <c r="A24" s="17">
        <v>43132.0</v>
      </c>
      <c r="B24" s="11">
        <v>4500.0</v>
      </c>
      <c r="C24" s="11">
        <v>4500.0</v>
      </c>
      <c r="D24" s="11">
        <f t="shared" si="2"/>
        <v>0</v>
      </c>
      <c r="E24" s="11">
        <f t="shared" si="3"/>
        <v>4000</v>
      </c>
      <c r="F24" s="14" t="s">
        <v>958</v>
      </c>
      <c r="G24" s="14" t="s">
        <v>609</v>
      </c>
      <c r="H24" s="14"/>
      <c r="I24" s="12">
        <v>43132.0</v>
      </c>
      <c r="J24" s="12">
        <v>43143.0</v>
      </c>
      <c r="K24" s="13">
        <f t="shared" si="15"/>
        <v>11</v>
      </c>
      <c r="L24" s="14">
        <v>0.0</v>
      </c>
      <c r="M24" s="15">
        <v>0.18</v>
      </c>
      <c r="N24" s="16">
        <f t="shared" si="5"/>
        <v>810</v>
      </c>
      <c r="O24" s="16">
        <v>810.0</v>
      </c>
      <c r="P24" s="11">
        <f t="shared" si="6"/>
        <v>0</v>
      </c>
      <c r="Q24" s="11">
        <f t="shared" si="25"/>
        <v>270</v>
      </c>
      <c r="R24" s="12">
        <f t="shared" si="7"/>
        <v>43143</v>
      </c>
      <c r="S24" s="11" t="str">
        <f t="shared" ref="S24:T24" si="31">F24</f>
        <v>2685/36</v>
      </c>
      <c r="T24" s="73" t="str">
        <f t="shared" si="31"/>
        <v>8.3.18</v>
      </c>
      <c r="U24" s="11"/>
      <c r="V24" s="14">
        <f t="shared" si="18"/>
        <v>11</v>
      </c>
      <c r="W24" s="14">
        <v>0.0</v>
      </c>
    </row>
    <row r="25" ht="15.0" customHeight="1">
      <c r="A25" s="17">
        <v>43160.0</v>
      </c>
      <c r="B25" s="11">
        <v>4500.0</v>
      </c>
      <c r="C25" s="11">
        <v>4500.0</v>
      </c>
      <c r="D25" s="11">
        <f t="shared" si="2"/>
        <v>0</v>
      </c>
      <c r="E25" s="11">
        <f t="shared" si="3"/>
        <v>4000</v>
      </c>
      <c r="F25" s="14" t="s">
        <v>959</v>
      </c>
      <c r="G25" s="14" t="s">
        <v>260</v>
      </c>
      <c r="H25" s="14"/>
      <c r="I25" s="12">
        <v>43160.0</v>
      </c>
      <c r="J25" s="12">
        <v>43167.0</v>
      </c>
      <c r="K25" s="13">
        <f t="shared" si="15"/>
        <v>7</v>
      </c>
      <c r="L25" s="14">
        <v>0.0</v>
      </c>
      <c r="M25" s="15">
        <v>0.18</v>
      </c>
      <c r="N25" s="16">
        <f t="shared" si="5"/>
        <v>810</v>
      </c>
      <c r="O25" s="16">
        <v>810.0</v>
      </c>
      <c r="P25" s="11">
        <f t="shared" si="6"/>
        <v>0</v>
      </c>
      <c r="Q25" s="11">
        <f t="shared" si="25"/>
        <v>270</v>
      </c>
      <c r="R25" s="12">
        <f t="shared" si="7"/>
        <v>43167</v>
      </c>
      <c r="S25" s="11" t="str">
        <f t="shared" ref="S25:T25" si="32">F25</f>
        <v>2689/24</v>
      </c>
      <c r="T25" s="73" t="str">
        <f t="shared" si="32"/>
        <v>22.3.18</v>
      </c>
      <c r="U25" s="11"/>
      <c r="V25" s="14">
        <f t="shared" si="18"/>
        <v>7</v>
      </c>
      <c r="W25" s="14">
        <v>0.0</v>
      </c>
    </row>
    <row r="26" ht="15.0" customHeight="1">
      <c r="A26" s="17">
        <v>43191.0</v>
      </c>
      <c r="B26" s="11">
        <v>4500.0</v>
      </c>
      <c r="C26" s="11">
        <v>4500.0</v>
      </c>
      <c r="D26" s="11">
        <f t="shared" si="2"/>
        <v>0</v>
      </c>
      <c r="E26" s="11">
        <f t="shared" si="3"/>
        <v>4000</v>
      </c>
      <c r="F26" s="14" t="s">
        <v>960</v>
      </c>
      <c r="G26" s="14" t="s">
        <v>529</v>
      </c>
      <c r="H26" s="14"/>
      <c r="I26" s="12">
        <v>43191.0</v>
      </c>
      <c r="J26" s="12">
        <v>43200.0</v>
      </c>
      <c r="K26" s="13">
        <f t="shared" si="15"/>
        <v>9</v>
      </c>
      <c r="L26" s="14">
        <v>0.0</v>
      </c>
      <c r="M26" s="15">
        <v>0.18</v>
      </c>
      <c r="N26" s="16">
        <f t="shared" si="5"/>
        <v>810</v>
      </c>
      <c r="O26" s="16">
        <v>810.0</v>
      </c>
      <c r="P26" s="11">
        <f t="shared" si="6"/>
        <v>0</v>
      </c>
      <c r="Q26" s="11">
        <f t="shared" si="25"/>
        <v>270</v>
      </c>
      <c r="R26" s="12">
        <f t="shared" si="7"/>
        <v>43200</v>
      </c>
      <c r="S26" s="11" t="str">
        <f t="shared" ref="S26:T26" si="33">F26</f>
        <v>2698/28</v>
      </c>
      <c r="T26" s="73" t="str">
        <f t="shared" si="33"/>
        <v>25.4.18</v>
      </c>
      <c r="U26" s="11"/>
      <c r="V26" s="14">
        <f t="shared" si="18"/>
        <v>9</v>
      </c>
      <c r="W26" s="14">
        <v>0.0</v>
      </c>
    </row>
    <row r="27" ht="15.0" customHeight="1">
      <c r="A27" s="17">
        <v>43221.0</v>
      </c>
      <c r="B27" s="11">
        <v>4500.0</v>
      </c>
      <c r="C27" s="11">
        <v>4500.0</v>
      </c>
      <c r="D27" s="11">
        <f t="shared" si="2"/>
        <v>0</v>
      </c>
      <c r="E27" s="11">
        <f t="shared" si="3"/>
        <v>4000</v>
      </c>
      <c r="F27" s="14" t="s">
        <v>961</v>
      </c>
      <c r="G27" s="14" t="s">
        <v>532</v>
      </c>
      <c r="H27" s="14"/>
      <c r="I27" s="12">
        <v>43221.0</v>
      </c>
      <c r="J27" s="12">
        <v>43230.0</v>
      </c>
      <c r="K27" s="13">
        <f t="shared" si="15"/>
        <v>9</v>
      </c>
      <c r="L27" s="14">
        <v>0.0</v>
      </c>
      <c r="M27" s="15">
        <v>0.18</v>
      </c>
      <c r="N27" s="16">
        <f t="shared" si="5"/>
        <v>810</v>
      </c>
      <c r="O27" s="16">
        <v>810.0</v>
      </c>
      <c r="P27" s="11">
        <f t="shared" si="6"/>
        <v>0</v>
      </c>
      <c r="Q27" s="11">
        <f t="shared" si="25"/>
        <v>270</v>
      </c>
      <c r="R27" s="12">
        <f t="shared" si="7"/>
        <v>43230</v>
      </c>
      <c r="S27" s="11" t="str">
        <f t="shared" ref="S27:T27" si="34">F27</f>
        <v>3181/27</v>
      </c>
      <c r="T27" s="73" t="str">
        <f t="shared" si="34"/>
        <v>23.5.18</v>
      </c>
      <c r="U27" s="11"/>
      <c r="V27" s="14">
        <f t="shared" si="18"/>
        <v>9</v>
      </c>
      <c r="W27" s="14">
        <v>0.0</v>
      </c>
    </row>
    <row r="28" ht="15.0" customHeight="1">
      <c r="A28" s="17">
        <v>43252.0</v>
      </c>
      <c r="B28" s="11">
        <v>4500.0</v>
      </c>
      <c r="C28" s="11">
        <v>4500.0</v>
      </c>
      <c r="D28" s="11">
        <f t="shared" si="2"/>
        <v>0</v>
      </c>
      <c r="E28" s="11">
        <f t="shared" si="3"/>
        <v>4000</v>
      </c>
      <c r="F28" s="14" t="s">
        <v>962</v>
      </c>
      <c r="G28" s="14" t="s">
        <v>701</v>
      </c>
      <c r="H28" s="14"/>
      <c r="I28" s="12">
        <v>43252.0</v>
      </c>
      <c r="J28" s="12">
        <v>43262.0</v>
      </c>
      <c r="K28" s="13">
        <f t="shared" si="15"/>
        <v>10</v>
      </c>
      <c r="L28" s="14">
        <v>0.0</v>
      </c>
      <c r="M28" s="15">
        <v>0.18</v>
      </c>
      <c r="N28" s="16">
        <f t="shared" si="5"/>
        <v>810</v>
      </c>
      <c r="O28" s="16">
        <v>810.0</v>
      </c>
      <c r="P28" s="11">
        <f t="shared" si="6"/>
        <v>0</v>
      </c>
      <c r="Q28" s="11">
        <f t="shared" si="25"/>
        <v>270</v>
      </c>
      <c r="R28" s="12">
        <f t="shared" si="7"/>
        <v>43262</v>
      </c>
      <c r="S28" s="11" t="str">
        <f t="shared" ref="S28:T28" si="35">F28</f>
        <v>3139/45</v>
      </c>
      <c r="T28" s="73" t="str">
        <f t="shared" si="35"/>
        <v>22.6.18</v>
      </c>
      <c r="U28" s="11"/>
      <c r="V28" s="14">
        <f t="shared" si="18"/>
        <v>10</v>
      </c>
      <c r="W28" s="14">
        <v>0.0</v>
      </c>
    </row>
    <row r="29" ht="15.0" customHeight="1">
      <c r="A29" s="17">
        <v>43282.0</v>
      </c>
      <c r="B29" s="11">
        <v>4500.0</v>
      </c>
      <c r="C29" s="11">
        <v>4500.0</v>
      </c>
      <c r="D29" s="11">
        <f t="shared" si="2"/>
        <v>0</v>
      </c>
      <c r="E29" s="11">
        <f t="shared" si="3"/>
        <v>4000</v>
      </c>
      <c r="F29" s="14" t="s">
        <v>963</v>
      </c>
      <c r="G29" s="74" t="s">
        <v>617</v>
      </c>
      <c r="H29" s="14"/>
      <c r="I29" s="12">
        <v>43282.0</v>
      </c>
      <c r="J29" s="12">
        <v>43291.0</v>
      </c>
      <c r="K29" s="13">
        <f t="shared" si="15"/>
        <v>9</v>
      </c>
      <c r="L29" s="14">
        <v>0.0</v>
      </c>
      <c r="M29" s="15">
        <v>0.18</v>
      </c>
      <c r="N29" s="16">
        <f t="shared" si="5"/>
        <v>810</v>
      </c>
      <c r="O29" s="16">
        <v>810.0</v>
      </c>
      <c r="P29" s="11">
        <f t="shared" si="6"/>
        <v>0</v>
      </c>
      <c r="Q29" s="11">
        <f t="shared" si="25"/>
        <v>270</v>
      </c>
      <c r="R29" s="12">
        <f t="shared" si="7"/>
        <v>43291</v>
      </c>
      <c r="S29" s="11" t="str">
        <f t="shared" ref="S29:T29" si="36">F29</f>
        <v>3449/30</v>
      </c>
      <c r="T29" s="124" t="str">
        <f t="shared" si="36"/>
        <v>3.8.18</v>
      </c>
      <c r="U29" s="11"/>
      <c r="V29" s="14">
        <f t="shared" si="18"/>
        <v>9</v>
      </c>
      <c r="W29" s="14">
        <v>0.0</v>
      </c>
    </row>
    <row r="30" ht="15.0" customHeight="1">
      <c r="A30" s="17">
        <v>43313.0</v>
      </c>
      <c r="B30" s="11">
        <v>4500.0</v>
      </c>
      <c r="C30" s="11">
        <v>4500.0</v>
      </c>
      <c r="D30" s="11">
        <f t="shared" si="2"/>
        <v>0</v>
      </c>
      <c r="E30" s="11">
        <f t="shared" si="3"/>
        <v>4000</v>
      </c>
      <c r="F30" s="14" t="s">
        <v>964</v>
      </c>
      <c r="G30" s="14" t="s">
        <v>796</v>
      </c>
      <c r="H30" s="14"/>
      <c r="I30" s="12">
        <v>43313.0</v>
      </c>
      <c r="J30" s="12">
        <v>43322.0</v>
      </c>
      <c r="K30" s="13">
        <f t="shared" si="15"/>
        <v>9</v>
      </c>
      <c r="L30" s="14">
        <v>0.0</v>
      </c>
      <c r="M30" s="15">
        <v>0.18</v>
      </c>
      <c r="N30" s="16">
        <f t="shared" si="5"/>
        <v>810</v>
      </c>
      <c r="O30" s="16">
        <v>810.0</v>
      </c>
      <c r="P30" s="11">
        <f t="shared" si="6"/>
        <v>0</v>
      </c>
      <c r="Q30" s="11">
        <f t="shared" si="25"/>
        <v>270</v>
      </c>
      <c r="R30" s="12">
        <f t="shared" si="7"/>
        <v>43322</v>
      </c>
      <c r="S30" s="11" t="str">
        <f t="shared" ref="S30:T30" si="37">F30</f>
        <v>3455/46</v>
      </c>
      <c r="T30" s="73" t="str">
        <f t="shared" si="37"/>
        <v>6.9.18</v>
      </c>
      <c r="U30" s="11"/>
      <c r="V30" s="14">
        <f t="shared" si="18"/>
        <v>9</v>
      </c>
      <c r="W30" s="14">
        <v>0.0</v>
      </c>
    </row>
    <row r="31" ht="15.0" customHeight="1">
      <c r="A31" s="17">
        <v>43344.0</v>
      </c>
      <c r="B31" s="11">
        <v>4500.0</v>
      </c>
      <c r="C31" s="11">
        <v>4500.0</v>
      </c>
      <c r="D31" s="11">
        <f t="shared" si="2"/>
        <v>0</v>
      </c>
      <c r="E31" s="11">
        <f t="shared" si="3"/>
        <v>4000</v>
      </c>
      <c r="F31" s="14" t="s">
        <v>965</v>
      </c>
      <c r="G31" s="12" t="s">
        <v>747</v>
      </c>
      <c r="H31" s="14"/>
      <c r="I31" s="12">
        <v>43344.0</v>
      </c>
      <c r="J31" s="12">
        <v>43353.0</v>
      </c>
      <c r="K31" s="13">
        <f t="shared" si="15"/>
        <v>9</v>
      </c>
      <c r="L31" s="14">
        <v>0.0</v>
      </c>
      <c r="M31" s="15">
        <v>0.18</v>
      </c>
      <c r="N31" s="16">
        <f t="shared" si="5"/>
        <v>810</v>
      </c>
      <c r="O31" s="16">
        <v>810.0</v>
      </c>
      <c r="P31" s="11">
        <f t="shared" si="6"/>
        <v>0</v>
      </c>
      <c r="Q31" s="11">
        <f t="shared" si="25"/>
        <v>270</v>
      </c>
      <c r="R31" s="12">
        <f t="shared" si="7"/>
        <v>43353</v>
      </c>
      <c r="S31" s="11" t="str">
        <f t="shared" ref="S31:T31" si="38">F31</f>
        <v>3458/20</v>
      </c>
      <c r="T31" s="124" t="str">
        <f t="shared" si="38"/>
        <v>19.9.18</v>
      </c>
      <c r="U31" s="14"/>
      <c r="V31" s="14">
        <f t="shared" si="18"/>
        <v>9</v>
      </c>
      <c r="W31" s="14">
        <v>0.0</v>
      </c>
    </row>
    <row r="32" ht="15.0" customHeight="1">
      <c r="A32" s="17">
        <v>43374.0</v>
      </c>
      <c r="B32" s="11">
        <v>4500.0</v>
      </c>
      <c r="C32" s="10">
        <v>4500.0</v>
      </c>
      <c r="D32" s="11">
        <f t="shared" si="2"/>
        <v>0</v>
      </c>
      <c r="E32" s="11">
        <f t="shared" si="3"/>
        <v>4000</v>
      </c>
      <c r="F32" s="10" t="s">
        <v>966</v>
      </c>
      <c r="G32" s="9" t="s">
        <v>566</v>
      </c>
      <c r="H32" s="10"/>
      <c r="I32" s="12">
        <v>43374.0</v>
      </c>
      <c r="J32" s="80">
        <v>43383.0</v>
      </c>
      <c r="K32" s="13">
        <f t="shared" si="15"/>
        <v>9</v>
      </c>
      <c r="L32" s="14">
        <v>0.0</v>
      </c>
      <c r="M32" s="15">
        <v>0.18</v>
      </c>
      <c r="N32" s="16">
        <f t="shared" si="5"/>
        <v>810</v>
      </c>
      <c r="O32" s="16">
        <v>810.0</v>
      </c>
      <c r="P32" s="11">
        <f t="shared" si="6"/>
        <v>0</v>
      </c>
      <c r="Q32" s="11">
        <f t="shared" si="25"/>
        <v>270</v>
      </c>
      <c r="R32" s="12">
        <f t="shared" si="7"/>
        <v>43383</v>
      </c>
      <c r="S32" s="11" t="str">
        <f t="shared" ref="S32:T32" si="39">F32</f>
        <v>3464/4</v>
      </c>
      <c r="T32" s="73" t="str">
        <f t="shared" si="39"/>
        <v>25.10.18</v>
      </c>
      <c r="U32" s="14"/>
      <c r="V32" s="14">
        <f t="shared" si="18"/>
        <v>9</v>
      </c>
      <c r="W32" s="14">
        <v>0.0</v>
      </c>
    </row>
    <row r="33" ht="15.0" customHeight="1">
      <c r="A33" s="17">
        <v>43405.0</v>
      </c>
      <c r="B33" s="11">
        <v>4500.0</v>
      </c>
      <c r="C33" s="10">
        <v>4500.0</v>
      </c>
      <c r="D33" s="11">
        <f t="shared" si="2"/>
        <v>0</v>
      </c>
      <c r="E33" s="11">
        <f t="shared" si="3"/>
        <v>4000</v>
      </c>
      <c r="F33" s="10" t="s">
        <v>967</v>
      </c>
      <c r="G33" s="9" t="s">
        <v>624</v>
      </c>
      <c r="H33" s="10"/>
      <c r="I33" s="12">
        <v>43405.0</v>
      </c>
      <c r="J33" s="80">
        <v>43413.0</v>
      </c>
      <c r="K33" s="13">
        <f t="shared" si="15"/>
        <v>8</v>
      </c>
      <c r="L33" s="14">
        <v>0.0</v>
      </c>
      <c r="M33" s="15">
        <v>0.18</v>
      </c>
      <c r="N33" s="16">
        <f t="shared" si="5"/>
        <v>810</v>
      </c>
      <c r="O33" s="16">
        <v>810.0</v>
      </c>
      <c r="P33" s="11">
        <f t="shared" si="6"/>
        <v>0</v>
      </c>
      <c r="Q33" s="11">
        <f t="shared" si="25"/>
        <v>270</v>
      </c>
      <c r="R33" s="12">
        <f t="shared" si="7"/>
        <v>43413</v>
      </c>
      <c r="S33" s="11" t="str">
        <f t="shared" ref="S33:T33" si="40">F33</f>
        <v>3468/34</v>
      </c>
      <c r="T33" s="73" t="str">
        <f t="shared" si="40"/>
        <v>27.11.18</v>
      </c>
      <c r="U33" s="14"/>
      <c r="V33" s="14">
        <f t="shared" si="18"/>
        <v>8</v>
      </c>
      <c r="W33" s="14">
        <v>0.0</v>
      </c>
    </row>
    <row r="34" ht="15.0" customHeight="1">
      <c r="A34" s="17">
        <v>43435.0</v>
      </c>
      <c r="B34" s="11">
        <v>4500.0</v>
      </c>
      <c r="C34" s="10">
        <v>4500.0</v>
      </c>
      <c r="D34" s="11">
        <f t="shared" si="2"/>
        <v>0</v>
      </c>
      <c r="E34" s="11">
        <f t="shared" si="3"/>
        <v>4000</v>
      </c>
      <c r="F34" s="10" t="s">
        <v>968</v>
      </c>
      <c r="G34" s="9" t="s">
        <v>969</v>
      </c>
      <c r="H34" s="10"/>
      <c r="I34" s="12">
        <v>43435.0</v>
      </c>
      <c r="J34" s="80">
        <v>43445.0</v>
      </c>
      <c r="K34" s="13">
        <f t="shared" si="15"/>
        <v>10</v>
      </c>
      <c r="L34" s="14">
        <v>450.0</v>
      </c>
      <c r="M34" s="15">
        <v>0.18</v>
      </c>
      <c r="N34" s="16">
        <f t="shared" si="5"/>
        <v>810</v>
      </c>
      <c r="O34" s="16">
        <v>810.0</v>
      </c>
      <c r="P34" s="11">
        <f t="shared" si="6"/>
        <v>0</v>
      </c>
      <c r="Q34" s="11">
        <f t="shared" si="25"/>
        <v>270</v>
      </c>
      <c r="R34" s="12">
        <f t="shared" si="7"/>
        <v>43445</v>
      </c>
      <c r="S34" s="11" t="str">
        <f t="shared" ref="S34:T34" si="41">F34</f>
        <v>3650/3</v>
      </c>
      <c r="T34" s="73" t="str">
        <f t="shared" si="41"/>
        <v>1.1.19</v>
      </c>
      <c r="U34" s="14"/>
      <c r="V34" s="14">
        <f t="shared" si="18"/>
        <v>10</v>
      </c>
      <c r="W34" s="14">
        <f>ROUND(SUM(N34*18%*V34/365),0)</f>
        <v>4</v>
      </c>
    </row>
    <row r="35" ht="15.0" customHeight="1">
      <c r="A35" s="17">
        <v>43466.0</v>
      </c>
      <c r="B35" s="11">
        <v>4500.0</v>
      </c>
      <c r="C35" s="10">
        <v>4500.0</v>
      </c>
      <c r="D35" s="11">
        <f t="shared" si="2"/>
        <v>0</v>
      </c>
      <c r="E35" s="11">
        <f t="shared" si="3"/>
        <v>4000</v>
      </c>
      <c r="F35" s="10" t="s">
        <v>970</v>
      </c>
      <c r="G35" s="9" t="s">
        <v>971</v>
      </c>
      <c r="H35" s="10"/>
      <c r="I35" s="12">
        <v>43466.0</v>
      </c>
      <c r="J35" s="80">
        <v>43472.0</v>
      </c>
      <c r="K35" s="13">
        <f t="shared" si="15"/>
        <v>6</v>
      </c>
      <c r="L35" s="14">
        <v>0.0</v>
      </c>
      <c r="M35" s="15">
        <v>0.18</v>
      </c>
      <c r="N35" s="16">
        <f t="shared" si="5"/>
        <v>810</v>
      </c>
      <c r="O35" s="16">
        <v>810.0</v>
      </c>
      <c r="P35" s="11">
        <f t="shared" si="6"/>
        <v>0</v>
      </c>
      <c r="Q35" s="11">
        <f t="shared" si="25"/>
        <v>270</v>
      </c>
      <c r="R35" s="12">
        <f t="shared" si="7"/>
        <v>43472</v>
      </c>
      <c r="S35" s="11" t="str">
        <f t="shared" ref="S35:T35" si="42">F35</f>
        <v>3654/46</v>
      </c>
      <c r="T35" s="73" t="str">
        <f t="shared" si="42"/>
        <v>30.1.19</v>
      </c>
      <c r="U35" s="14"/>
      <c r="V35" s="14">
        <f t="shared" si="18"/>
        <v>6</v>
      </c>
      <c r="W35" s="14">
        <v>0.0</v>
      </c>
    </row>
    <row r="36" ht="15.0" customHeight="1">
      <c r="A36" s="17">
        <v>43497.0</v>
      </c>
      <c r="B36" s="11">
        <v>4500.0</v>
      </c>
      <c r="C36" s="11">
        <v>4500.0</v>
      </c>
      <c r="D36" s="11">
        <f t="shared" si="2"/>
        <v>0</v>
      </c>
      <c r="E36" s="11">
        <f t="shared" si="3"/>
        <v>4000</v>
      </c>
      <c r="F36" s="14" t="s">
        <v>972</v>
      </c>
      <c r="G36" s="14" t="s">
        <v>628</v>
      </c>
      <c r="H36" s="14"/>
      <c r="I36" s="12">
        <v>43497.0</v>
      </c>
      <c r="J36" s="80">
        <v>43508.0</v>
      </c>
      <c r="K36" s="13">
        <f t="shared" si="15"/>
        <v>11</v>
      </c>
      <c r="L36" s="14">
        <v>450.0</v>
      </c>
      <c r="M36" s="15">
        <v>0.18</v>
      </c>
      <c r="N36" s="16">
        <f t="shared" si="5"/>
        <v>810</v>
      </c>
      <c r="O36" s="16">
        <v>810.0</v>
      </c>
      <c r="P36" s="11">
        <f t="shared" si="6"/>
        <v>0</v>
      </c>
      <c r="Q36" s="11">
        <f t="shared" si="25"/>
        <v>270</v>
      </c>
      <c r="R36" s="12">
        <f t="shared" si="7"/>
        <v>43508</v>
      </c>
      <c r="S36" s="11" t="str">
        <f t="shared" ref="S36:T36" si="43">F36</f>
        <v>3659/4</v>
      </c>
      <c r="T36" s="73" t="str">
        <f t="shared" si="43"/>
        <v>22.2.19</v>
      </c>
      <c r="U36" s="11"/>
      <c r="V36" s="14">
        <f t="shared" si="18"/>
        <v>11</v>
      </c>
      <c r="W36" s="14">
        <f t="shared" ref="W36:W37" si="45">ROUND(SUM(N36*18%*V36/365),0)</f>
        <v>4</v>
      </c>
      <c r="X36" s="19">
        <v>43497.0</v>
      </c>
      <c r="Y36" s="19">
        <v>43615.0</v>
      </c>
      <c r="Z36" s="20">
        <f>SUM(Y36-X36+1)</f>
        <v>119</v>
      </c>
    </row>
    <row r="37" ht="15.0" customHeight="1">
      <c r="A37" s="17">
        <v>43525.0</v>
      </c>
      <c r="B37" s="11">
        <v>4500.0</v>
      </c>
      <c r="C37" s="11">
        <v>4500.0</v>
      </c>
      <c r="D37" s="11">
        <f t="shared" si="2"/>
        <v>0</v>
      </c>
      <c r="E37" s="11">
        <f t="shared" si="3"/>
        <v>4000</v>
      </c>
      <c r="F37" s="14" t="s">
        <v>973</v>
      </c>
      <c r="G37" s="12" t="s">
        <v>358</v>
      </c>
      <c r="H37" s="14"/>
      <c r="I37" s="12">
        <v>43525.0</v>
      </c>
      <c r="J37" s="12">
        <v>43536.0</v>
      </c>
      <c r="K37" s="13">
        <f t="shared" si="15"/>
        <v>11</v>
      </c>
      <c r="L37" s="14">
        <v>450.0</v>
      </c>
      <c r="M37" s="15">
        <v>0.18</v>
      </c>
      <c r="N37" s="16">
        <f t="shared" si="5"/>
        <v>810</v>
      </c>
      <c r="O37" s="16">
        <v>810.0</v>
      </c>
      <c r="P37" s="11">
        <f t="shared" si="6"/>
        <v>0</v>
      </c>
      <c r="Q37" s="11">
        <f t="shared" si="25"/>
        <v>270</v>
      </c>
      <c r="R37" s="12">
        <f t="shared" si="7"/>
        <v>43536</v>
      </c>
      <c r="S37" s="11" t="str">
        <f t="shared" ref="S37:T37" si="44">F37</f>
        <v>3664/2</v>
      </c>
      <c r="T37" s="124" t="str">
        <f t="shared" si="44"/>
        <v>27.3.19</v>
      </c>
      <c r="U37" s="14"/>
      <c r="V37" s="14">
        <f t="shared" si="18"/>
        <v>11</v>
      </c>
      <c r="W37" s="14">
        <f t="shared" si="45"/>
        <v>4</v>
      </c>
      <c r="X37" s="20"/>
      <c r="Y37" s="20"/>
      <c r="Z37" s="20"/>
    </row>
    <row r="38" ht="15.0" customHeight="1">
      <c r="A38" s="17">
        <v>43556.0</v>
      </c>
      <c r="B38" s="11">
        <v>4500.0</v>
      </c>
      <c r="C38" s="11">
        <v>4500.0</v>
      </c>
      <c r="D38" s="11">
        <f t="shared" si="2"/>
        <v>0</v>
      </c>
      <c r="E38" s="11">
        <f t="shared" si="3"/>
        <v>4000</v>
      </c>
      <c r="F38" s="14" t="s">
        <v>974</v>
      </c>
      <c r="G38" s="12" t="s">
        <v>272</v>
      </c>
      <c r="H38" s="14"/>
      <c r="I38" s="12">
        <v>43556.0</v>
      </c>
      <c r="J38" s="12">
        <v>43565.0</v>
      </c>
      <c r="K38" s="13">
        <f t="shared" si="15"/>
        <v>9</v>
      </c>
      <c r="L38" s="14">
        <v>0.0</v>
      </c>
      <c r="M38" s="15">
        <v>0.18</v>
      </c>
      <c r="N38" s="16">
        <f t="shared" si="5"/>
        <v>810</v>
      </c>
      <c r="O38" s="16">
        <v>810.0</v>
      </c>
      <c r="P38" s="11">
        <f t="shared" si="6"/>
        <v>0</v>
      </c>
      <c r="Q38" s="11">
        <f t="shared" si="25"/>
        <v>270</v>
      </c>
      <c r="R38" s="12">
        <f t="shared" si="7"/>
        <v>43565</v>
      </c>
      <c r="S38" s="11" t="str">
        <f t="shared" ref="S38:T38" si="46">F38</f>
        <v>3963/40</v>
      </c>
      <c r="T38" s="124" t="str">
        <f t="shared" si="46"/>
        <v>24.4.19</v>
      </c>
      <c r="U38" s="14"/>
      <c r="V38" s="14">
        <f t="shared" si="18"/>
        <v>9</v>
      </c>
      <c r="W38" s="14">
        <v>0.0</v>
      </c>
    </row>
    <row r="39" ht="15.0" customHeight="1">
      <c r="A39" s="17">
        <v>43586.0</v>
      </c>
      <c r="B39" s="11">
        <v>4500.0</v>
      </c>
      <c r="C39" s="11">
        <v>4500.0</v>
      </c>
      <c r="D39" s="11">
        <f t="shared" si="2"/>
        <v>0</v>
      </c>
      <c r="E39" s="11">
        <f t="shared" si="3"/>
        <v>4000</v>
      </c>
      <c r="F39" s="14" t="s">
        <v>975</v>
      </c>
      <c r="G39" s="12" t="s">
        <v>361</v>
      </c>
      <c r="H39" s="14"/>
      <c r="I39" s="12">
        <v>43586.0</v>
      </c>
      <c r="J39" s="12">
        <v>43594.0</v>
      </c>
      <c r="K39" s="13">
        <f t="shared" si="15"/>
        <v>8</v>
      </c>
      <c r="L39" s="14">
        <v>0.0</v>
      </c>
      <c r="M39" s="15">
        <v>0.18</v>
      </c>
      <c r="N39" s="16">
        <f t="shared" si="5"/>
        <v>810</v>
      </c>
      <c r="O39" s="16">
        <v>810.0</v>
      </c>
      <c r="P39" s="11">
        <f t="shared" si="6"/>
        <v>0</v>
      </c>
      <c r="Q39" s="11">
        <f t="shared" si="25"/>
        <v>270</v>
      </c>
      <c r="R39" s="12">
        <f t="shared" si="7"/>
        <v>43594</v>
      </c>
      <c r="S39" s="11" t="str">
        <f t="shared" ref="S39:T39" si="47">F39</f>
        <v>3967/3</v>
      </c>
      <c r="T39" s="124" t="str">
        <f t="shared" si="47"/>
        <v>22.5.19</v>
      </c>
      <c r="U39" s="14"/>
      <c r="V39" s="14">
        <f t="shared" si="18"/>
        <v>8</v>
      </c>
      <c r="W39" s="14">
        <v>0.0</v>
      </c>
    </row>
    <row r="40" ht="15.0" customHeight="1">
      <c r="A40" s="17">
        <v>43617.0</v>
      </c>
      <c r="B40" s="11">
        <v>4500.0</v>
      </c>
      <c r="C40" s="11">
        <v>4500.0</v>
      </c>
      <c r="D40" s="11">
        <f t="shared" si="2"/>
        <v>0</v>
      </c>
      <c r="E40" s="11">
        <f t="shared" si="3"/>
        <v>4000</v>
      </c>
      <c r="F40" s="14" t="s">
        <v>976</v>
      </c>
      <c r="G40" s="12" t="s">
        <v>304</v>
      </c>
      <c r="H40" s="14"/>
      <c r="I40" s="12">
        <v>43617.0</v>
      </c>
      <c r="J40" s="80">
        <v>43623.0</v>
      </c>
      <c r="K40" s="13">
        <f t="shared" si="15"/>
        <v>6</v>
      </c>
      <c r="L40" s="14">
        <v>0.0</v>
      </c>
      <c r="M40" s="15">
        <v>0.18</v>
      </c>
      <c r="N40" s="16">
        <f t="shared" si="5"/>
        <v>810</v>
      </c>
      <c r="O40" s="16">
        <v>810.0</v>
      </c>
      <c r="P40" s="11">
        <f t="shared" si="6"/>
        <v>0</v>
      </c>
      <c r="Q40" s="11">
        <f t="shared" si="25"/>
        <v>270</v>
      </c>
      <c r="R40" s="12">
        <f t="shared" si="7"/>
        <v>43623</v>
      </c>
      <c r="S40" s="11" t="str">
        <f t="shared" ref="S40:T40" si="48">F40</f>
        <v>3970/27</v>
      </c>
      <c r="T40" s="124" t="str">
        <f t="shared" si="48"/>
        <v>20.6.19</v>
      </c>
      <c r="U40" s="14"/>
      <c r="V40" s="14">
        <f t="shared" si="18"/>
        <v>6</v>
      </c>
      <c r="W40" s="14">
        <v>0.0</v>
      </c>
      <c r="X40" s="19">
        <v>43617.0</v>
      </c>
      <c r="Y40" s="19">
        <v>43630.0</v>
      </c>
      <c r="Z40" s="20">
        <f>SUM(Y40-X40+1)</f>
        <v>14</v>
      </c>
    </row>
    <row r="41" ht="15.0" customHeight="1">
      <c r="A41" s="17">
        <v>43647.0</v>
      </c>
      <c r="B41" s="11">
        <v>4500.0</v>
      </c>
      <c r="C41" s="11">
        <v>4500.0</v>
      </c>
      <c r="D41" s="11">
        <f t="shared" si="2"/>
        <v>0</v>
      </c>
      <c r="E41" s="11">
        <f t="shared" si="3"/>
        <v>4000</v>
      </c>
      <c r="F41" s="14" t="s">
        <v>977</v>
      </c>
      <c r="G41" s="21" t="s">
        <v>978</v>
      </c>
      <c r="H41" s="14"/>
      <c r="I41" s="12">
        <v>43647.0</v>
      </c>
      <c r="J41" s="80">
        <v>43656.0</v>
      </c>
      <c r="K41" s="13">
        <f t="shared" si="15"/>
        <v>9</v>
      </c>
      <c r="L41" s="14">
        <v>0.0</v>
      </c>
      <c r="M41" s="15">
        <v>0.18</v>
      </c>
      <c r="N41" s="16">
        <f t="shared" si="5"/>
        <v>810</v>
      </c>
      <c r="O41" s="16">
        <v>810.0</v>
      </c>
      <c r="P41" s="11">
        <f t="shared" si="6"/>
        <v>0</v>
      </c>
      <c r="Q41" s="11">
        <f t="shared" si="25"/>
        <v>270</v>
      </c>
      <c r="R41" s="12">
        <f t="shared" si="7"/>
        <v>43656</v>
      </c>
      <c r="S41" s="11" t="str">
        <f t="shared" ref="S41:T41" si="49">F41</f>
        <v>3975/13</v>
      </c>
      <c r="T41" s="73" t="str">
        <f t="shared" si="49"/>
        <v>25.7.19</v>
      </c>
      <c r="U41" s="14"/>
      <c r="V41" s="14">
        <f t="shared" si="18"/>
        <v>9</v>
      </c>
      <c r="W41" s="14">
        <v>0.0</v>
      </c>
    </row>
    <row r="42" ht="15.0" customHeight="1">
      <c r="A42" s="17">
        <v>43678.0</v>
      </c>
      <c r="B42" s="11">
        <v>4500.0</v>
      </c>
      <c r="C42" s="11">
        <v>4500.0</v>
      </c>
      <c r="D42" s="11">
        <f t="shared" si="2"/>
        <v>0</v>
      </c>
      <c r="E42" s="11">
        <f t="shared" si="3"/>
        <v>4000</v>
      </c>
      <c r="F42" s="14" t="s">
        <v>979</v>
      </c>
      <c r="G42" s="21" t="s">
        <v>980</v>
      </c>
      <c r="H42" s="14"/>
      <c r="I42" s="12">
        <v>43678.0</v>
      </c>
      <c r="J42" s="80">
        <v>43690.0</v>
      </c>
      <c r="K42" s="13">
        <f t="shared" si="15"/>
        <v>12</v>
      </c>
      <c r="L42" s="14">
        <v>450.0</v>
      </c>
      <c r="M42" s="15">
        <v>0.18</v>
      </c>
      <c r="N42" s="16">
        <f t="shared" si="5"/>
        <v>810</v>
      </c>
      <c r="O42" s="16">
        <v>810.0</v>
      </c>
      <c r="P42" s="11">
        <f t="shared" si="6"/>
        <v>0</v>
      </c>
      <c r="Q42" s="11">
        <f t="shared" si="25"/>
        <v>270</v>
      </c>
      <c r="R42" s="12">
        <f t="shared" si="7"/>
        <v>43690</v>
      </c>
      <c r="S42" s="11" t="str">
        <f t="shared" ref="S42:T42" si="50">F42</f>
        <v>3979/2</v>
      </c>
      <c r="T42" s="73" t="str">
        <f t="shared" si="50"/>
        <v>21.8.19</v>
      </c>
      <c r="U42" s="14"/>
      <c r="V42" s="14">
        <f t="shared" si="18"/>
        <v>12</v>
      </c>
      <c r="W42" s="14">
        <f>ROUND(SUM(N42*18%*V42/365),0)</f>
        <v>5</v>
      </c>
      <c r="X42" s="19">
        <v>43617.0</v>
      </c>
      <c r="Y42" s="19">
        <v>43629.0</v>
      </c>
      <c r="Z42" s="20">
        <f>SUM(Y42-X42+1)</f>
        <v>13</v>
      </c>
    </row>
    <row r="43" ht="15.0" customHeight="1">
      <c r="A43" s="17">
        <v>43709.0</v>
      </c>
      <c r="B43" s="11">
        <v>4500.0</v>
      </c>
      <c r="C43" s="11">
        <v>4500.0</v>
      </c>
      <c r="D43" s="11">
        <f t="shared" si="2"/>
        <v>0</v>
      </c>
      <c r="E43" s="11">
        <f t="shared" si="3"/>
        <v>4000</v>
      </c>
      <c r="F43" s="14" t="s">
        <v>981</v>
      </c>
      <c r="G43" s="21" t="s">
        <v>883</v>
      </c>
      <c r="H43" s="14"/>
      <c r="I43" s="12">
        <v>43709.0</v>
      </c>
      <c r="J43" s="80">
        <v>43718.0</v>
      </c>
      <c r="K43" s="13">
        <f t="shared" si="15"/>
        <v>9</v>
      </c>
      <c r="L43" s="14">
        <v>0.0</v>
      </c>
      <c r="M43" s="15">
        <v>0.18</v>
      </c>
      <c r="N43" s="16">
        <f t="shared" si="5"/>
        <v>810</v>
      </c>
      <c r="O43" s="16">
        <v>810.0</v>
      </c>
      <c r="P43" s="11">
        <f t="shared" si="6"/>
        <v>0</v>
      </c>
      <c r="Q43" s="11">
        <f t="shared" si="25"/>
        <v>270</v>
      </c>
      <c r="R43" s="12">
        <f t="shared" si="7"/>
        <v>43718</v>
      </c>
      <c r="S43" s="11" t="str">
        <f t="shared" ref="S43:T43" si="51">F43</f>
        <v>4416/6</v>
      </c>
      <c r="T43" s="73" t="str">
        <f t="shared" si="51"/>
        <v>13.9.19</v>
      </c>
      <c r="U43" s="14"/>
      <c r="V43" s="14">
        <f t="shared" si="18"/>
        <v>9</v>
      </c>
      <c r="W43" s="14">
        <v>0.0</v>
      </c>
    </row>
    <row r="44" ht="15.0" customHeight="1">
      <c r="A44" s="17">
        <v>43739.0</v>
      </c>
      <c r="B44" s="11">
        <v>4500.0</v>
      </c>
      <c r="C44" s="11">
        <v>4500.0</v>
      </c>
      <c r="D44" s="11">
        <f t="shared" si="2"/>
        <v>0</v>
      </c>
      <c r="E44" s="11">
        <f t="shared" si="3"/>
        <v>4000</v>
      </c>
      <c r="F44" s="14" t="s">
        <v>982</v>
      </c>
      <c r="G44" s="21" t="s">
        <v>983</v>
      </c>
      <c r="H44" s="14"/>
      <c r="I44" s="12">
        <v>43739.0</v>
      </c>
      <c r="J44" s="80">
        <v>43748.0</v>
      </c>
      <c r="K44" s="13">
        <f t="shared" si="15"/>
        <v>9</v>
      </c>
      <c r="L44" s="14">
        <v>0.0</v>
      </c>
      <c r="M44" s="15">
        <v>0.18</v>
      </c>
      <c r="N44" s="16">
        <f t="shared" si="5"/>
        <v>810</v>
      </c>
      <c r="O44" s="16">
        <v>810.0</v>
      </c>
      <c r="P44" s="11">
        <f t="shared" si="6"/>
        <v>0</v>
      </c>
      <c r="Q44" s="11">
        <f t="shared" si="25"/>
        <v>270</v>
      </c>
      <c r="R44" s="12">
        <f t="shared" si="7"/>
        <v>43748</v>
      </c>
      <c r="S44" s="11" t="str">
        <f t="shared" ref="S44:T44" si="52">F44</f>
        <v>4421/39</v>
      </c>
      <c r="T44" s="73" t="str">
        <f t="shared" si="52"/>
        <v>22.10.19</v>
      </c>
      <c r="U44" s="14"/>
      <c r="V44" s="14">
        <f t="shared" si="18"/>
        <v>9</v>
      </c>
      <c r="W44" s="14">
        <v>0.0</v>
      </c>
      <c r="AA44" s="24">
        <v>2625.0</v>
      </c>
      <c r="AB44" s="24">
        <f>AA46</f>
        <v>2756</v>
      </c>
    </row>
    <row r="45" ht="15.0" customHeight="1">
      <c r="A45" s="17">
        <v>43770.0</v>
      </c>
      <c r="B45" s="11">
        <v>4500.0</v>
      </c>
      <c r="C45" s="11">
        <v>4500.0</v>
      </c>
      <c r="D45" s="11">
        <f t="shared" si="2"/>
        <v>0</v>
      </c>
      <c r="E45" s="11">
        <f t="shared" si="3"/>
        <v>4000</v>
      </c>
      <c r="F45" s="14" t="s">
        <v>984</v>
      </c>
      <c r="G45" s="21" t="s">
        <v>985</v>
      </c>
      <c r="H45" s="14"/>
      <c r="I45" s="12">
        <v>43770.0</v>
      </c>
      <c r="J45" s="80">
        <v>43780.0</v>
      </c>
      <c r="K45" s="13">
        <f t="shared" si="15"/>
        <v>10</v>
      </c>
      <c r="L45" s="14">
        <v>0.0</v>
      </c>
      <c r="M45" s="15">
        <v>0.18</v>
      </c>
      <c r="N45" s="16">
        <f t="shared" si="5"/>
        <v>810</v>
      </c>
      <c r="O45" s="16">
        <v>810.0</v>
      </c>
      <c r="P45" s="11">
        <f t="shared" si="6"/>
        <v>0</v>
      </c>
      <c r="Q45" s="11">
        <f t="shared" si="25"/>
        <v>270</v>
      </c>
      <c r="R45" s="12">
        <f t="shared" si="7"/>
        <v>43780</v>
      </c>
      <c r="S45" s="11" t="str">
        <f t="shared" ref="S45:T45" si="53">F45</f>
        <v>4425/20</v>
      </c>
      <c r="T45" s="73" t="str">
        <f t="shared" si="53"/>
        <v>27.11.19</v>
      </c>
      <c r="U45" s="14"/>
      <c r="V45" s="14">
        <f t="shared" si="18"/>
        <v>10</v>
      </c>
      <c r="W45" s="14">
        <v>0.0</v>
      </c>
      <c r="AA45" s="24">
        <f>ROUND(SUM(AA44*5%),0)</f>
        <v>131</v>
      </c>
      <c r="AB45" s="24">
        <f>ROUND(SUM(AB44*10%),0)</f>
        <v>276</v>
      </c>
    </row>
    <row r="46" ht="15.0" customHeight="1">
      <c r="A46" s="17">
        <v>43800.0</v>
      </c>
      <c r="B46" s="11">
        <v>4500.0</v>
      </c>
      <c r="C46" s="11">
        <v>4500.0</v>
      </c>
      <c r="D46" s="11">
        <f t="shared" si="2"/>
        <v>0</v>
      </c>
      <c r="E46" s="11">
        <f t="shared" si="3"/>
        <v>4000</v>
      </c>
      <c r="F46" s="14" t="s">
        <v>986</v>
      </c>
      <c r="G46" s="12" t="s">
        <v>766</v>
      </c>
      <c r="H46" s="14"/>
      <c r="I46" s="12">
        <v>43800.0</v>
      </c>
      <c r="J46" s="80">
        <v>43809.0</v>
      </c>
      <c r="K46" s="13">
        <f t="shared" si="15"/>
        <v>9</v>
      </c>
      <c r="L46" s="14">
        <v>0.0</v>
      </c>
      <c r="M46" s="15">
        <v>0.18</v>
      </c>
      <c r="N46" s="16">
        <f t="shared" si="5"/>
        <v>810</v>
      </c>
      <c r="O46" s="16">
        <v>810.0</v>
      </c>
      <c r="P46" s="11">
        <f t="shared" si="6"/>
        <v>0</v>
      </c>
      <c r="Q46" s="11">
        <f t="shared" si="25"/>
        <v>270</v>
      </c>
      <c r="R46" s="12">
        <f t="shared" si="7"/>
        <v>43809</v>
      </c>
      <c r="S46" s="11" t="str">
        <f t="shared" ref="S46:T46" si="54">F46</f>
        <v>4428/21</v>
      </c>
      <c r="T46" s="124" t="str">
        <f t="shared" si="54"/>
        <v>20.12.19</v>
      </c>
      <c r="U46" s="14"/>
      <c r="V46" s="14">
        <f t="shared" si="18"/>
        <v>9</v>
      </c>
      <c r="W46" s="14">
        <v>0.0</v>
      </c>
      <c r="AA46" s="24">
        <f t="shared" ref="AA46:AB46" si="55">SUM(AA44,AA45)</f>
        <v>2756</v>
      </c>
      <c r="AB46" s="24">
        <f t="shared" si="55"/>
        <v>3032</v>
      </c>
    </row>
    <row r="47" ht="15.0" customHeight="1">
      <c r="A47" s="17">
        <v>43831.0</v>
      </c>
      <c r="B47" s="11">
        <v>4500.0</v>
      </c>
      <c r="C47" s="11">
        <v>4500.0</v>
      </c>
      <c r="D47" s="11">
        <f t="shared" si="2"/>
        <v>0</v>
      </c>
      <c r="E47" s="11">
        <f t="shared" si="3"/>
        <v>4000</v>
      </c>
      <c r="F47" s="14" t="s">
        <v>987</v>
      </c>
      <c r="G47" s="14" t="s">
        <v>723</v>
      </c>
      <c r="H47" s="14"/>
      <c r="I47" s="12">
        <v>43831.0</v>
      </c>
      <c r="J47" s="80">
        <v>43839.0</v>
      </c>
      <c r="K47" s="13">
        <f t="shared" si="15"/>
        <v>8</v>
      </c>
      <c r="L47" s="14">
        <v>0.0</v>
      </c>
      <c r="M47" s="15">
        <v>0.18</v>
      </c>
      <c r="N47" s="16">
        <f t="shared" si="5"/>
        <v>810</v>
      </c>
      <c r="O47" s="16">
        <v>810.0</v>
      </c>
      <c r="P47" s="11">
        <f t="shared" si="6"/>
        <v>0</v>
      </c>
      <c r="Q47" s="11">
        <f t="shared" si="25"/>
        <v>270</v>
      </c>
      <c r="R47" s="12">
        <f t="shared" si="7"/>
        <v>43839</v>
      </c>
      <c r="S47" s="11" t="str">
        <f t="shared" ref="S47:T47" si="56">F47</f>
        <v>4433/31</v>
      </c>
      <c r="T47" s="73" t="str">
        <f t="shared" si="56"/>
        <v>30.1.20</v>
      </c>
      <c r="U47" s="11"/>
      <c r="V47" s="14">
        <f t="shared" si="18"/>
        <v>8</v>
      </c>
      <c r="W47" s="14">
        <v>0.0</v>
      </c>
    </row>
    <row r="48" ht="15.0" customHeight="1">
      <c r="A48" s="17">
        <v>43862.0</v>
      </c>
      <c r="B48" s="11">
        <v>4500.0</v>
      </c>
      <c r="C48" s="11">
        <v>4500.0</v>
      </c>
      <c r="D48" s="11">
        <f t="shared" si="2"/>
        <v>0</v>
      </c>
      <c r="E48" s="11">
        <f t="shared" si="3"/>
        <v>4000</v>
      </c>
      <c r="F48" s="14" t="s">
        <v>988</v>
      </c>
      <c r="G48" s="26" t="s">
        <v>330</v>
      </c>
      <c r="H48" s="14"/>
      <c r="I48" s="12">
        <v>43862.0</v>
      </c>
      <c r="J48" s="80">
        <v>43871.0</v>
      </c>
      <c r="K48" s="13">
        <f t="shared" si="15"/>
        <v>9</v>
      </c>
      <c r="L48" s="14">
        <v>0.0</v>
      </c>
      <c r="M48" s="15">
        <v>0.18</v>
      </c>
      <c r="N48" s="16">
        <f t="shared" si="5"/>
        <v>810</v>
      </c>
      <c r="O48" s="16">
        <v>810.0</v>
      </c>
      <c r="P48" s="11">
        <f t="shared" si="6"/>
        <v>0</v>
      </c>
      <c r="Q48" s="11">
        <f t="shared" si="25"/>
        <v>270</v>
      </c>
      <c r="R48" s="12">
        <f t="shared" si="7"/>
        <v>43871</v>
      </c>
      <c r="S48" s="11" t="str">
        <f t="shared" ref="S48:T48" si="57">F48</f>
        <v>4867/17</v>
      </c>
      <c r="T48" s="124" t="str">
        <f t="shared" si="57"/>
        <v>20.2.20</v>
      </c>
      <c r="U48" s="11"/>
      <c r="V48" s="14">
        <f t="shared" si="18"/>
        <v>9</v>
      </c>
      <c r="W48" s="14">
        <v>0.0</v>
      </c>
    </row>
    <row r="49" ht="15.0" customHeight="1">
      <c r="A49" s="17">
        <v>43891.0</v>
      </c>
      <c r="B49" s="11">
        <v>4500.0</v>
      </c>
      <c r="C49" s="11">
        <v>4500.0</v>
      </c>
      <c r="D49" s="11">
        <f t="shared" si="2"/>
        <v>0</v>
      </c>
      <c r="E49" s="11">
        <f t="shared" si="3"/>
        <v>4000</v>
      </c>
      <c r="F49" s="14" t="s">
        <v>989</v>
      </c>
      <c r="G49" s="14" t="s">
        <v>334</v>
      </c>
      <c r="H49" s="14"/>
      <c r="I49" s="12">
        <v>43891.0</v>
      </c>
      <c r="J49" s="80">
        <v>43899.0</v>
      </c>
      <c r="K49" s="13">
        <f t="shared" si="15"/>
        <v>8</v>
      </c>
      <c r="L49" s="14">
        <v>0.0</v>
      </c>
      <c r="M49" s="15">
        <v>0.18</v>
      </c>
      <c r="N49" s="16">
        <f t="shared" si="5"/>
        <v>810</v>
      </c>
      <c r="O49" s="16">
        <v>810.0</v>
      </c>
      <c r="P49" s="11">
        <f t="shared" si="6"/>
        <v>0</v>
      </c>
      <c r="Q49" s="11">
        <f t="shared" si="25"/>
        <v>270</v>
      </c>
      <c r="R49" s="12">
        <f t="shared" si="7"/>
        <v>43899</v>
      </c>
      <c r="S49" s="11" t="str">
        <f t="shared" ref="S49:T49" si="58">F49</f>
        <v>4870/34</v>
      </c>
      <c r="T49" s="73" t="str">
        <f t="shared" si="58"/>
        <v>17.3.20</v>
      </c>
      <c r="U49" s="11"/>
      <c r="V49" s="14">
        <f t="shared" si="18"/>
        <v>8</v>
      </c>
      <c r="W49" s="14">
        <v>0.0</v>
      </c>
    </row>
    <row r="50" ht="15.0" customHeight="1">
      <c r="A50" s="22">
        <v>43922.0</v>
      </c>
      <c r="B50" s="11">
        <v>4500.0</v>
      </c>
      <c r="C50" s="11">
        <v>4500.0</v>
      </c>
      <c r="D50" s="11">
        <f t="shared" si="2"/>
        <v>0</v>
      </c>
      <c r="E50" s="23">
        <f t="shared" si="3"/>
        <v>4000</v>
      </c>
      <c r="F50" s="28"/>
      <c r="G50" s="28"/>
      <c r="H50" s="28"/>
      <c r="I50" s="12">
        <v>43922.0</v>
      </c>
      <c r="J50" s="80">
        <v>43991.0</v>
      </c>
      <c r="K50" s="13">
        <f t="shared" si="15"/>
        <v>69</v>
      </c>
      <c r="L50" s="14">
        <v>450.0</v>
      </c>
      <c r="M50" s="29">
        <v>0.18</v>
      </c>
      <c r="N50" s="30">
        <f t="shared" si="5"/>
        <v>810</v>
      </c>
      <c r="O50" s="16">
        <v>810.0</v>
      </c>
      <c r="P50" s="11">
        <f t="shared" si="6"/>
        <v>0</v>
      </c>
      <c r="Q50" s="11">
        <f t="shared" si="25"/>
        <v>270</v>
      </c>
      <c r="R50" s="12">
        <f t="shared" si="7"/>
        <v>43991</v>
      </c>
      <c r="S50" s="11" t="str">
        <f t="shared" ref="S50:T50" si="59">F50</f>
        <v/>
      </c>
      <c r="T50" s="73" t="str">
        <f t="shared" si="59"/>
        <v/>
      </c>
      <c r="U50" s="23"/>
      <c r="V50" s="14">
        <f t="shared" si="18"/>
        <v>69</v>
      </c>
      <c r="W50" s="14">
        <f t="shared" ref="W50:W52" si="61">ROUND(SUM(N50*18%*V50/365),0)</f>
        <v>28</v>
      </c>
    </row>
    <row r="51" ht="15.0" customHeight="1">
      <c r="A51" s="22">
        <v>43952.0</v>
      </c>
      <c r="B51" s="11">
        <v>4500.0</v>
      </c>
      <c r="C51" s="11">
        <v>0.0</v>
      </c>
      <c r="D51" s="11">
        <f t="shared" si="2"/>
        <v>4500</v>
      </c>
      <c r="E51" s="23">
        <f t="shared" si="3"/>
        <v>8500</v>
      </c>
      <c r="F51" s="28"/>
      <c r="G51" s="28"/>
      <c r="H51" s="28"/>
      <c r="I51" s="12">
        <v>43952.0</v>
      </c>
      <c r="J51" s="80">
        <v>44074.0</v>
      </c>
      <c r="K51" s="13">
        <f t="shared" si="15"/>
        <v>122</v>
      </c>
      <c r="L51" s="14">
        <v>450.0</v>
      </c>
      <c r="M51" s="29">
        <v>0.18</v>
      </c>
      <c r="N51" s="30">
        <f t="shared" si="5"/>
        <v>810</v>
      </c>
      <c r="O51" s="16">
        <v>0.0</v>
      </c>
      <c r="P51" s="11">
        <f t="shared" si="6"/>
        <v>810</v>
      </c>
      <c r="Q51" s="11">
        <f t="shared" si="25"/>
        <v>1080</v>
      </c>
      <c r="R51" s="12">
        <f t="shared" si="7"/>
        <v>44074</v>
      </c>
      <c r="S51" s="11" t="str">
        <f t="shared" ref="S51:T51" si="60">F51</f>
        <v/>
      </c>
      <c r="T51" s="73" t="str">
        <f t="shared" si="60"/>
        <v/>
      </c>
      <c r="U51" s="23"/>
      <c r="V51" s="14">
        <f t="shared" si="18"/>
        <v>122</v>
      </c>
      <c r="W51" s="14">
        <f t="shared" si="61"/>
        <v>49</v>
      </c>
    </row>
    <row r="52" ht="15.0" customHeight="1">
      <c r="A52" s="22">
        <v>43983.0</v>
      </c>
      <c r="B52" s="11">
        <v>4500.0</v>
      </c>
      <c r="C52" s="11">
        <v>0.0</v>
      </c>
      <c r="D52" s="11">
        <f t="shared" si="2"/>
        <v>4500</v>
      </c>
      <c r="E52" s="23">
        <f t="shared" si="3"/>
        <v>13000</v>
      </c>
      <c r="F52" s="28"/>
      <c r="G52" s="28"/>
      <c r="H52" s="28"/>
      <c r="I52" s="12">
        <v>43983.0</v>
      </c>
      <c r="J52" s="80">
        <v>44074.0</v>
      </c>
      <c r="K52" s="13">
        <f t="shared" si="15"/>
        <v>91</v>
      </c>
      <c r="L52" s="14">
        <v>450.0</v>
      </c>
      <c r="M52" s="29">
        <v>0.18</v>
      </c>
      <c r="N52" s="30">
        <f t="shared" si="5"/>
        <v>810</v>
      </c>
      <c r="O52" s="16">
        <v>0.0</v>
      </c>
      <c r="P52" s="11">
        <f t="shared" si="6"/>
        <v>810</v>
      </c>
      <c r="Q52" s="11">
        <f t="shared" si="25"/>
        <v>1890</v>
      </c>
      <c r="R52" s="12">
        <f t="shared" si="7"/>
        <v>44074</v>
      </c>
      <c r="S52" s="11" t="str">
        <f t="shared" ref="S52:T52" si="62">F52</f>
        <v/>
      </c>
      <c r="T52" s="73" t="str">
        <f t="shared" si="62"/>
        <v/>
      </c>
      <c r="U52" s="23"/>
      <c r="V52" s="14">
        <f t="shared" si="18"/>
        <v>91</v>
      </c>
      <c r="W52" s="14">
        <f t="shared" si="61"/>
        <v>36</v>
      </c>
    </row>
    <row r="53" ht="15.0" customHeight="1">
      <c r="A53" s="17">
        <v>44013.0</v>
      </c>
      <c r="B53" s="11">
        <v>4500.0</v>
      </c>
      <c r="C53" s="11">
        <v>4500.0</v>
      </c>
      <c r="D53" s="11">
        <f t="shared" si="2"/>
        <v>0</v>
      </c>
      <c r="E53" s="11">
        <f t="shared" si="3"/>
        <v>13000</v>
      </c>
      <c r="F53" s="14"/>
      <c r="G53" s="14"/>
      <c r="H53" s="14"/>
      <c r="I53" s="12">
        <v>44013.0</v>
      </c>
      <c r="J53" s="80">
        <v>44022.0</v>
      </c>
      <c r="K53" s="13">
        <f t="shared" si="15"/>
        <v>9</v>
      </c>
      <c r="L53" s="14">
        <v>0.0</v>
      </c>
      <c r="M53" s="15">
        <v>0.18</v>
      </c>
      <c r="N53" s="16">
        <f t="shared" si="5"/>
        <v>810</v>
      </c>
      <c r="O53" s="16">
        <v>0.0</v>
      </c>
      <c r="P53" s="11">
        <f t="shared" si="6"/>
        <v>810</v>
      </c>
      <c r="Q53" s="11">
        <f t="shared" si="25"/>
        <v>2700</v>
      </c>
      <c r="R53" s="12">
        <f t="shared" si="7"/>
        <v>44022</v>
      </c>
      <c r="S53" s="11" t="str">
        <f t="shared" ref="S53:T53" si="63">F53</f>
        <v/>
      </c>
      <c r="T53" s="73" t="str">
        <f t="shared" si="63"/>
        <v/>
      </c>
      <c r="U53" s="11"/>
      <c r="V53" s="14">
        <f t="shared" si="18"/>
        <v>9</v>
      </c>
      <c r="W53" s="14">
        <v>0.0</v>
      </c>
    </row>
    <row r="54" ht="15.0" customHeight="1">
      <c r="A54" s="17">
        <v>44044.0</v>
      </c>
      <c r="B54" s="23">
        <v>8500.0</v>
      </c>
      <c r="C54" s="11">
        <v>4500.0</v>
      </c>
      <c r="D54" s="11">
        <f t="shared" si="2"/>
        <v>4000</v>
      </c>
      <c r="E54" s="11">
        <f t="shared" si="3"/>
        <v>17000</v>
      </c>
      <c r="F54" s="14"/>
      <c r="G54" s="14"/>
      <c r="H54" s="14"/>
      <c r="I54" s="12">
        <v>44044.0</v>
      </c>
      <c r="J54" s="80">
        <v>44074.0</v>
      </c>
      <c r="K54" s="13">
        <f t="shared" si="15"/>
        <v>30</v>
      </c>
      <c r="L54" s="14">
        <v>450.0</v>
      </c>
      <c r="M54" s="15">
        <v>0.18</v>
      </c>
      <c r="N54" s="16">
        <f t="shared" si="5"/>
        <v>1530</v>
      </c>
      <c r="O54" s="16">
        <v>810.0</v>
      </c>
      <c r="P54" s="11">
        <f t="shared" si="6"/>
        <v>720</v>
      </c>
      <c r="Q54" s="11">
        <f t="shared" si="25"/>
        <v>3420</v>
      </c>
      <c r="R54" s="32">
        <f t="shared" si="7"/>
        <v>44074</v>
      </c>
      <c r="S54" s="11" t="str">
        <f t="shared" ref="S54:T54" si="64">F54</f>
        <v/>
      </c>
      <c r="T54" s="73" t="str">
        <f t="shared" si="64"/>
        <v/>
      </c>
      <c r="U54" s="11"/>
      <c r="V54" s="14">
        <f t="shared" si="18"/>
        <v>30</v>
      </c>
      <c r="W54" s="14">
        <f>ROUND(SUM(N54*18%*V54/365),0)</f>
        <v>23</v>
      </c>
    </row>
    <row r="55" ht="15.0" customHeight="1">
      <c r="A55" s="11"/>
      <c r="B55" s="11">
        <f t="shared" ref="B55:D55" si="65">SUM(B5:B54)</f>
        <v>224500</v>
      </c>
      <c r="C55" s="11">
        <f t="shared" si="65"/>
        <v>207500</v>
      </c>
      <c r="D55" s="11">
        <f t="shared" si="65"/>
        <v>17000</v>
      </c>
      <c r="E55" s="11"/>
      <c r="F55" s="14"/>
      <c r="G55" s="14"/>
      <c r="H55" s="14"/>
      <c r="I55" s="12"/>
      <c r="J55" s="14"/>
      <c r="K55" s="14"/>
      <c r="L55" s="14">
        <f>SUM(L5:L54)</f>
        <v>5400</v>
      </c>
      <c r="M55" s="11"/>
      <c r="N55" s="11">
        <f t="shared" ref="N55:P55" si="66">SUM(N5:N54)</f>
        <v>39060</v>
      </c>
      <c r="O55" s="11">
        <f t="shared" si="66"/>
        <v>35640</v>
      </c>
      <c r="P55" s="11">
        <f t="shared" si="66"/>
        <v>3420</v>
      </c>
      <c r="Q55" s="11"/>
      <c r="R55" s="11"/>
      <c r="S55" s="11"/>
      <c r="T55" s="11"/>
      <c r="U55" s="11"/>
      <c r="V55" s="11"/>
      <c r="W55" s="11">
        <f>SUM(W5:W54)</f>
        <v>167</v>
      </c>
    </row>
    <row r="56" ht="15.0" customHeight="1"/>
    <row r="57" ht="15.0" customHeight="1">
      <c r="A57" s="3" t="s">
        <v>37</v>
      </c>
      <c r="B57" s="4"/>
      <c r="C57" s="4"/>
      <c r="D57" s="4"/>
      <c r="E57" s="4"/>
      <c r="F57" s="5"/>
    </row>
    <row r="58" ht="15.0" customHeight="1">
      <c r="A58" s="34" t="s">
        <v>38</v>
      </c>
      <c r="B58" s="5"/>
      <c r="C58" s="35"/>
      <c r="D58" s="35" t="s">
        <v>39</v>
      </c>
      <c r="E58" s="35" t="s">
        <v>17</v>
      </c>
      <c r="F58" s="35" t="s">
        <v>6</v>
      </c>
    </row>
    <row r="59" ht="15.0" customHeight="1">
      <c r="A59" s="34" t="s">
        <v>1</v>
      </c>
      <c r="B59" s="5"/>
      <c r="C59" s="35"/>
      <c r="D59" s="35">
        <f t="shared" ref="D59:E59" si="67">B55</f>
        <v>224500</v>
      </c>
      <c r="E59" s="35">
        <f t="shared" si="67"/>
        <v>207500</v>
      </c>
      <c r="F59" s="35">
        <f t="shared" ref="F59:F62" si="69">SUM(D59-E59)</f>
        <v>17000</v>
      </c>
    </row>
    <row r="60" ht="15.0" customHeight="1">
      <c r="A60" s="34" t="s">
        <v>40</v>
      </c>
      <c r="B60" s="5"/>
      <c r="C60" s="35"/>
      <c r="D60" s="35">
        <f t="shared" ref="D60:E60" si="68">N55</f>
        <v>39060</v>
      </c>
      <c r="E60" s="35">
        <f t="shared" si="68"/>
        <v>35640</v>
      </c>
      <c r="F60" s="35">
        <f t="shared" si="69"/>
        <v>3420</v>
      </c>
    </row>
    <row r="61" ht="15.0" customHeight="1">
      <c r="A61" s="34" t="s">
        <v>41</v>
      </c>
      <c r="B61" s="5"/>
      <c r="C61" s="35"/>
      <c r="D61" s="35">
        <f>L55</f>
        <v>5400</v>
      </c>
      <c r="E61" s="35">
        <v>0.0</v>
      </c>
      <c r="F61" s="35">
        <f t="shared" si="69"/>
        <v>5400</v>
      </c>
    </row>
    <row r="62" ht="15.0" customHeight="1">
      <c r="A62" s="34" t="s">
        <v>42</v>
      </c>
      <c r="B62" s="5"/>
      <c r="C62" s="35"/>
      <c r="D62" s="35">
        <f>W55</f>
        <v>167</v>
      </c>
      <c r="E62" s="35">
        <v>0.0</v>
      </c>
      <c r="F62" s="35">
        <f t="shared" si="69"/>
        <v>167</v>
      </c>
    </row>
    <row r="63" ht="15.0" customHeight="1">
      <c r="A63" s="3" t="s">
        <v>36</v>
      </c>
      <c r="B63" s="5"/>
      <c r="C63" s="35"/>
      <c r="D63" s="35">
        <f t="shared" ref="D63:F63" si="70">SUM(D59:D62)</f>
        <v>269127</v>
      </c>
      <c r="E63" s="35">
        <f t="shared" si="70"/>
        <v>243140</v>
      </c>
      <c r="F63" s="35">
        <f t="shared" si="70"/>
        <v>25987</v>
      </c>
    </row>
    <row r="64" ht="15.75" customHeight="1">
      <c r="A64" s="36" t="s">
        <v>43</v>
      </c>
    </row>
    <row r="65" ht="25.5" customHeight="1"/>
    <row r="66" ht="15.75" customHeight="1">
      <c r="D66" s="24" t="s">
        <v>44</v>
      </c>
      <c r="F66" s="24" t="s">
        <v>45</v>
      </c>
      <c r="I66" s="24" t="s">
        <v>46</v>
      </c>
      <c r="L66" s="24" t="s">
        <v>47</v>
      </c>
      <c r="Q66" s="24" t="s">
        <v>48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60:B60"/>
    <mergeCell ref="A61:B61"/>
    <mergeCell ref="A62:B62"/>
    <mergeCell ref="A63:B63"/>
    <mergeCell ref="A64:Q64"/>
    <mergeCell ref="A1:W1"/>
    <mergeCell ref="A2:L2"/>
    <mergeCell ref="M2:W2"/>
    <mergeCell ref="A4:W4"/>
    <mergeCell ref="A57:F57"/>
    <mergeCell ref="A58:B58"/>
    <mergeCell ref="A59:B59"/>
  </mergeCells>
  <printOptions/>
  <pageMargins bottom="0.7480314960629921" footer="0.0" header="0.0" left="0.7086614173228347" right="0.7086614173228347" top="0.7480314960629921"/>
  <pageSetup paperSize="5" scale="75"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3" width="6.5"/>
    <col customWidth="1" min="4" max="4" width="8.13"/>
    <col customWidth="1" min="5" max="5" width="7.5"/>
    <col customWidth="1" min="6" max="6" width="6.88"/>
    <col customWidth="1" min="7" max="7" width="7.88"/>
    <col customWidth="1" min="8" max="8" width="4.13"/>
    <col customWidth="1" min="9" max="9" width="8.25"/>
    <col customWidth="1" min="10" max="10" width="8.5"/>
    <col customWidth="1" min="11" max="11" width="5.0"/>
    <col customWidth="1" min="12" max="12" width="8.25"/>
    <col customWidth="1" min="13" max="13" width="3.75"/>
    <col customWidth="1" min="14" max="14" width="5.25"/>
    <col customWidth="1" min="15" max="15" width="5.13"/>
    <col customWidth="1" min="16" max="16" width="5.38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4.38"/>
    <col customWidth="1" min="23" max="23" width="5.88"/>
    <col customWidth="1" min="24" max="24" width="9.13"/>
    <col customWidth="1" min="25" max="25" width="7.88"/>
    <col customWidth="1" min="26" max="26" width="5.38"/>
    <col customWidth="1" min="27" max="29" width="7.63"/>
  </cols>
  <sheetData>
    <row r="1">
      <c r="A1" s="49" t="s">
        <v>990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 t="s">
        <v>991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20.25" customHeight="1">
      <c r="A5" s="66" t="s">
        <v>205</v>
      </c>
      <c r="B5" s="10">
        <v>15168.0</v>
      </c>
      <c r="C5" s="10">
        <v>0.0</v>
      </c>
      <c r="D5" s="11">
        <f t="shared" ref="D5:D54" si="1">SUM(B5-C5)</f>
        <v>15168</v>
      </c>
      <c r="E5" s="10">
        <f>D5</f>
        <v>15168</v>
      </c>
      <c r="F5" s="10"/>
      <c r="G5" s="10"/>
      <c r="H5" s="10">
        <v>78.0</v>
      </c>
      <c r="I5" s="10"/>
      <c r="J5" s="10"/>
      <c r="K5" s="10"/>
      <c r="L5" s="10">
        <v>0.0</v>
      </c>
      <c r="M5" s="10"/>
      <c r="N5" s="10">
        <v>0.0</v>
      </c>
      <c r="O5" s="10">
        <v>0.0</v>
      </c>
      <c r="P5" s="11">
        <f t="shared" ref="P5:P54" si="2">SUM(N5-O5)</f>
        <v>0</v>
      </c>
      <c r="Q5" s="10">
        <f>P5</f>
        <v>0</v>
      </c>
      <c r="R5" s="10"/>
      <c r="S5" s="10"/>
      <c r="T5" s="10"/>
      <c r="U5" s="10"/>
      <c r="V5" s="10"/>
      <c r="W5" s="10">
        <v>0.0</v>
      </c>
    </row>
    <row r="6" ht="20.25" customHeight="1">
      <c r="A6" s="17">
        <v>42583.0</v>
      </c>
      <c r="B6" s="11">
        <v>4500.0</v>
      </c>
      <c r="C6" s="11">
        <v>0.0</v>
      </c>
      <c r="D6" s="11">
        <f t="shared" si="1"/>
        <v>4500</v>
      </c>
      <c r="E6" s="11">
        <f t="shared" ref="E6:E54" si="3">SUM(E5,D6)</f>
        <v>19668</v>
      </c>
      <c r="F6" s="14"/>
      <c r="G6" s="14"/>
      <c r="H6" s="14"/>
      <c r="I6" s="12">
        <v>42583.0</v>
      </c>
      <c r="J6" s="12">
        <v>42660.0</v>
      </c>
      <c r="K6" s="13">
        <f t="shared" ref="K6:K8" si="4">SUM(J6-I6)</f>
        <v>77</v>
      </c>
      <c r="L6" s="14">
        <v>450.0</v>
      </c>
      <c r="M6" s="15">
        <v>0.18</v>
      </c>
      <c r="N6" s="16">
        <f t="shared" ref="N6:N54" si="5">ROUND(SUM(B6*M6),0)</f>
        <v>810</v>
      </c>
      <c r="O6" s="16">
        <v>0.0</v>
      </c>
      <c r="P6" s="11">
        <f t="shared" si="2"/>
        <v>810</v>
      </c>
      <c r="Q6" s="11">
        <f>SUM(0+P6)</f>
        <v>810</v>
      </c>
      <c r="R6" s="12">
        <f t="shared" ref="R6:R53" si="6">J6</f>
        <v>42660</v>
      </c>
      <c r="S6" s="11"/>
      <c r="T6" s="73"/>
      <c r="U6" s="11"/>
      <c r="V6" s="14">
        <f t="shared" ref="V6:V8" si="7">K6</f>
        <v>77</v>
      </c>
      <c r="W6" s="14">
        <f t="shared" ref="W6:W54" si="8">ROUND(SUM(N6*18%*V6/365),0)</f>
        <v>31</v>
      </c>
    </row>
    <row r="7" ht="20.25" customHeight="1">
      <c r="A7" s="17">
        <v>42614.0</v>
      </c>
      <c r="B7" s="11">
        <v>4500.0</v>
      </c>
      <c r="C7" s="11">
        <v>0.0</v>
      </c>
      <c r="D7" s="11">
        <f t="shared" si="1"/>
        <v>4500</v>
      </c>
      <c r="E7" s="11">
        <f t="shared" si="3"/>
        <v>24168</v>
      </c>
      <c r="F7" s="14"/>
      <c r="G7" s="14"/>
      <c r="H7" s="14"/>
      <c r="I7" s="12">
        <v>42614.0</v>
      </c>
      <c r="J7" s="12">
        <v>42660.0</v>
      </c>
      <c r="K7" s="13">
        <f t="shared" si="4"/>
        <v>46</v>
      </c>
      <c r="L7" s="14">
        <v>450.0</v>
      </c>
      <c r="M7" s="15">
        <v>0.18</v>
      </c>
      <c r="N7" s="16">
        <f t="shared" si="5"/>
        <v>810</v>
      </c>
      <c r="O7" s="16">
        <v>0.0</v>
      </c>
      <c r="P7" s="11">
        <f t="shared" si="2"/>
        <v>810</v>
      </c>
      <c r="Q7" s="11">
        <f t="shared" ref="Q7:Q54" si="9">SUM(Q6+P7)</f>
        <v>1620</v>
      </c>
      <c r="R7" s="12">
        <f t="shared" si="6"/>
        <v>42660</v>
      </c>
      <c r="S7" s="11"/>
      <c r="T7" s="73"/>
      <c r="U7" s="11"/>
      <c r="V7" s="14">
        <f t="shared" si="7"/>
        <v>46</v>
      </c>
      <c r="W7" s="14">
        <f t="shared" si="8"/>
        <v>18</v>
      </c>
    </row>
    <row r="8" ht="20.25" customHeight="1">
      <c r="A8" s="17">
        <v>42644.0</v>
      </c>
      <c r="B8" s="11">
        <v>4500.0</v>
      </c>
      <c r="C8" s="11">
        <v>39347.0</v>
      </c>
      <c r="D8" s="11">
        <f t="shared" si="1"/>
        <v>-34847</v>
      </c>
      <c r="E8" s="11">
        <f t="shared" si="3"/>
        <v>-10679</v>
      </c>
      <c r="F8" s="14" t="s">
        <v>992</v>
      </c>
      <c r="G8" s="14" t="s">
        <v>899</v>
      </c>
      <c r="H8" s="14">
        <v>69.0</v>
      </c>
      <c r="I8" s="12">
        <v>42644.0</v>
      </c>
      <c r="J8" s="12">
        <v>42660.0</v>
      </c>
      <c r="K8" s="13">
        <f t="shared" si="4"/>
        <v>16</v>
      </c>
      <c r="L8" s="14">
        <v>450.0</v>
      </c>
      <c r="M8" s="15">
        <v>0.18</v>
      </c>
      <c r="N8" s="16">
        <f t="shared" si="5"/>
        <v>810</v>
      </c>
      <c r="O8" s="16">
        <v>6153.0</v>
      </c>
      <c r="P8" s="11">
        <f t="shared" si="2"/>
        <v>-5343</v>
      </c>
      <c r="Q8" s="11">
        <f t="shared" si="9"/>
        <v>-3723</v>
      </c>
      <c r="R8" s="12">
        <f t="shared" si="6"/>
        <v>42660</v>
      </c>
      <c r="S8" s="11" t="str">
        <f t="shared" ref="S8:T8" si="10">F8</f>
        <v>567/11</v>
      </c>
      <c r="T8" s="73" t="str">
        <f t="shared" si="10"/>
        <v>29.11.16</v>
      </c>
      <c r="U8" s="11">
        <v>69.0</v>
      </c>
      <c r="V8" s="14">
        <f t="shared" si="7"/>
        <v>16</v>
      </c>
      <c r="W8" s="14">
        <f t="shared" si="8"/>
        <v>6</v>
      </c>
      <c r="X8" s="24">
        <v>39347.0</v>
      </c>
      <c r="Y8" s="24">
        <v>6153.0</v>
      </c>
      <c r="Z8" s="24">
        <v>4500.0</v>
      </c>
      <c r="AA8" s="24">
        <f>SUM(X8:Z8)</f>
        <v>50000</v>
      </c>
    </row>
    <row r="9" ht="20.25" customHeight="1">
      <c r="A9" s="17">
        <v>42675.0</v>
      </c>
      <c r="B9" s="11">
        <v>4500.0</v>
      </c>
      <c r="C9" s="11">
        <v>0.0</v>
      </c>
      <c r="D9" s="11">
        <f t="shared" si="1"/>
        <v>4500</v>
      </c>
      <c r="E9" s="11">
        <f t="shared" si="3"/>
        <v>-6179</v>
      </c>
      <c r="F9" s="14"/>
      <c r="G9" s="14"/>
      <c r="H9" s="14"/>
      <c r="I9" s="12">
        <v>42675.0</v>
      </c>
      <c r="J9" s="12">
        <v>42660.0</v>
      </c>
      <c r="K9" s="13">
        <v>0.0</v>
      </c>
      <c r="L9" s="14">
        <v>0.0</v>
      </c>
      <c r="M9" s="15">
        <v>0.18</v>
      </c>
      <c r="N9" s="16">
        <f t="shared" si="5"/>
        <v>810</v>
      </c>
      <c r="O9" s="16">
        <v>0.0</v>
      </c>
      <c r="P9" s="11">
        <f t="shared" si="2"/>
        <v>810</v>
      </c>
      <c r="Q9" s="11">
        <f t="shared" si="9"/>
        <v>-2913</v>
      </c>
      <c r="R9" s="12">
        <f t="shared" si="6"/>
        <v>42660</v>
      </c>
      <c r="S9" s="11"/>
      <c r="T9" s="73"/>
      <c r="U9" s="11"/>
      <c r="V9" s="14">
        <v>0.0</v>
      </c>
      <c r="W9" s="14">
        <f t="shared" si="8"/>
        <v>0</v>
      </c>
    </row>
    <row r="10" ht="20.25" customHeight="1">
      <c r="A10" s="17">
        <v>42705.0</v>
      </c>
      <c r="B10" s="11">
        <v>4500.0</v>
      </c>
      <c r="C10" s="11">
        <v>0.0</v>
      </c>
      <c r="D10" s="11">
        <f t="shared" si="1"/>
        <v>4500</v>
      </c>
      <c r="E10" s="11">
        <f t="shared" si="3"/>
        <v>-1679</v>
      </c>
      <c r="F10" s="14"/>
      <c r="G10" s="14"/>
      <c r="H10" s="14"/>
      <c r="I10" s="12">
        <v>42705.0</v>
      </c>
      <c r="J10" s="12">
        <v>42660.0</v>
      </c>
      <c r="K10" s="13">
        <v>0.0</v>
      </c>
      <c r="L10" s="14">
        <v>0.0</v>
      </c>
      <c r="M10" s="15">
        <v>0.18</v>
      </c>
      <c r="N10" s="16">
        <f t="shared" si="5"/>
        <v>810</v>
      </c>
      <c r="O10" s="16">
        <v>0.0</v>
      </c>
      <c r="P10" s="11">
        <f t="shared" si="2"/>
        <v>810</v>
      </c>
      <c r="Q10" s="11">
        <f t="shared" si="9"/>
        <v>-2103</v>
      </c>
      <c r="R10" s="12">
        <f t="shared" si="6"/>
        <v>42660</v>
      </c>
      <c r="S10" s="11"/>
      <c r="T10" s="73"/>
      <c r="U10" s="11"/>
      <c r="V10" s="14">
        <v>0.0</v>
      </c>
      <c r="W10" s="14">
        <f t="shared" si="8"/>
        <v>0</v>
      </c>
    </row>
    <row r="11" ht="20.25" customHeight="1">
      <c r="A11" s="17">
        <v>42736.0</v>
      </c>
      <c r="B11" s="11">
        <v>4500.0</v>
      </c>
      <c r="C11" s="11">
        <v>0.0</v>
      </c>
      <c r="D11" s="11">
        <f t="shared" si="1"/>
        <v>4500</v>
      </c>
      <c r="E11" s="11">
        <f t="shared" si="3"/>
        <v>2821</v>
      </c>
      <c r="F11" s="14"/>
      <c r="G11" s="14"/>
      <c r="H11" s="14"/>
      <c r="I11" s="12">
        <v>42736.0</v>
      </c>
      <c r="J11" s="12">
        <v>42767.0</v>
      </c>
      <c r="K11" s="13">
        <f t="shared" ref="K11:K12" si="11">SUM(J11-I11)</f>
        <v>31</v>
      </c>
      <c r="L11" s="14">
        <v>282.0</v>
      </c>
      <c r="M11" s="15">
        <v>0.18</v>
      </c>
      <c r="N11" s="16">
        <f t="shared" si="5"/>
        <v>810</v>
      </c>
      <c r="O11" s="16">
        <v>0.0</v>
      </c>
      <c r="P11" s="11">
        <f t="shared" si="2"/>
        <v>810</v>
      </c>
      <c r="Q11" s="11">
        <f t="shared" si="9"/>
        <v>-1293</v>
      </c>
      <c r="R11" s="12">
        <f t="shared" si="6"/>
        <v>42767</v>
      </c>
      <c r="S11" s="11"/>
      <c r="T11" s="73"/>
      <c r="U11" s="11"/>
      <c r="V11" s="14">
        <v>0.0</v>
      </c>
      <c r="W11" s="14">
        <f t="shared" si="8"/>
        <v>0</v>
      </c>
    </row>
    <row r="12" ht="20.25" customHeight="1">
      <c r="A12" s="17">
        <v>42767.0</v>
      </c>
      <c r="B12" s="11">
        <v>4500.0</v>
      </c>
      <c r="C12" s="11">
        <v>43250.0</v>
      </c>
      <c r="D12" s="11">
        <f t="shared" si="1"/>
        <v>-38750</v>
      </c>
      <c r="E12" s="11">
        <f t="shared" si="3"/>
        <v>-35929</v>
      </c>
      <c r="F12" s="14" t="s">
        <v>993</v>
      </c>
      <c r="G12" s="14" t="s">
        <v>906</v>
      </c>
      <c r="H12" s="14">
        <v>74.0</v>
      </c>
      <c r="I12" s="12">
        <v>42767.0</v>
      </c>
      <c r="J12" s="12">
        <v>42767.0</v>
      </c>
      <c r="K12" s="13">
        <f t="shared" si="11"/>
        <v>0</v>
      </c>
      <c r="L12" s="14">
        <v>0.0</v>
      </c>
      <c r="M12" s="15">
        <v>0.18</v>
      </c>
      <c r="N12" s="16">
        <f t="shared" si="5"/>
        <v>810</v>
      </c>
      <c r="O12" s="16">
        <v>6750.0</v>
      </c>
      <c r="P12" s="11">
        <f t="shared" si="2"/>
        <v>-5940</v>
      </c>
      <c r="Q12" s="11">
        <f t="shared" si="9"/>
        <v>-7233</v>
      </c>
      <c r="R12" s="12">
        <f t="shared" si="6"/>
        <v>42767</v>
      </c>
      <c r="S12" s="11" t="str">
        <f t="shared" ref="S12:T12" si="12">F12</f>
        <v>1012/23</v>
      </c>
      <c r="T12" s="73" t="str">
        <f t="shared" si="12"/>
        <v>23.2.17</v>
      </c>
      <c r="U12" s="11">
        <v>76.0</v>
      </c>
      <c r="V12" s="14">
        <f t="shared" ref="V12:V54" si="13">K12</f>
        <v>0</v>
      </c>
      <c r="W12" s="14">
        <f t="shared" si="8"/>
        <v>0</v>
      </c>
    </row>
    <row r="13" ht="20.25" customHeight="1">
      <c r="A13" s="17">
        <v>42795.0</v>
      </c>
      <c r="B13" s="11">
        <v>4500.0</v>
      </c>
      <c r="C13" s="11">
        <v>0.0</v>
      </c>
      <c r="D13" s="11">
        <f t="shared" si="1"/>
        <v>4500</v>
      </c>
      <c r="E13" s="11">
        <f t="shared" si="3"/>
        <v>-31429</v>
      </c>
      <c r="F13" s="14"/>
      <c r="G13" s="14"/>
      <c r="H13" s="14"/>
      <c r="I13" s="12">
        <v>42795.0</v>
      </c>
      <c r="J13" s="12">
        <v>42767.0</v>
      </c>
      <c r="K13" s="13">
        <v>0.0</v>
      </c>
      <c r="L13" s="14">
        <v>0.0</v>
      </c>
      <c r="M13" s="15">
        <v>0.18</v>
      </c>
      <c r="N13" s="16">
        <f t="shared" si="5"/>
        <v>810</v>
      </c>
      <c r="O13" s="16">
        <v>0.0</v>
      </c>
      <c r="P13" s="11">
        <f t="shared" si="2"/>
        <v>810</v>
      </c>
      <c r="Q13" s="11">
        <f t="shared" si="9"/>
        <v>-6423</v>
      </c>
      <c r="R13" s="12">
        <f t="shared" si="6"/>
        <v>42767</v>
      </c>
      <c r="S13" s="11"/>
      <c r="T13" s="73"/>
      <c r="U13" s="11"/>
      <c r="V13" s="14">
        <f t="shared" si="13"/>
        <v>0</v>
      </c>
      <c r="W13" s="14">
        <f t="shared" si="8"/>
        <v>0</v>
      </c>
    </row>
    <row r="14" ht="20.25" customHeight="1">
      <c r="A14" s="17">
        <v>42826.0</v>
      </c>
      <c r="B14" s="11">
        <v>4500.0</v>
      </c>
      <c r="C14" s="11">
        <v>0.0</v>
      </c>
      <c r="D14" s="11">
        <f t="shared" si="1"/>
        <v>4500</v>
      </c>
      <c r="E14" s="11">
        <f t="shared" si="3"/>
        <v>-26929</v>
      </c>
      <c r="F14" s="14"/>
      <c r="G14" s="14"/>
      <c r="H14" s="14"/>
      <c r="I14" s="12">
        <v>42826.0</v>
      </c>
      <c r="J14" s="12">
        <v>42767.0</v>
      </c>
      <c r="K14" s="13">
        <v>0.0</v>
      </c>
      <c r="L14" s="14">
        <v>0.0</v>
      </c>
      <c r="M14" s="15">
        <v>0.18</v>
      </c>
      <c r="N14" s="16">
        <f t="shared" si="5"/>
        <v>810</v>
      </c>
      <c r="O14" s="16">
        <v>0.0</v>
      </c>
      <c r="P14" s="11">
        <f t="shared" si="2"/>
        <v>810</v>
      </c>
      <c r="Q14" s="11">
        <f t="shared" si="9"/>
        <v>-5613</v>
      </c>
      <c r="R14" s="12">
        <f t="shared" si="6"/>
        <v>42767</v>
      </c>
      <c r="S14" s="11"/>
      <c r="T14" s="73"/>
      <c r="U14" s="11"/>
      <c r="V14" s="14">
        <f t="shared" si="13"/>
        <v>0</v>
      </c>
      <c r="W14" s="14">
        <f t="shared" si="8"/>
        <v>0</v>
      </c>
    </row>
    <row r="15" ht="16.5" customHeight="1">
      <c r="A15" s="17">
        <v>42856.0</v>
      </c>
      <c r="B15" s="11">
        <v>4500.0</v>
      </c>
      <c r="C15" s="11">
        <v>0.0</v>
      </c>
      <c r="D15" s="11">
        <f t="shared" si="1"/>
        <v>4500</v>
      </c>
      <c r="E15" s="11">
        <f t="shared" si="3"/>
        <v>-22429</v>
      </c>
      <c r="F15" s="14"/>
      <c r="G15" s="14"/>
      <c r="H15" s="14"/>
      <c r="I15" s="12">
        <v>42856.0</v>
      </c>
      <c r="J15" s="12">
        <v>42767.0</v>
      </c>
      <c r="K15" s="13">
        <v>0.0</v>
      </c>
      <c r="L15" s="14">
        <v>0.0</v>
      </c>
      <c r="M15" s="15">
        <v>0.18</v>
      </c>
      <c r="N15" s="16">
        <f t="shared" si="5"/>
        <v>810</v>
      </c>
      <c r="O15" s="16">
        <v>0.0</v>
      </c>
      <c r="P15" s="11">
        <f t="shared" si="2"/>
        <v>810</v>
      </c>
      <c r="Q15" s="11">
        <f t="shared" si="9"/>
        <v>-4803</v>
      </c>
      <c r="R15" s="12">
        <f t="shared" si="6"/>
        <v>42767</v>
      </c>
      <c r="S15" s="11"/>
      <c r="T15" s="73"/>
      <c r="U15" s="11"/>
      <c r="V15" s="14">
        <f t="shared" si="13"/>
        <v>0</v>
      </c>
      <c r="W15" s="14">
        <f t="shared" si="8"/>
        <v>0</v>
      </c>
    </row>
    <row r="16" ht="16.5" customHeight="1">
      <c r="A16" s="17">
        <v>42887.0</v>
      </c>
      <c r="B16" s="11">
        <v>4500.0</v>
      </c>
      <c r="C16" s="11">
        <v>0.0</v>
      </c>
      <c r="D16" s="11">
        <f t="shared" si="1"/>
        <v>4500</v>
      </c>
      <c r="E16" s="11">
        <f t="shared" si="3"/>
        <v>-17929</v>
      </c>
      <c r="F16" s="14"/>
      <c r="G16" s="12"/>
      <c r="H16" s="14"/>
      <c r="I16" s="12">
        <v>42887.0</v>
      </c>
      <c r="J16" s="12">
        <v>42767.0</v>
      </c>
      <c r="K16" s="13">
        <v>0.0</v>
      </c>
      <c r="L16" s="14">
        <v>0.0</v>
      </c>
      <c r="M16" s="15">
        <v>0.18</v>
      </c>
      <c r="N16" s="16">
        <f t="shared" si="5"/>
        <v>810</v>
      </c>
      <c r="O16" s="16">
        <v>0.0</v>
      </c>
      <c r="P16" s="11">
        <f t="shared" si="2"/>
        <v>810</v>
      </c>
      <c r="Q16" s="11">
        <f t="shared" si="9"/>
        <v>-3993</v>
      </c>
      <c r="R16" s="12">
        <f t="shared" si="6"/>
        <v>42767</v>
      </c>
      <c r="S16" s="14"/>
      <c r="T16" s="124"/>
      <c r="U16" s="14"/>
      <c r="V16" s="14">
        <f t="shared" si="13"/>
        <v>0</v>
      </c>
      <c r="W16" s="14">
        <f t="shared" si="8"/>
        <v>0</v>
      </c>
    </row>
    <row r="17" ht="16.5" customHeight="1">
      <c r="A17" s="17">
        <v>42917.0</v>
      </c>
      <c r="B17" s="11">
        <v>4500.0</v>
      </c>
      <c r="C17" s="11">
        <v>0.0</v>
      </c>
      <c r="D17" s="11">
        <f t="shared" si="1"/>
        <v>4500</v>
      </c>
      <c r="E17" s="11">
        <f t="shared" si="3"/>
        <v>-13429</v>
      </c>
      <c r="F17" s="14"/>
      <c r="G17" s="12"/>
      <c r="H17" s="14"/>
      <c r="I17" s="12">
        <v>42917.0</v>
      </c>
      <c r="J17" s="12">
        <v>42767.0</v>
      </c>
      <c r="K17" s="13">
        <v>0.0</v>
      </c>
      <c r="L17" s="14">
        <v>0.0</v>
      </c>
      <c r="M17" s="15">
        <v>0.18</v>
      </c>
      <c r="N17" s="16">
        <f t="shared" si="5"/>
        <v>810</v>
      </c>
      <c r="O17" s="16">
        <v>0.0</v>
      </c>
      <c r="P17" s="11">
        <f t="shared" si="2"/>
        <v>810</v>
      </c>
      <c r="Q17" s="11">
        <f t="shared" si="9"/>
        <v>-3183</v>
      </c>
      <c r="R17" s="12">
        <f t="shared" si="6"/>
        <v>42767</v>
      </c>
      <c r="S17" s="14"/>
      <c r="T17" s="124"/>
      <c r="U17" s="14"/>
      <c r="V17" s="14">
        <f t="shared" si="13"/>
        <v>0</v>
      </c>
      <c r="W17" s="14">
        <f t="shared" si="8"/>
        <v>0</v>
      </c>
    </row>
    <row r="18" ht="16.5" customHeight="1">
      <c r="A18" s="17">
        <v>42948.0</v>
      </c>
      <c r="B18" s="11">
        <v>4500.0</v>
      </c>
      <c r="C18" s="11">
        <v>0.0</v>
      </c>
      <c r="D18" s="11">
        <f t="shared" si="1"/>
        <v>4500</v>
      </c>
      <c r="E18" s="11">
        <f t="shared" si="3"/>
        <v>-8929</v>
      </c>
      <c r="F18" s="14"/>
      <c r="G18" s="12"/>
      <c r="H18" s="14"/>
      <c r="I18" s="12">
        <v>42948.0</v>
      </c>
      <c r="J18" s="12">
        <v>42767.0</v>
      </c>
      <c r="K18" s="13">
        <v>0.0</v>
      </c>
      <c r="L18" s="14">
        <v>0.0</v>
      </c>
      <c r="M18" s="15">
        <v>0.18</v>
      </c>
      <c r="N18" s="16">
        <f t="shared" si="5"/>
        <v>810</v>
      </c>
      <c r="O18" s="16">
        <v>0.0</v>
      </c>
      <c r="P18" s="11">
        <f t="shared" si="2"/>
        <v>810</v>
      </c>
      <c r="Q18" s="11">
        <f t="shared" si="9"/>
        <v>-2373</v>
      </c>
      <c r="R18" s="12">
        <f t="shared" si="6"/>
        <v>42767</v>
      </c>
      <c r="S18" s="14"/>
      <c r="T18" s="124"/>
      <c r="U18" s="14"/>
      <c r="V18" s="14">
        <f t="shared" si="13"/>
        <v>0</v>
      </c>
      <c r="W18" s="14">
        <f t="shared" si="8"/>
        <v>0</v>
      </c>
    </row>
    <row r="19" ht="16.5" customHeight="1">
      <c r="A19" s="17">
        <v>42979.0</v>
      </c>
      <c r="B19" s="11">
        <v>4500.0</v>
      </c>
      <c r="C19" s="11">
        <v>0.0</v>
      </c>
      <c r="D19" s="11">
        <f t="shared" si="1"/>
        <v>4500</v>
      </c>
      <c r="E19" s="11">
        <f t="shared" si="3"/>
        <v>-4429</v>
      </c>
      <c r="F19" s="14"/>
      <c r="G19" s="12"/>
      <c r="H19" s="14"/>
      <c r="I19" s="12">
        <v>42979.0</v>
      </c>
      <c r="J19" s="12">
        <v>42767.0</v>
      </c>
      <c r="K19" s="13">
        <v>0.0</v>
      </c>
      <c r="L19" s="14">
        <v>0.0</v>
      </c>
      <c r="M19" s="15">
        <v>0.18</v>
      </c>
      <c r="N19" s="16">
        <f t="shared" si="5"/>
        <v>810</v>
      </c>
      <c r="O19" s="16">
        <v>0.0</v>
      </c>
      <c r="P19" s="11">
        <f t="shared" si="2"/>
        <v>810</v>
      </c>
      <c r="Q19" s="11">
        <f t="shared" si="9"/>
        <v>-1563</v>
      </c>
      <c r="R19" s="12">
        <f t="shared" si="6"/>
        <v>42767</v>
      </c>
      <c r="S19" s="14"/>
      <c r="T19" s="124"/>
      <c r="U19" s="14"/>
      <c r="V19" s="14">
        <f t="shared" si="13"/>
        <v>0</v>
      </c>
      <c r="W19" s="14">
        <f t="shared" si="8"/>
        <v>0</v>
      </c>
    </row>
    <row r="20" ht="16.5" customHeight="1">
      <c r="A20" s="17">
        <v>43009.0</v>
      </c>
      <c r="B20" s="11">
        <v>4500.0</v>
      </c>
      <c r="C20" s="11">
        <v>42710.0</v>
      </c>
      <c r="D20" s="11">
        <f t="shared" si="1"/>
        <v>-38210</v>
      </c>
      <c r="E20" s="11">
        <f t="shared" si="3"/>
        <v>-42639</v>
      </c>
      <c r="F20" s="14" t="s">
        <v>994</v>
      </c>
      <c r="G20" s="12" t="s">
        <v>995</v>
      </c>
      <c r="H20" s="14"/>
      <c r="I20" s="12">
        <v>43009.0</v>
      </c>
      <c r="J20" s="12">
        <v>43028.0</v>
      </c>
      <c r="K20" s="13">
        <v>0.0</v>
      </c>
      <c r="L20" s="14">
        <v>0.0</v>
      </c>
      <c r="M20" s="15">
        <v>0.18</v>
      </c>
      <c r="N20" s="16">
        <f t="shared" si="5"/>
        <v>810</v>
      </c>
      <c r="O20" s="16">
        <v>7290.0</v>
      </c>
      <c r="P20" s="11">
        <f t="shared" si="2"/>
        <v>-6480</v>
      </c>
      <c r="Q20" s="11">
        <f t="shared" si="9"/>
        <v>-8043</v>
      </c>
      <c r="R20" s="12">
        <f t="shared" si="6"/>
        <v>43028</v>
      </c>
      <c r="S20" s="14" t="s">
        <v>994</v>
      </c>
      <c r="T20" s="12" t="s">
        <v>995</v>
      </c>
      <c r="U20" s="14"/>
      <c r="V20" s="14">
        <f t="shared" si="13"/>
        <v>0</v>
      </c>
      <c r="W20" s="14">
        <f t="shared" si="8"/>
        <v>0</v>
      </c>
    </row>
    <row r="21" ht="16.5" customHeight="1">
      <c r="A21" s="17">
        <v>43040.0</v>
      </c>
      <c r="B21" s="11">
        <v>4500.0</v>
      </c>
      <c r="C21" s="11">
        <v>0.0</v>
      </c>
      <c r="D21" s="11">
        <f t="shared" si="1"/>
        <v>4500</v>
      </c>
      <c r="E21" s="11">
        <f t="shared" si="3"/>
        <v>-38139</v>
      </c>
      <c r="F21" s="14"/>
      <c r="G21" s="12"/>
      <c r="H21" s="14"/>
      <c r="I21" s="12">
        <v>43040.0</v>
      </c>
      <c r="J21" s="12">
        <v>43028.0</v>
      </c>
      <c r="K21" s="13">
        <v>0.0</v>
      </c>
      <c r="L21" s="14">
        <v>0.0</v>
      </c>
      <c r="M21" s="15">
        <v>0.18</v>
      </c>
      <c r="N21" s="16">
        <f t="shared" si="5"/>
        <v>810</v>
      </c>
      <c r="O21" s="16">
        <v>0.0</v>
      </c>
      <c r="P21" s="11">
        <f t="shared" si="2"/>
        <v>810</v>
      </c>
      <c r="Q21" s="11">
        <f t="shared" si="9"/>
        <v>-7233</v>
      </c>
      <c r="R21" s="12">
        <f t="shared" si="6"/>
        <v>43028</v>
      </c>
      <c r="S21" s="14"/>
      <c r="T21" s="124"/>
      <c r="U21" s="14"/>
      <c r="V21" s="14">
        <f t="shared" si="13"/>
        <v>0</v>
      </c>
      <c r="W21" s="14">
        <f t="shared" si="8"/>
        <v>0</v>
      </c>
    </row>
    <row r="22" ht="16.5" customHeight="1">
      <c r="A22" s="17">
        <v>43070.0</v>
      </c>
      <c r="B22" s="11">
        <v>4500.0</v>
      </c>
      <c r="C22" s="11">
        <v>0.0</v>
      </c>
      <c r="D22" s="11">
        <f t="shared" si="1"/>
        <v>4500</v>
      </c>
      <c r="E22" s="11">
        <f t="shared" si="3"/>
        <v>-33639</v>
      </c>
      <c r="F22" s="14"/>
      <c r="G22" s="12"/>
      <c r="H22" s="14"/>
      <c r="I22" s="12">
        <v>43070.0</v>
      </c>
      <c r="J22" s="12">
        <v>43028.0</v>
      </c>
      <c r="K22" s="13">
        <v>0.0</v>
      </c>
      <c r="L22" s="14">
        <v>0.0</v>
      </c>
      <c r="M22" s="15">
        <v>0.18</v>
      </c>
      <c r="N22" s="16">
        <f t="shared" si="5"/>
        <v>810</v>
      </c>
      <c r="O22" s="16">
        <v>0.0</v>
      </c>
      <c r="P22" s="11">
        <f t="shared" si="2"/>
        <v>810</v>
      </c>
      <c r="Q22" s="11">
        <f t="shared" si="9"/>
        <v>-6423</v>
      </c>
      <c r="R22" s="12">
        <f t="shared" si="6"/>
        <v>43028</v>
      </c>
      <c r="S22" s="14"/>
      <c r="T22" s="124"/>
      <c r="U22" s="14"/>
      <c r="V22" s="14">
        <f t="shared" si="13"/>
        <v>0</v>
      </c>
      <c r="W22" s="14">
        <f t="shared" si="8"/>
        <v>0</v>
      </c>
    </row>
    <row r="23" ht="16.5" customHeight="1">
      <c r="A23" s="17">
        <v>43101.0</v>
      </c>
      <c r="B23" s="11">
        <v>4500.0</v>
      </c>
      <c r="C23" s="11">
        <v>0.0</v>
      </c>
      <c r="D23" s="11">
        <f t="shared" si="1"/>
        <v>4500</v>
      </c>
      <c r="E23" s="11">
        <f t="shared" si="3"/>
        <v>-29139</v>
      </c>
      <c r="F23" s="14"/>
      <c r="G23" s="12"/>
      <c r="H23" s="14"/>
      <c r="I23" s="12">
        <v>43101.0</v>
      </c>
      <c r="J23" s="12">
        <v>43028.0</v>
      </c>
      <c r="K23" s="13">
        <v>0.0</v>
      </c>
      <c r="L23" s="14">
        <v>0.0</v>
      </c>
      <c r="M23" s="15">
        <v>0.18</v>
      </c>
      <c r="N23" s="16">
        <f t="shared" si="5"/>
        <v>810</v>
      </c>
      <c r="O23" s="16">
        <v>0.0</v>
      </c>
      <c r="P23" s="11">
        <f t="shared" si="2"/>
        <v>810</v>
      </c>
      <c r="Q23" s="11">
        <f t="shared" si="9"/>
        <v>-5613</v>
      </c>
      <c r="R23" s="12">
        <f t="shared" si="6"/>
        <v>43028</v>
      </c>
      <c r="S23" s="14"/>
      <c r="T23" s="124"/>
      <c r="U23" s="14"/>
      <c r="V23" s="14">
        <f t="shared" si="13"/>
        <v>0</v>
      </c>
      <c r="W23" s="14">
        <f t="shared" si="8"/>
        <v>0</v>
      </c>
    </row>
    <row r="24" ht="16.5" customHeight="1">
      <c r="A24" s="17">
        <v>43132.0</v>
      </c>
      <c r="B24" s="11">
        <v>4500.0</v>
      </c>
      <c r="C24" s="11">
        <v>0.0</v>
      </c>
      <c r="D24" s="11">
        <f t="shared" si="1"/>
        <v>4500</v>
      </c>
      <c r="E24" s="11">
        <f t="shared" si="3"/>
        <v>-24639</v>
      </c>
      <c r="F24" s="14"/>
      <c r="G24" s="12"/>
      <c r="H24" s="14"/>
      <c r="I24" s="12">
        <v>43132.0</v>
      </c>
      <c r="J24" s="12">
        <v>43028.0</v>
      </c>
      <c r="K24" s="13">
        <v>0.0</v>
      </c>
      <c r="L24" s="14">
        <v>0.0</v>
      </c>
      <c r="M24" s="15">
        <v>0.18</v>
      </c>
      <c r="N24" s="16">
        <f t="shared" si="5"/>
        <v>810</v>
      </c>
      <c r="O24" s="16">
        <v>0.0</v>
      </c>
      <c r="P24" s="11">
        <f t="shared" si="2"/>
        <v>810</v>
      </c>
      <c r="Q24" s="11">
        <f t="shared" si="9"/>
        <v>-4803</v>
      </c>
      <c r="R24" s="12">
        <f t="shared" si="6"/>
        <v>43028</v>
      </c>
      <c r="S24" s="14"/>
      <c r="T24" s="124"/>
      <c r="U24" s="14"/>
      <c r="V24" s="14">
        <f t="shared" si="13"/>
        <v>0</v>
      </c>
      <c r="W24" s="14">
        <f t="shared" si="8"/>
        <v>0</v>
      </c>
    </row>
    <row r="25" ht="16.5" customHeight="1">
      <c r="A25" s="17">
        <v>43160.0</v>
      </c>
      <c r="B25" s="11">
        <v>4500.0</v>
      </c>
      <c r="C25" s="11">
        <v>0.0</v>
      </c>
      <c r="D25" s="11">
        <f t="shared" si="1"/>
        <v>4500</v>
      </c>
      <c r="E25" s="11">
        <f t="shared" si="3"/>
        <v>-20139</v>
      </c>
      <c r="F25" s="14"/>
      <c r="G25" s="12"/>
      <c r="H25" s="14"/>
      <c r="I25" s="12">
        <v>43160.0</v>
      </c>
      <c r="J25" s="12">
        <v>43028.0</v>
      </c>
      <c r="K25" s="13">
        <v>0.0</v>
      </c>
      <c r="L25" s="14">
        <v>0.0</v>
      </c>
      <c r="M25" s="15">
        <v>0.18</v>
      </c>
      <c r="N25" s="16">
        <f t="shared" si="5"/>
        <v>810</v>
      </c>
      <c r="O25" s="16">
        <v>0.0</v>
      </c>
      <c r="P25" s="11">
        <f t="shared" si="2"/>
        <v>810</v>
      </c>
      <c r="Q25" s="11">
        <f t="shared" si="9"/>
        <v>-3993</v>
      </c>
      <c r="R25" s="12">
        <f t="shared" si="6"/>
        <v>43028</v>
      </c>
      <c r="S25" s="14"/>
      <c r="T25" s="124"/>
      <c r="U25" s="14"/>
      <c r="V25" s="14">
        <f t="shared" si="13"/>
        <v>0</v>
      </c>
      <c r="W25" s="14">
        <f t="shared" si="8"/>
        <v>0</v>
      </c>
    </row>
    <row r="26" ht="16.5" customHeight="1">
      <c r="A26" s="17">
        <v>43191.0</v>
      </c>
      <c r="B26" s="11">
        <v>4500.0</v>
      </c>
      <c r="C26" s="11">
        <v>0.0</v>
      </c>
      <c r="D26" s="11">
        <f t="shared" si="1"/>
        <v>4500</v>
      </c>
      <c r="E26" s="11">
        <f t="shared" si="3"/>
        <v>-15639</v>
      </c>
      <c r="F26" s="14"/>
      <c r="G26" s="12"/>
      <c r="H26" s="14"/>
      <c r="I26" s="12">
        <v>43191.0</v>
      </c>
      <c r="J26" s="12">
        <v>43028.0</v>
      </c>
      <c r="K26" s="13">
        <v>0.0</v>
      </c>
      <c r="L26" s="14">
        <v>0.0</v>
      </c>
      <c r="M26" s="15">
        <v>0.18</v>
      </c>
      <c r="N26" s="16">
        <f t="shared" si="5"/>
        <v>810</v>
      </c>
      <c r="O26" s="16">
        <v>0.0</v>
      </c>
      <c r="P26" s="11">
        <f t="shared" si="2"/>
        <v>810</v>
      </c>
      <c r="Q26" s="11">
        <f t="shared" si="9"/>
        <v>-3183</v>
      </c>
      <c r="R26" s="12">
        <f t="shared" si="6"/>
        <v>43028</v>
      </c>
      <c r="S26" s="14"/>
      <c r="T26" s="124"/>
      <c r="U26" s="14"/>
      <c r="V26" s="14">
        <f t="shared" si="13"/>
        <v>0</v>
      </c>
      <c r="W26" s="14">
        <f t="shared" si="8"/>
        <v>0</v>
      </c>
    </row>
    <row r="27" ht="16.5" customHeight="1">
      <c r="A27" s="17">
        <v>43221.0</v>
      </c>
      <c r="B27" s="11">
        <v>4500.0</v>
      </c>
      <c r="C27" s="11">
        <v>0.0</v>
      </c>
      <c r="D27" s="11">
        <f t="shared" si="1"/>
        <v>4500</v>
      </c>
      <c r="E27" s="11">
        <f t="shared" si="3"/>
        <v>-11139</v>
      </c>
      <c r="F27" s="14"/>
      <c r="G27" s="12"/>
      <c r="H27" s="14"/>
      <c r="I27" s="12">
        <v>43221.0</v>
      </c>
      <c r="J27" s="12">
        <v>43028.0</v>
      </c>
      <c r="K27" s="13">
        <v>0.0</v>
      </c>
      <c r="L27" s="14">
        <v>0.0</v>
      </c>
      <c r="M27" s="15">
        <v>0.18</v>
      </c>
      <c r="N27" s="16">
        <f t="shared" si="5"/>
        <v>810</v>
      </c>
      <c r="O27" s="16">
        <v>0.0</v>
      </c>
      <c r="P27" s="11">
        <f t="shared" si="2"/>
        <v>810</v>
      </c>
      <c r="Q27" s="11">
        <f t="shared" si="9"/>
        <v>-2373</v>
      </c>
      <c r="R27" s="12">
        <f t="shared" si="6"/>
        <v>43028</v>
      </c>
      <c r="S27" s="14"/>
      <c r="T27" s="124"/>
      <c r="U27" s="14"/>
      <c r="V27" s="14">
        <f t="shared" si="13"/>
        <v>0</v>
      </c>
      <c r="W27" s="14">
        <f t="shared" si="8"/>
        <v>0</v>
      </c>
    </row>
    <row r="28" ht="16.5" customHeight="1">
      <c r="A28" s="17">
        <v>43252.0</v>
      </c>
      <c r="B28" s="11">
        <v>4500.0</v>
      </c>
      <c r="C28" s="11">
        <v>0.0</v>
      </c>
      <c r="D28" s="11">
        <f t="shared" si="1"/>
        <v>4500</v>
      </c>
      <c r="E28" s="11">
        <f t="shared" si="3"/>
        <v>-6639</v>
      </c>
      <c r="F28" s="14"/>
      <c r="G28" s="12"/>
      <c r="H28" s="14"/>
      <c r="I28" s="12">
        <v>43252.0</v>
      </c>
      <c r="J28" s="12">
        <v>43028.0</v>
      </c>
      <c r="K28" s="13">
        <v>0.0</v>
      </c>
      <c r="L28" s="14">
        <v>0.0</v>
      </c>
      <c r="M28" s="15">
        <v>0.18</v>
      </c>
      <c r="N28" s="16">
        <f t="shared" si="5"/>
        <v>810</v>
      </c>
      <c r="O28" s="16">
        <v>0.0</v>
      </c>
      <c r="P28" s="11">
        <f t="shared" si="2"/>
        <v>810</v>
      </c>
      <c r="Q28" s="11">
        <f t="shared" si="9"/>
        <v>-1563</v>
      </c>
      <c r="R28" s="12">
        <f t="shared" si="6"/>
        <v>43028</v>
      </c>
      <c r="S28" s="14"/>
      <c r="T28" s="124"/>
      <c r="U28" s="14"/>
      <c r="V28" s="14">
        <f t="shared" si="13"/>
        <v>0</v>
      </c>
      <c r="W28" s="14">
        <f t="shared" si="8"/>
        <v>0</v>
      </c>
    </row>
    <row r="29" ht="16.5" customHeight="1">
      <c r="A29" s="17">
        <v>43282.0</v>
      </c>
      <c r="B29" s="11">
        <v>4500.0</v>
      </c>
      <c r="C29" s="11">
        <v>41900.0</v>
      </c>
      <c r="D29" s="11">
        <f t="shared" si="1"/>
        <v>-37400</v>
      </c>
      <c r="E29" s="11">
        <f t="shared" si="3"/>
        <v>-44039</v>
      </c>
      <c r="F29" s="14" t="s">
        <v>996</v>
      </c>
      <c r="G29" s="12" t="s">
        <v>997</v>
      </c>
      <c r="H29" s="14"/>
      <c r="I29" s="12">
        <v>43282.0</v>
      </c>
      <c r="J29" s="12">
        <v>43302.0</v>
      </c>
      <c r="K29" s="13">
        <v>0.0</v>
      </c>
      <c r="L29" s="14">
        <v>0.0</v>
      </c>
      <c r="M29" s="15">
        <v>0.18</v>
      </c>
      <c r="N29" s="16">
        <f t="shared" si="5"/>
        <v>810</v>
      </c>
      <c r="O29" s="16">
        <v>8100.0</v>
      </c>
      <c r="P29" s="11">
        <f t="shared" si="2"/>
        <v>-7290</v>
      </c>
      <c r="Q29" s="11">
        <f t="shared" si="9"/>
        <v>-8853</v>
      </c>
      <c r="R29" s="12">
        <f t="shared" si="6"/>
        <v>43302</v>
      </c>
      <c r="S29" s="14" t="str">
        <f>F29</f>
        <v>3451/45</v>
      </c>
      <c r="T29" s="124"/>
      <c r="U29" s="14"/>
      <c r="V29" s="14">
        <f t="shared" si="13"/>
        <v>0</v>
      </c>
      <c r="W29" s="14">
        <f t="shared" si="8"/>
        <v>0</v>
      </c>
    </row>
    <row r="30" ht="15.0" customHeight="1">
      <c r="A30" s="17">
        <v>43313.0</v>
      </c>
      <c r="B30" s="11">
        <v>4500.0</v>
      </c>
      <c r="C30" s="11">
        <v>0.0</v>
      </c>
      <c r="D30" s="11">
        <f t="shared" si="1"/>
        <v>4500</v>
      </c>
      <c r="E30" s="11">
        <f t="shared" si="3"/>
        <v>-39539</v>
      </c>
      <c r="F30" s="14"/>
      <c r="G30" s="14"/>
      <c r="H30" s="14"/>
      <c r="I30" s="12">
        <v>43313.0</v>
      </c>
      <c r="J30" s="12">
        <v>43302.0</v>
      </c>
      <c r="K30" s="13">
        <v>0.0</v>
      </c>
      <c r="L30" s="14">
        <v>0.0</v>
      </c>
      <c r="M30" s="15">
        <v>0.18</v>
      </c>
      <c r="N30" s="16">
        <f t="shared" si="5"/>
        <v>810</v>
      </c>
      <c r="O30" s="16">
        <v>0.0</v>
      </c>
      <c r="P30" s="11">
        <f t="shared" si="2"/>
        <v>810</v>
      </c>
      <c r="Q30" s="11">
        <f t="shared" si="9"/>
        <v>-8043</v>
      </c>
      <c r="R30" s="12">
        <f t="shared" si="6"/>
        <v>43302</v>
      </c>
      <c r="S30" s="11"/>
      <c r="T30" s="73"/>
      <c r="U30" s="11"/>
      <c r="V30" s="14">
        <f t="shared" si="13"/>
        <v>0</v>
      </c>
      <c r="W30" s="14">
        <f t="shared" si="8"/>
        <v>0</v>
      </c>
    </row>
    <row r="31" ht="15.0" customHeight="1">
      <c r="A31" s="17">
        <v>43344.0</v>
      </c>
      <c r="B31" s="11">
        <v>4500.0</v>
      </c>
      <c r="C31" s="11">
        <v>0.0</v>
      </c>
      <c r="D31" s="11">
        <f t="shared" si="1"/>
        <v>4500</v>
      </c>
      <c r="E31" s="11">
        <f t="shared" si="3"/>
        <v>-35039</v>
      </c>
      <c r="F31" s="14"/>
      <c r="G31" s="12"/>
      <c r="H31" s="14"/>
      <c r="I31" s="12">
        <v>43344.0</v>
      </c>
      <c r="J31" s="12">
        <v>43302.0</v>
      </c>
      <c r="K31" s="13">
        <v>0.0</v>
      </c>
      <c r="L31" s="14">
        <v>0.0</v>
      </c>
      <c r="M31" s="15">
        <v>0.18</v>
      </c>
      <c r="N31" s="16">
        <f t="shared" si="5"/>
        <v>810</v>
      </c>
      <c r="O31" s="16">
        <v>0.0</v>
      </c>
      <c r="P31" s="11">
        <f t="shared" si="2"/>
        <v>810</v>
      </c>
      <c r="Q31" s="11">
        <f t="shared" si="9"/>
        <v>-7233</v>
      </c>
      <c r="R31" s="12">
        <f t="shared" si="6"/>
        <v>43302</v>
      </c>
      <c r="S31" s="14"/>
      <c r="T31" s="124"/>
      <c r="U31" s="14"/>
      <c r="V31" s="14">
        <f t="shared" si="13"/>
        <v>0</v>
      </c>
      <c r="W31" s="14">
        <f t="shared" si="8"/>
        <v>0</v>
      </c>
    </row>
    <row r="32" ht="15.0" customHeight="1">
      <c r="A32" s="17">
        <v>43374.0</v>
      </c>
      <c r="B32" s="11">
        <v>4500.0</v>
      </c>
      <c r="C32" s="10">
        <v>0.0</v>
      </c>
      <c r="D32" s="11">
        <f t="shared" si="1"/>
        <v>4500</v>
      </c>
      <c r="E32" s="11">
        <f t="shared" si="3"/>
        <v>-30539</v>
      </c>
      <c r="F32" s="10"/>
      <c r="G32" s="9"/>
      <c r="H32" s="10"/>
      <c r="I32" s="12">
        <v>43374.0</v>
      </c>
      <c r="J32" s="12">
        <v>43302.0</v>
      </c>
      <c r="K32" s="13">
        <v>0.0</v>
      </c>
      <c r="L32" s="14">
        <v>0.0</v>
      </c>
      <c r="M32" s="15">
        <v>0.18</v>
      </c>
      <c r="N32" s="16">
        <f t="shared" si="5"/>
        <v>810</v>
      </c>
      <c r="O32" s="16">
        <v>0.0</v>
      </c>
      <c r="P32" s="11">
        <f t="shared" si="2"/>
        <v>810</v>
      </c>
      <c r="Q32" s="11">
        <f t="shared" si="9"/>
        <v>-6423</v>
      </c>
      <c r="R32" s="12">
        <f t="shared" si="6"/>
        <v>43302</v>
      </c>
      <c r="S32" s="14"/>
      <c r="T32" s="124"/>
      <c r="U32" s="14"/>
      <c r="V32" s="14">
        <f t="shared" si="13"/>
        <v>0</v>
      </c>
      <c r="W32" s="14">
        <f t="shared" si="8"/>
        <v>0</v>
      </c>
    </row>
    <row r="33" ht="15.0" customHeight="1">
      <c r="A33" s="17">
        <v>43405.0</v>
      </c>
      <c r="B33" s="11">
        <v>4500.0</v>
      </c>
      <c r="C33" s="10">
        <v>0.0</v>
      </c>
      <c r="D33" s="11">
        <f t="shared" si="1"/>
        <v>4500</v>
      </c>
      <c r="E33" s="11">
        <f t="shared" si="3"/>
        <v>-26039</v>
      </c>
      <c r="F33" s="10"/>
      <c r="G33" s="9"/>
      <c r="H33" s="10"/>
      <c r="I33" s="12">
        <v>43405.0</v>
      </c>
      <c r="J33" s="12">
        <v>43302.0</v>
      </c>
      <c r="K33" s="13">
        <v>0.0</v>
      </c>
      <c r="L33" s="14">
        <v>0.0</v>
      </c>
      <c r="M33" s="15">
        <v>0.18</v>
      </c>
      <c r="N33" s="16">
        <f t="shared" si="5"/>
        <v>810</v>
      </c>
      <c r="O33" s="16">
        <v>0.0</v>
      </c>
      <c r="P33" s="11">
        <f t="shared" si="2"/>
        <v>810</v>
      </c>
      <c r="Q33" s="11">
        <f t="shared" si="9"/>
        <v>-5613</v>
      </c>
      <c r="R33" s="12">
        <f t="shared" si="6"/>
        <v>43302</v>
      </c>
      <c r="S33" s="14"/>
      <c r="T33" s="124"/>
      <c r="U33" s="14"/>
      <c r="V33" s="14">
        <f t="shared" si="13"/>
        <v>0</v>
      </c>
      <c r="W33" s="14">
        <f t="shared" si="8"/>
        <v>0</v>
      </c>
      <c r="AC33" s="24">
        <v>79849.0</v>
      </c>
    </row>
    <row r="34" ht="15.0" customHeight="1">
      <c r="A34" s="17">
        <v>43435.0</v>
      </c>
      <c r="B34" s="11">
        <v>4500.0</v>
      </c>
      <c r="C34" s="10">
        <v>0.0</v>
      </c>
      <c r="D34" s="11">
        <f t="shared" si="1"/>
        <v>4500</v>
      </c>
      <c r="E34" s="11">
        <f t="shared" si="3"/>
        <v>-21539</v>
      </c>
      <c r="F34" s="10"/>
      <c r="G34" s="9"/>
      <c r="H34" s="10"/>
      <c r="I34" s="12">
        <v>43435.0</v>
      </c>
      <c r="J34" s="12">
        <v>43302.0</v>
      </c>
      <c r="K34" s="13">
        <v>0.0</v>
      </c>
      <c r="L34" s="14">
        <v>0.0</v>
      </c>
      <c r="M34" s="15">
        <v>0.18</v>
      </c>
      <c r="N34" s="16">
        <f t="shared" si="5"/>
        <v>810</v>
      </c>
      <c r="O34" s="16">
        <v>0.0</v>
      </c>
      <c r="P34" s="11">
        <f t="shared" si="2"/>
        <v>810</v>
      </c>
      <c r="Q34" s="11">
        <f t="shared" si="9"/>
        <v>-4803</v>
      </c>
      <c r="R34" s="12">
        <f t="shared" si="6"/>
        <v>43302</v>
      </c>
      <c r="S34" s="14"/>
      <c r="T34" s="124"/>
      <c r="U34" s="14"/>
      <c r="V34" s="14">
        <f t="shared" si="13"/>
        <v>0</v>
      </c>
      <c r="W34" s="14">
        <f t="shared" si="8"/>
        <v>0</v>
      </c>
      <c r="AC34" s="24">
        <v>47500.0</v>
      </c>
    </row>
    <row r="35" ht="15.0" customHeight="1">
      <c r="A35" s="17">
        <v>43466.0</v>
      </c>
      <c r="B35" s="11">
        <v>4500.0</v>
      </c>
      <c r="C35" s="10">
        <v>0.0</v>
      </c>
      <c r="D35" s="11">
        <f t="shared" si="1"/>
        <v>4500</v>
      </c>
      <c r="E35" s="11">
        <f t="shared" si="3"/>
        <v>-17039</v>
      </c>
      <c r="F35" s="10"/>
      <c r="G35" s="9"/>
      <c r="H35" s="10"/>
      <c r="I35" s="12">
        <v>43466.0</v>
      </c>
      <c r="J35" s="12">
        <v>43302.0</v>
      </c>
      <c r="K35" s="13">
        <v>0.0</v>
      </c>
      <c r="L35" s="14">
        <v>0.0</v>
      </c>
      <c r="M35" s="15">
        <v>0.18</v>
      </c>
      <c r="N35" s="16">
        <f t="shared" si="5"/>
        <v>810</v>
      </c>
      <c r="O35" s="16">
        <v>0.0</v>
      </c>
      <c r="P35" s="11">
        <f t="shared" si="2"/>
        <v>810</v>
      </c>
      <c r="Q35" s="11">
        <f t="shared" si="9"/>
        <v>-3993</v>
      </c>
      <c r="R35" s="12">
        <f t="shared" si="6"/>
        <v>43302</v>
      </c>
      <c r="S35" s="14"/>
      <c r="T35" s="124"/>
      <c r="U35" s="14"/>
      <c r="V35" s="14">
        <f t="shared" si="13"/>
        <v>0</v>
      </c>
      <c r="W35" s="14">
        <f t="shared" si="8"/>
        <v>0</v>
      </c>
      <c r="AC35" s="24">
        <f>SUM(AC33-AC34)</f>
        <v>32349</v>
      </c>
    </row>
    <row r="36" ht="15.75" customHeight="1">
      <c r="A36" s="17">
        <v>43497.0</v>
      </c>
      <c r="B36" s="11">
        <v>4500.0</v>
      </c>
      <c r="C36" s="11">
        <v>0.0</v>
      </c>
      <c r="D36" s="11">
        <f t="shared" si="1"/>
        <v>4500</v>
      </c>
      <c r="E36" s="11">
        <f t="shared" si="3"/>
        <v>-12539</v>
      </c>
      <c r="F36" s="14"/>
      <c r="G36" s="14"/>
      <c r="H36" s="14"/>
      <c r="I36" s="12">
        <v>43497.0</v>
      </c>
      <c r="J36" s="12">
        <v>43302.0</v>
      </c>
      <c r="K36" s="13">
        <v>0.0</v>
      </c>
      <c r="L36" s="14">
        <v>0.0</v>
      </c>
      <c r="M36" s="15">
        <v>0.18</v>
      </c>
      <c r="N36" s="16">
        <f t="shared" si="5"/>
        <v>810</v>
      </c>
      <c r="O36" s="16">
        <v>0.0</v>
      </c>
      <c r="P36" s="11">
        <f t="shared" si="2"/>
        <v>810</v>
      </c>
      <c r="Q36" s="11">
        <f t="shared" si="9"/>
        <v>-3183</v>
      </c>
      <c r="R36" s="12">
        <f t="shared" si="6"/>
        <v>43302</v>
      </c>
      <c r="S36" s="14"/>
      <c r="T36" s="124"/>
      <c r="U36" s="11"/>
      <c r="V36" s="14">
        <f t="shared" si="13"/>
        <v>0</v>
      </c>
      <c r="W36" s="14">
        <f t="shared" si="8"/>
        <v>0</v>
      </c>
      <c r="X36" s="19">
        <v>43497.0</v>
      </c>
      <c r="Y36" s="19">
        <v>43615.0</v>
      </c>
      <c r="Z36" s="20">
        <f>SUM(Y36-X36+1)</f>
        <v>119</v>
      </c>
    </row>
    <row r="37" ht="15.75" customHeight="1">
      <c r="A37" s="17">
        <v>43525.0</v>
      </c>
      <c r="B37" s="11">
        <v>4500.0</v>
      </c>
      <c r="C37" s="11">
        <v>0.0</v>
      </c>
      <c r="D37" s="11">
        <f t="shared" si="1"/>
        <v>4500</v>
      </c>
      <c r="E37" s="11">
        <f t="shared" si="3"/>
        <v>-8039</v>
      </c>
      <c r="F37" s="14"/>
      <c r="G37" s="12"/>
      <c r="H37" s="14"/>
      <c r="I37" s="12">
        <v>43525.0</v>
      </c>
      <c r="J37" s="12">
        <v>43302.0</v>
      </c>
      <c r="K37" s="13">
        <v>0.0</v>
      </c>
      <c r="L37" s="14">
        <v>0.0</v>
      </c>
      <c r="M37" s="15">
        <v>0.18</v>
      </c>
      <c r="N37" s="16">
        <f t="shared" si="5"/>
        <v>810</v>
      </c>
      <c r="O37" s="16">
        <v>0.0</v>
      </c>
      <c r="P37" s="11">
        <f t="shared" si="2"/>
        <v>810</v>
      </c>
      <c r="Q37" s="11">
        <f t="shared" si="9"/>
        <v>-2373</v>
      </c>
      <c r="R37" s="12">
        <f t="shared" si="6"/>
        <v>43302</v>
      </c>
      <c r="S37" s="14"/>
      <c r="T37" s="124"/>
      <c r="U37" s="14"/>
      <c r="V37" s="14">
        <f t="shared" si="13"/>
        <v>0</v>
      </c>
      <c r="W37" s="14">
        <f t="shared" si="8"/>
        <v>0</v>
      </c>
      <c r="X37" s="20"/>
      <c r="Y37" s="20"/>
      <c r="Z37" s="20"/>
    </row>
    <row r="38" ht="15.75" customHeight="1">
      <c r="A38" s="17">
        <v>43556.0</v>
      </c>
      <c r="B38" s="11">
        <v>4500.0</v>
      </c>
      <c r="C38" s="11">
        <v>51090.0</v>
      </c>
      <c r="D38" s="11">
        <f t="shared" si="1"/>
        <v>-46590</v>
      </c>
      <c r="E38" s="11">
        <f t="shared" si="3"/>
        <v>-54629</v>
      </c>
      <c r="F38" s="14" t="s">
        <v>998</v>
      </c>
      <c r="G38" s="12" t="s">
        <v>271</v>
      </c>
      <c r="H38" s="14"/>
      <c r="I38" s="12">
        <v>43556.0</v>
      </c>
      <c r="J38" s="12">
        <v>43561.0</v>
      </c>
      <c r="K38" s="13">
        <v>0.0</v>
      </c>
      <c r="L38" s="14">
        <v>0.0</v>
      </c>
      <c r="M38" s="15">
        <v>0.18</v>
      </c>
      <c r="N38" s="16">
        <f t="shared" si="5"/>
        <v>810</v>
      </c>
      <c r="O38" s="16">
        <v>8910.0</v>
      </c>
      <c r="P38" s="11">
        <f t="shared" si="2"/>
        <v>-8100</v>
      </c>
      <c r="Q38" s="11">
        <f t="shared" si="9"/>
        <v>-10473</v>
      </c>
      <c r="R38" s="12">
        <f t="shared" si="6"/>
        <v>43561</v>
      </c>
      <c r="S38" s="14" t="str">
        <f t="shared" ref="S38:T38" si="14">F38</f>
        <v>3964/29</v>
      </c>
      <c r="T38" s="124" t="str">
        <f t="shared" si="14"/>
        <v>1.5.19</v>
      </c>
      <c r="U38" s="14"/>
      <c r="V38" s="14">
        <f t="shared" si="13"/>
        <v>0</v>
      </c>
      <c r="W38" s="14">
        <f t="shared" si="8"/>
        <v>0</v>
      </c>
    </row>
    <row r="39" ht="15.75" customHeight="1">
      <c r="A39" s="17">
        <v>43586.0</v>
      </c>
      <c r="B39" s="11">
        <v>4500.0</v>
      </c>
      <c r="C39" s="11">
        <v>0.0</v>
      </c>
      <c r="D39" s="11">
        <f t="shared" si="1"/>
        <v>4500</v>
      </c>
      <c r="E39" s="11">
        <f t="shared" si="3"/>
        <v>-50129</v>
      </c>
      <c r="F39" s="14"/>
      <c r="G39" s="12"/>
      <c r="H39" s="14"/>
      <c r="I39" s="12">
        <v>43586.0</v>
      </c>
      <c r="J39" s="12">
        <v>43561.0</v>
      </c>
      <c r="K39" s="13">
        <v>0.0</v>
      </c>
      <c r="L39" s="14">
        <v>0.0</v>
      </c>
      <c r="M39" s="15">
        <v>0.18</v>
      </c>
      <c r="N39" s="16">
        <f t="shared" si="5"/>
        <v>810</v>
      </c>
      <c r="O39" s="16">
        <v>0.0</v>
      </c>
      <c r="P39" s="11">
        <f t="shared" si="2"/>
        <v>810</v>
      </c>
      <c r="Q39" s="11">
        <f t="shared" si="9"/>
        <v>-9663</v>
      </c>
      <c r="R39" s="12">
        <f t="shared" si="6"/>
        <v>43561</v>
      </c>
      <c r="S39" s="14"/>
      <c r="T39" s="124"/>
      <c r="U39" s="14"/>
      <c r="V39" s="14">
        <f t="shared" si="13"/>
        <v>0</v>
      </c>
      <c r="W39" s="14">
        <f t="shared" si="8"/>
        <v>0</v>
      </c>
    </row>
    <row r="40" ht="15.75" customHeight="1">
      <c r="A40" s="17">
        <v>43617.0</v>
      </c>
      <c r="B40" s="11">
        <v>4500.0</v>
      </c>
      <c r="C40" s="11">
        <v>0.0</v>
      </c>
      <c r="D40" s="11">
        <f t="shared" si="1"/>
        <v>4500</v>
      </c>
      <c r="E40" s="11">
        <f t="shared" si="3"/>
        <v>-45629</v>
      </c>
      <c r="F40" s="14"/>
      <c r="G40" s="12"/>
      <c r="H40" s="14"/>
      <c r="I40" s="12">
        <v>43617.0</v>
      </c>
      <c r="J40" s="12">
        <v>43561.0</v>
      </c>
      <c r="K40" s="13">
        <v>0.0</v>
      </c>
      <c r="L40" s="14">
        <v>0.0</v>
      </c>
      <c r="M40" s="15">
        <v>0.18</v>
      </c>
      <c r="N40" s="16">
        <f t="shared" si="5"/>
        <v>810</v>
      </c>
      <c r="O40" s="16">
        <v>0.0</v>
      </c>
      <c r="P40" s="11">
        <f t="shared" si="2"/>
        <v>810</v>
      </c>
      <c r="Q40" s="11">
        <f t="shared" si="9"/>
        <v>-8853</v>
      </c>
      <c r="R40" s="12">
        <f t="shared" si="6"/>
        <v>43561</v>
      </c>
      <c r="S40" s="14"/>
      <c r="T40" s="124"/>
      <c r="U40" s="14"/>
      <c r="V40" s="14">
        <f t="shared" si="13"/>
        <v>0</v>
      </c>
      <c r="W40" s="14">
        <f t="shared" si="8"/>
        <v>0</v>
      </c>
      <c r="X40" s="19">
        <v>43617.0</v>
      </c>
      <c r="Y40" s="19">
        <v>43630.0</v>
      </c>
      <c r="Z40" s="20">
        <f>SUM(Y40-X40+1)</f>
        <v>14</v>
      </c>
    </row>
    <row r="41" ht="15.75" customHeight="1">
      <c r="A41" s="17">
        <v>43647.0</v>
      </c>
      <c r="B41" s="11">
        <v>4500.0</v>
      </c>
      <c r="C41" s="11">
        <v>0.0</v>
      </c>
      <c r="D41" s="11">
        <f t="shared" si="1"/>
        <v>4500</v>
      </c>
      <c r="E41" s="11">
        <f t="shared" si="3"/>
        <v>-41129</v>
      </c>
      <c r="F41" s="14"/>
      <c r="G41" s="21"/>
      <c r="H41" s="14"/>
      <c r="I41" s="12">
        <v>43647.0</v>
      </c>
      <c r="J41" s="12">
        <v>43561.0</v>
      </c>
      <c r="K41" s="13">
        <v>0.0</v>
      </c>
      <c r="L41" s="14">
        <v>0.0</v>
      </c>
      <c r="M41" s="15">
        <v>0.18</v>
      </c>
      <c r="N41" s="16">
        <f t="shared" si="5"/>
        <v>810</v>
      </c>
      <c r="O41" s="16">
        <v>0.0</v>
      </c>
      <c r="P41" s="11">
        <f t="shared" si="2"/>
        <v>810</v>
      </c>
      <c r="Q41" s="11">
        <f t="shared" si="9"/>
        <v>-8043</v>
      </c>
      <c r="R41" s="12">
        <f t="shared" si="6"/>
        <v>43561</v>
      </c>
      <c r="S41" s="14"/>
      <c r="T41" s="124"/>
      <c r="U41" s="14"/>
      <c r="V41" s="14">
        <f t="shared" si="13"/>
        <v>0</v>
      </c>
      <c r="W41" s="14">
        <f t="shared" si="8"/>
        <v>0</v>
      </c>
    </row>
    <row r="42" ht="15.75" customHeight="1">
      <c r="A42" s="17">
        <v>43678.0</v>
      </c>
      <c r="B42" s="11">
        <v>4500.0</v>
      </c>
      <c r="C42" s="11">
        <v>0.0</v>
      </c>
      <c r="D42" s="11">
        <f t="shared" si="1"/>
        <v>4500</v>
      </c>
      <c r="E42" s="11">
        <f t="shared" si="3"/>
        <v>-36629</v>
      </c>
      <c r="F42" s="14"/>
      <c r="G42" s="21"/>
      <c r="H42" s="14"/>
      <c r="I42" s="12">
        <v>43678.0</v>
      </c>
      <c r="J42" s="12">
        <v>43561.0</v>
      </c>
      <c r="K42" s="13">
        <v>0.0</v>
      </c>
      <c r="L42" s="14">
        <v>0.0</v>
      </c>
      <c r="M42" s="15">
        <v>0.18</v>
      </c>
      <c r="N42" s="16">
        <f t="shared" si="5"/>
        <v>810</v>
      </c>
      <c r="O42" s="16">
        <v>0.0</v>
      </c>
      <c r="P42" s="11">
        <f t="shared" si="2"/>
        <v>810</v>
      </c>
      <c r="Q42" s="11">
        <f t="shared" si="9"/>
        <v>-7233</v>
      </c>
      <c r="R42" s="12">
        <f t="shared" si="6"/>
        <v>43561</v>
      </c>
      <c r="S42" s="14"/>
      <c r="T42" s="124"/>
      <c r="U42" s="14"/>
      <c r="V42" s="14">
        <f t="shared" si="13"/>
        <v>0</v>
      </c>
      <c r="W42" s="14">
        <f t="shared" si="8"/>
        <v>0</v>
      </c>
      <c r="X42" s="19">
        <v>43617.0</v>
      </c>
      <c r="Y42" s="19">
        <v>43629.0</v>
      </c>
      <c r="Z42" s="20">
        <f>SUM(Y42-X42+1)</f>
        <v>13</v>
      </c>
    </row>
    <row r="43" ht="15.75" customHeight="1">
      <c r="A43" s="17">
        <v>43709.0</v>
      </c>
      <c r="B43" s="11">
        <v>4500.0</v>
      </c>
      <c r="C43" s="11">
        <v>0.0</v>
      </c>
      <c r="D43" s="11">
        <f t="shared" si="1"/>
        <v>4500</v>
      </c>
      <c r="E43" s="11">
        <f t="shared" si="3"/>
        <v>-32129</v>
      </c>
      <c r="F43" s="14"/>
      <c r="G43" s="21"/>
      <c r="H43" s="14"/>
      <c r="I43" s="12">
        <v>43709.0</v>
      </c>
      <c r="J43" s="12">
        <v>43561.0</v>
      </c>
      <c r="K43" s="13">
        <v>0.0</v>
      </c>
      <c r="L43" s="14">
        <v>0.0</v>
      </c>
      <c r="M43" s="15">
        <v>0.18</v>
      </c>
      <c r="N43" s="16">
        <f t="shared" si="5"/>
        <v>810</v>
      </c>
      <c r="O43" s="16">
        <v>0.0</v>
      </c>
      <c r="P43" s="11">
        <f t="shared" si="2"/>
        <v>810</v>
      </c>
      <c r="Q43" s="11">
        <f t="shared" si="9"/>
        <v>-6423</v>
      </c>
      <c r="R43" s="12">
        <f t="shared" si="6"/>
        <v>43561</v>
      </c>
      <c r="S43" s="14"/>
      <c r="T43" s="124"/>
      <c r="U43" s="14"/>
      <c r="V43" s="14">
        <f t="shared" si="13"/>
        <v>0</v>
      </c>
      <c r="W43" s="14">
        <f t="shared" si="8"/>
        <v>0</v>
      </c>
    </row>
    <row r="44" ht="15.75" customHeight="1">
      <c r="A44" s="17">
        <v>43739.0</v>
      </c>
      <c r="B44" s="11">
        <v>4500.0</v>
      </c>
      <c r="C44" s="11">
        <v>0.0</v>
      </c>
      <c r="D44" s="11">
        <f t="shared" si="1"/>
        <v>4500</v>
      </c>
      <c r="E44" s="11">
        <f t="shared" si="3"/>
        <v>-27629</v>
      </c>
      <c r="F44" s="14"/>
      <c r="G44" s="21"/>
      <c r="H44" s="14"/>
      <c r="I44" s="12">
        <v>43739.0</v>
      </c>
      <c r="J44" s="12">
        <v>43561.0</v>
      </c>
      <c r="K44" s="13">
        <v>0.0</v>
      </c>
      <c r="L44" s="14">
        <v>0.0</v>
      </c>
      <c r="M44" s="15">
        <v>0.18</v>
      </c>
      <c r="N44" s="16">
        <f t="shared" si="5"/>
        <v>810</v>
      </c>
      <c r="O44" s="16">
        <v>0.0</v>
      </c>
      <c r="P44" s="11">
        <f t="shared" si="2"/>
        <v>810</v>
      </c>
      <c r="Q44" s="11">
        <f t="shared" si="9"/>
        <v>-5613</v>
      </c>
      <c r="R44" s="12">
        <f t="shared" si="6"/>
        <v>43561</v>
      </c>
      <c r="S44" s="14"/>
      <c r="T44" s="124"/>
      <c r="U44" s="14"/>
      <c r="V44" s="14">
        <f t="shared" si="13"/>
        <v>0</v>
      </c>
      <c r="W44" s="14">
        <f t="shared" si="8"/>
        <v>0</v>
      </c>
      <c r="AA44" s="24">
        <v>2625.0</v>
      </c>
      <c r="AB44" s="24">
        <f>AA46</f>
        <v>2756</v>
      </c>
    </row>
    <row r="45" ht="15.75" customHeight="1">
      <c r="A45" s="17">
        <v>43770.0</v>
      </c>
      <c r="B45" s="11">
        <v>4500.0</v>
      </c>
      <c r="C45" s="11">
        <v>0.0</v>
      </c>
      <c r="D45" s="11">
        <f t="shared" si="1"/>
        <v>4500</v>
      </c>
      <c r="E45" s="11">
        <f t="shared" si="3"/>
        <v>-23129</v>
      </c>
      <c r="F45" s="14"/>
      <c r="G45" s="21"/>
      <c r="H45" s="14"/>
      <c r="I45" s="12">
        <v>43770.0</v>
      </c>
      <c r="J45" s="12">
        <v>43561.0</v>
      </c>
      <c r="K45" s="13">
        <v>0.0</v>
      </c>
      <c r="L45" s="14">
        <v>0.0</v>
      </c>
      <c r="M45" s="15">
        <v>0.18</v>
      </c>
      <c r="N45" s="16">
        <f t="shared" si="5"/>
        <v>810</v>
      </c>
      <c r="O45" s="16">
        <v>0.0</v>
      </c>
      <c r="P45" s="11">
        <f t="shared" si="2"/>
        <v>810</v>
      </c>
      <c r="Q45" s="11">
        <f t="shared" si="9"/>
        <v>-4803</v>
      </c>
      <c r="R45" s="12">
        <f t="shared" si="6"/>
        <v>43561</v>
      </c>
      <c r="S45" s="14"/>
      <c r="T45" s="124"/>
      <c r="U45" s="14"/>
      <c r="V45" s="14">
        <f t="shared" si="13"/>
        <v>0</v>
      </c>
      <c r="W45" s="14">
        <f t="shared" si="8"/>
        <v>0</v>
      </c>
      <c r="AA45" s="24">
        <f>ROUND(SUM(AA44*5%),0)</f>
        <v>131</v>
      </c>
      <c r="AB45" s="24">
        <f>ROUND(SUM(AB44*10%),0)</f>
        <v>276</v>
      </c>
    </row>
    <row r="46" ht="15.75" customHeight="1">
      <c r="A46" s="17">
        <v>43800.0</v>
      </c>
      <c r="B46" s="11">
        <v>4500.0</v>
      </c>
      <c r="C46" s="11">
        <v>0.0</v>
      </c>
      <c r="D46" s="11">
        <f t="shared" si="1"/>
        <v>4500</v>
      </c>
      <c r="E46" s="11">
        <f t="shared" si="3"/>
        <v>-18629</v>
      </c>
      <c r="F46" s="14"/>
      <c r="G46" s="12"/>
      <c r="H46" s="14"/>
      <c r="I46" s="12">
        <v>43800.0</v>
      </c>
      <c r="J46" s="12">
        <v>43561.0</v>
      </c>
      <c r="K46" s="13">
        <v>0.0</v>
      </c>
      <c r="L46" s="14">
        <v>0.0</v>
      </c>
      <c r="M46" s="15">
        <v>0.18</v>
      </c>
      <c r="N46" s="16">
        <f t="shared" si="5"/>
        <v>810</v>
      </c>
      <c r="O46" s="16">
        <v>0.0</v>
      </c>
      <c r="P46" s="11">
        <f t="shared" si="2"/>
        <v>810</v>
      </c>
      <c r="Q46" s="11">
        <f t="shared" si="9"/>
        <v>-3993</v>
      </c>
      <c r="R46" s="12">
        <f t="shared" si="6"/>
        <v>43561</v>
      </c>
      <c r="S46" s="14"/>
      <c r="T46" s="124"/>
      <c r="U46" s="14"/>
      <c r="V46" s="14">
        <f t="shared" si="13"/>
        <v>0</v>
      </c>
      <c r="W46" s="14">
        <f t="shared" si="8"/>
        <v>0</v>
      </c>
      <c r="AA46" s="24">
        <f t="shared" ref="AA46:AB46" si="15">SUM(AA44,AA45)</f>
        <v>2756</v>
      </c>
      <c r="AB46" s="24">
        <f t="shared" si="15"/>
        <v>3032</v>
      </c>
    </row>
    <row r="47" ht="15.75" customHeight="1">
      <c r="A47" s="17">
        <v>43831.0</v>
      </c>
      <c r="B47" s="11">
        <v>4500.0</v>
      </c>
      <c r="C47" s="11">
        <v>0.0</v>
      </c>
      <c r="D47" s="11">
        <f t="shared" si="1"/>
        <v>4500</v>
      </c>
      <c r="E47" s="11">
        <f t="shared" si="3"/>
        <v>-14129</v>
      </c>
      <c r="F47" s="14"/>
      <c r="G47" s="14"/>
      <c r="H47" s="14"/>
      <c r="I47" s="12">
        <v>43831.0</v>
      </c>
      <c r="J47" s="12">
        <v>43561.0</v>
      </c>
      <c r="K47" s="13">
        <v>0.0</v>
      </c>
      <c r="L47" s="14">
        <v>0.0</v>
      </c>
      <c r="M47" s="15">
        <v>0.18</v>
      </c>
      <c r="N47" s="16">
        <f t="shared" si="5"/>
        <v>810</v>
      </c>
      <c r="O47" s="16">
        <v>0.0</v>
      </c>
      <c r="P47" s="11">
        <f t="shared" si="2"/>
        <v>810</v>
      </c>
      <c r="Q47" s="11">
        <f t="shared" si="9"/>
        <v>-3183</v>
      </c>
      <c r="R47" s="12">
        <f t="shared" si="6"/>
        <v>43561</v>
      </c>
      <c r="S47" s="11"/>
      <c r="T47" s="124"/>
      <c r="U47" s="11"/>
      <c r="V47" s="14">
        <f t="shared" si="13"/>
        <v>0</v>
      </c>
      <c r="W47" s="14">
        <f t="shared" si="8"/>
        <v>0</v>
      </c>
    </row>
    <row r="48" ht="15.75" customHeight="1">
      <c r="A48" s="17">
        <v>43862.0</v>
      </c>
      <c r="B48" s="11">
        <v>4500.0</v>
      </c>
      <c r="C48" s="11">
        <v>0.0</v>
      </c>
      <c r="D48" s="11">
        <f t="shared" si="1"/>
        <v>4500</v>
      </c>
      <c r="E48" s="11">
        <f t="shared" si="3"/>
        <v>-9629</v>
      </c>
      <c r="F48" s="14"/>
      <c r="G48" s="26"/>
      <c r="H48" s="14"/>
      <c r="I48" s="12">
        <v>43862.0</v>
      </c>
      <c r="J48" s="12">
        <v>43561.0</v>
      </c>
      <c r="K48" s="13">
        <v>0.0</v>
      </c>
      <c r="L48" s="14">
        <v>0.0</v>
      </c>
      <c r="M48" s="15">
        <v>0.18</v>
      </c>
      <c r="N48" s="16">
        <f t="shared" si="5"/>
        <v>810</v>
      </c>
      <c r="O48" s="16">
        <v>0.0</v>
      </c>
      <c r="P48" s="11">
        <f t="shared" si="2"/>
        <v>810</v>
      </c>
      <c r="Q48" s="11">
        <f t="shared" si="9"/>
        <v>-2373</v>
      </c>
      <c r="R48" s="12">
        <f t="shared" si="6"/>
        <v>43561</v>
      </c>
      <c r="S48" s="21"/>
      <c r="T48" s="124"/>
      <c r="U48" s="11"/>
      <c r="V48" s="14">
        <f t="shared" si="13"/>
        <v>0</v>
      </c>
      <c r="W48" s="14">
        <f t="shared" si="8"/>
        <v>0</v>
      </c>
    </row>
    <row r="49" ht="15.75" customHeight="1">
      <c r="A49" s="17">
        <v>43891.0</v>
      </c>
      <c r="B49" s="11">
        <v>4500.0</v>
      </c>
      <c r="C49" s="11">
        <v>0.0</v>
      </c>
      <c r="D49" s="11">
        <f t="shared" si="1"/>
        <v>4500</v>
      </c>
      <c r="E49" s="11">
        <f t="shared" si="3"/>
        <v>-5129</v>
      </c>
      <c r="F49" s="14"/>
      <c r="G49" s="14"/>
      <c r="H49" s="14"/>
      <c r="I49" s="12">
        <v>43891.0</v>
      </c>
      <c r="J49" s="12">
        <v>43561.0</v>
      </c>
      <c r="K49" s="13">
        <v>0.0</v>
      </c>
      <c r="L49" s="14">
        <v>0.0</v>
      </c>
      <c r="M49" s="15">
        <v>0.18</v>
      </c>
      <c r="N49" s="16">
        <f t="shared" si="5"/>
        <v>810</v>
      </c>
      <c r="O49" s="16">
        <v>0.0</v>
      </c>
      <c r="P49" s="11">
        <f t="shared" si="2"/>
        <v>810</v>
      </c>
      <c r="Q49" s="11">
        <f t="shared" si="9"/>
        <v>-1563</v>
      </c>
      <c r="R49" s="12">
        <f t="shared" si="6"/>
        <v>43561</v>
      </c>
      <c r="S49" s="11"/>
      <c r="T49" s="124"/>
      <c r="U49" s="11"/>
      <c r="V49" s="14">
        <f t="shared" si="13"/>
        <v>0</v>
      </c>
      <c r="W49" s="14">
        <f t="shared" si="8"/>
        <v>0</v>
      </c>
    </row>
    <row r="50" ht="15.75" customHeight="1">
      <c r="A50" s="22">
        <v>43922.0</v>
      </c>
      <c r="B50" s="11">
        <v>4500.0</v>
      </c>
      <c r="C50" s="23">
        <v>0.0</v>
      </c>
      <c r="D50" s="11">
        <f t="shared" si="1"/>
        <v>4500</v>
      </c>
      <c r="E50" s="11">
        <f t="shared" si="3"/>
        <v>-629</v>
      </c>
      <c r="F50" s="28"/>
      <c r="G50" s="28"/>
      <c r="H50" s="28"/>
      <c r="I50" s="12">
        <v>43922.0</v>
      </c>
      <c r="J50" s="12">
        <v>43561.0</v>
      </c>
      <c r="K50" s="13">
        <v>0.0</v>
      </c>
      <c r="L50" s="14">
        <v>0.0</v>
      </c>
      <c r="M50" s="29">
        <v>0.18</v>
      </c>
      <c r="N50" s="30">
        <f t="shared" si="5"/>
        <v>810</v>
      </c>
      <c r="O50" s="30">
        <v>0.0</v>
      </c>
      <c r="P50" s="11">
        <f t="shared" si="2"/>
        <v>810</v>
      </c>
      <c r="Q50" s="11">
        <f t="shared" si="9"/>
        <v>-753</v>
      </c>
      <c r="R50" s="12">
        <f t="shared" si="6"/>
        <v>43561</v>
      </c>
      <c r="S50" s="23"/>
      <c r="T50" s="124"/>
      <c r="U50" s="23"/>
      <c r="V50" s="14">
        <f t="shared" si="13"/>
        <v>0</v>
      </c>
      <c r="W50" s="14">
        <f t="shared" si="8"/>
        <v>0</v>
      </c>
    </row>
    <row r="51" ht="15.75" customHeight="1">
      <c r="A51" s="22">
        <v>43952.0</v>
      </c>
      <c r="B51" s="11">
        <v>4500.0</v>
      </c>
      <c r="C51" s="23">
        <v>0.0</v>
      </c>
      <c r="D51" s="11">
        <f t="shared" si="1"/>
        <v>4500</v>
      </c>
      <c r="E51" s="11">
        <f t="shared" si="3"/>
        <v>3871</v>
      </c>
      <c r="F51" s="28"/>
      <c r="G51" s="28"/>
      <c r="H51" s="28"/>
      <c r="I51" s="12">
        <v>43952.0</v>
      </c>
      <c r="J51" s="80">
        <v>43998.0</v>
      </c>
      <c r="K51" s="13">
        <f t="shared" ref="K51:K52" si="16">SUM(J51-I51)</f>
        <v>46</v>
      </c>
      <c r="L51" s="14">
        <v>387.0</v>
      </c>
      <c r="M51" s="29">
        <v>0.18</v>
      </c>
      <c r="N51" s="30">
        <f t="shared" si="5"/>
        <v>810</v>
      </c>
      <c r="O51" s="30">
        <v>0.0</v>
      </c>
      <c r="P51" s="11">
        <f t="shared" si="2"/>
        <v>810</v>
      </c>
      <c r="Q51" s="11">
        <f t="shared" si="9"/>
        <v>57</v>
      </c>
      <c r="R51" s="12">
        <f t="shared" si="6"/>
        <v>43998</v>
      </c>
      <c r="S51" s="23"/>
      <c r="T51" s="124"/>
      <c r="U51" s="23"/>
      <c r="V51" s="14">
        <f t="shared" si="13"/>
        <v>46</v>
      </c>
      <c r="W51" s="14">
        <f t="shared" si="8"/>
        <v>18</v>
      </c>
    </row>
    <row r="52" ht="15.75" customHeight="1">
      <c r="A52" s="22">
        <v>43983.0</v>
      </c>
      <c r="B52" s="11">
        <v>4500.0</v>
      </c>
      <c r="C52" s="23">
        <v>13500.0</v>
      </c>
      <c r="D52" s="11">
        <f t="shared" si="1"/>
        <v>-9000</v>
      </c>
      <c r="E52" s="11">
        <f t="shared" si="3"/>
        <v>-5129</v>
      </c>
      <c r="F52" s="28"/>
      <c r="G52" s="28"/>
      <c r="H52" s="28"/>
      <c r="I52" s="12">
        <v>43983.0</v>
      </c>
      <c r="J52" s="80">
        <v>43998.0</v>
      </c>
      <c r="K52" s="13">
        <f t="shared" si="16"/>
        <v>15</v>
      </c>
      <c r="L52" s="14">
        <v>450.0</v>
      </c>
      <c r="M52" s="29">
        <v>0.18</v>
      </c>
      <c r="N52" s="30">
        <f t="shared" si="5"/>
        <v>810</v>
      </c>
      <c r="O52" s="30">
        <v>0.0</v>
      </c>
      <c r="P52" s="11">
        <f t="shared" si="2"/>
        <v>810</v>
      </c>
      <c r="Q52" s="11">
        <f t="shared" si="9"/>
        <v>867</v>
      </c>
      <c r="R52" s="12">
        <f t="shared" si="6"/>
        <v>43998</v>
      </c>
      <c r="S52" s="23"/>
      <c r="T52" s="124"/>
      <c r="U52" s="23"/>
      <c r="V52" s="14">
        <f t="shared" si="13"/>
        <v>15</v>
      </c>
      <c r="W52" s="14">
        <f t="shared" si="8"/>
        <v>6</v>
      </c>
    </row>
    <row r="53" ht="15.75" customHeight="1">
      <c r="A53" s="17">
        <v>44013.0</v>
      </c>
      <c r="B53" s="11">
        <v>4500.0</v>
      </c>
      <c r="C53" s="11">
        <v>0.0</v>
      </c>
      <c r="D53" s="11">
        <f t="shared" si="1"/>
        <v>4500</v>
      </c>
      <c r="E53" s="11">
        <f t="shared" si="3"/>
        <v>-629</v>
      </c>
      <c r="F53" s="14"/>
      <c r="G53" s="14"/>
      <c r="H53" s="14"/>
      <c r="I53" s="12">
        <v>44013.0</v>
      </c>
      <c r="J53" s="80">
        <v>43998.0</v>
      </c>
      <c r="K53" s="13">
        <v>0.0</v>
      </c>
      <c r="L53" s="14">
        <v>0.0</v>
      </c>
      <c r="M53" s="15">
        <v>0.18</v>
      </c>
      <c r="N53" s="16">
        <f t="shared" si="5"/>
        <v>810</v>
      </c>
      <c r="O53" s="16">
        <v>1620.0</v>
      </c>
      <c r="P53" s="11">
        <f t="shared" si="2"/>
        <v>-810</v>
      </c>
      <c r="Q53" s="11">
        <f t="shared" si="9"/>
        <v>57</v>
      </c>
      <c r="R53" s="12">
        <f t="shared" si="6"/>
        <v>43998</v>
      </c>
      <c r="S53" s="11"/>
      <c r="T53" s="124"/>
      <c r="U53" s="11"/>
      <c r="V53" s="14">
        <f t="shared" si="13"/>
        <v>0</v>
      </c>
      <c r="W53" s="14">
        <f t="shared" si="8"/>
        <v>0</v>
      </c>
    </row>
    <row r="54" ht="15.75" customHeight="1">
      <c r="A54" s="17">
        <v>44044.0</v>
      </c>
      <c r="B54" s="23">
        <v>8500.0</v>
      </c>
      <c r="C54" s="11">
        <v>0.0</v>
      </c>
      <c r="D54" s="11">
        <f t="shared" si="1"/>
        <v>8500</v>
      </c>
      <c r="E54" s="11">
        <f t="shared" si="3"/>
        <v>7871</v>
      </c>
      <c r="F54" s="14"/>
      <c r="G54" s="14"/>
      <c r="H54" s="14"/>
      <c r="I54" s="12">
        <v>44044.0</v>
      </c>
      <c r="J54" s="80">
        <v>44074.0</v>
      </c>
      <c r="K54" s="13">
        <f>SUM(J54-I54)</f>
        <v>30</v>
      </c>
      <c r="L54" s="14">
        <v>0.0</v>
      </c>
      <c r="M54" s="15">
        <v>0.18</v>
      </c>
      <c r="N54" s="16">
        <f t="shared" si="5"/>
        <v>1530</v>
      </c>
      <c r="O54" s="16">
        <v>0.0</v>
      </c>
      <c r="P54" s="11">
        <f t="shared" si="2"/>
        <v>1530</v>
      </c>
      <c r="Q54" s="11">
        <f t="shared" si="9"/>
        <v>1587</v>
      </c>
      <c r="R54" s="11"/>
      <c r="S54" s="11"/>
      <c r="T54" s="124"/>
      <c r="U54" s="11"/>
      <c r="V54" s="14">
        <f t="shared" si="13"/>
        <v>30</v>
      </c>
      <c r="W54" s="14">
        <f t="shared" si="8"/>
        <v>23</v>
      </c>
    </row>
    <row r="55" ht="15.75" customHeight="1">
      <c r="A55" s="11"/>
      <c r="B55" s="11">
        <f t="shared" ref="B55:D55" si="17">SUM(B5:B54)</f>
        <v>239668</v>
      </c>
      <c r="C55" s="11">
        <f t="shared" si="17"/>
        <v>231797</v>
      </c>
      <c r="D55" s="11">
        <f t="shared" si="17"/>
        <v>7871</v>
      </c>
      <c r="E55" s="11"/>
      <c r="F55" s="14"/>
      <c r="G55" s="14"/>
      <c r="H55" s="14"/>
      <c r="I55" s="12"/>
      <c r="J55" s="14"/>
      <c r="K55" s="14"/>
      <c r="L55" s="14">
        <f>SUM(L5:L54)</f>
        <v>2469</v>
      </c>
      <c r="M55" s="11"/>
      <c r="N55" s="11">
        <f t="shared" ref="N55:P55" si="18">SUM(N5:N54)</f>
        <v>40410</v>
      </c>
      <c r="O55" s="11">
        <f t="shared" si="18"/>
        <v>38823</v>
      </c>
      <c r="P55" s="11">
        <f t="shared" si="18"/>
        <v>1587</v>
      </c>
      <c r="Q55" s="11"/>
      <c r="R55" s="11"/>
      <c r="S55" s="11"/>
      <c r="T55" s="11"/>
      <c r="U55" s="11"/>
      <c r="V55" s="11"/>
      <c r="W55" s="11">
        <f>SUM(W5:W54)</f>
        <v>102</v>
      </c>
    </row>
    <row r="56" ht="15.75" customHeight="1"/>
    <row r="57" ht="15.75" customHeight="1">
      <c r="A57" s="3" t="s">
        <v>37</v>
      </c>
      <c r="B57" s="4"/>
      <c r="C57" s="4"/>
      <c r="D57" s="4"/>
      <c r="E57" s="4"/>
      <c r="F57" s="5"/>
    </row>
    <row r="58" ht="15.75" customHeight="1">
      <c r="A58" s="34" t="s">
        <v>38</v>
      </c>
      <c r="B58" s="5"/>
      <c r="C58" s="35"/>
      <c r="D58" s="35" t="s">
        <v>39</v>
      </c>
      <c r="E58" s="35" t="s">
        <v>17</v>
      </c>
      <c r="F58" s="35" t="s">
        <v>6</v>
      </c>
    </row>
    <row r="59" ht="15.75" customHeight="1">
      <c r="A59" s="34" t="s">
        <v>1</v>
      </c>
      <c r="B59" s="5"/>
      <c r="C59" s="35"/>
      <c r="D59" s="35">
        <f t="shared" ref="D59:E59" si="19">B55</f>
        <v>239668</v>
      </c>
      <c r="E59" s="35">
        <f t="shared" si="19"/>
        <v>231797</v>
      </c>
      <c r="F59" s="35">
        <f t="shared" ref="F59:F62" si="21">SUM(D59-E59)</f>
        <v>7871</v>
      </c>
    </row>
    <row r="60" ht="15.75" customHeight="1">
      <c r="A60" s="34" t="s">
        <v>40</v>
      </c>
      <c r="B60" s="5"/>
      <c r="C60" s="35"/>
      <c r="D60" s="35">
        <f t="shared" ref="D60:E60" si="20">N55</f>
        <v>40410</v>
      </c>
      <c r="E60" s="35">
        <f t="shared" si="20"/>
        <v>38823</v>
      </c>
      <c r="F60" s="35">
        <f t="shared" si="21"/>
        <v>1587</v>
      </c>
    </row>
    <row r="61" ht="15.75" customHeight="1">
      <c r="A61" s="34" t="s">
        <v>41</v>
      </c>
      <c r="B61" s="5"/>
      <c r="C61" s="35"/>
      <c r="D61" s="35">
        <f>L55</f>
        <v>2469</v>
      </c>
      <c r="E61" s="35">
        <v>0.0</v>
      </c>
      <c r="F61" s="35">
        <f t="shared" si="21"/>
        <v>2469</v>
      </c>
    </row>
    <row r="62" ht="15.75" customHeight="1">
      <c r="A62" s="34" t="s">
        <v>42</v>
      </c>
      <c r="B62" s="5"/>
      <c r="C62" s="35"/>
      <c r="D62" s="35">
        <f>W55</f>
        <v>102</v>
      </c>
      <c r="E62" s="35">
        <v>0.0</v>
      </c>
      <c r="F62" s="35">
        <f t="shared" si="21"/>
        <v>102</v>
      </c>
    </row>
    <row r="63" ht="15.75" customHeight="1">
      <c r="A63" s="3" t="s">
        <v>36</v>
      </c>
      <c r="B63" s="5"/>
      <c r="C63" s="35"/>
      <c r="D63" s="35">
        <f t="shared" ref="D63:F63" si="22">SUM(D59:D62)</f>
        <v>282649</v>
      </c>
      <c r="E63" s="35">
        <f t="shared" si="22"/>
        <v>270620</v>
      </c>
      <c r="F63" s="35">
        <f t="shared" si="22"/>
        <v>12029</v>
      </c>
    </row>
    <row r="64" ht="15.75" customHeight="1">
      <c r="A64" s="36" t="s">
        <v>43</v>
      </c>
    </row>
    <row r="65" ht="25.5" customHeight="1"/>
    <row r="66" ht="15.75" customHeight="1">
      <c r="D66" s="24" t="s">
        <v>44</v>
      </c>
      <c r="F66" s="24" t="s">
        <v>45</v>
      </c>
      <c r="I66" s="24" t="s">
        <v>46</v>
      </c>
      <c r="L66" s="24" t="s">
        <v>47</v>
      </c>
      <c r="Q66" s="24" t="s">
        <v>48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60:B60"/>
    <mergeCell ref="A61:B61"/>
    <mergeCell ref="A62:B62"/>
    <mergeCell ref="A63:B63"/>
    <mergeCell ref="A64:Q64"/>
    <mergeCell ref="A1:W1"/>
    <mergeCell ref="A2:L2"/>
    <mergeCell ref="M2:W2"/>
    <mergeCell ref="A4:W4"/>
    <mergeCell ref="A57:F57"/>
    <mergeCell ref="A58:B58"/>
    <mergeCell ref="A59:B59"/>
  </mergeCells>
  <printOptions/>
  <pageMargins bottom="0.7480314960629921" footer="0.0" header="0.0" left="0.7086614173228347" right="0.5118110236220472" top="0.7480314960629921"/>
  <pageSetup paperSize="5" scale="70"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5.75"/>
    <col customWidth="1" min="4" max="4" width="8.13"/>
    <col customWidth="1" min="5" max="5" width="7.5"/>
    <col customWidth="1" min="6" max="6" width="6.88"/>
    <col customWidth="1" min="7" max="7" width="7.88"/>
    <col customWidth="1" min="8" max="8" width="4.13"/>
    <col customWidth="1" min="9" max="9" width="8.25"/>
    <col customWidth="1" min="10" max="10" width="8.5"/>
    <col customWidth="1" min="11" max="11" width="5.0"/>
    <col customWidth="1" min="12" max="12" width="8.25"/>
    <col customWidth="1" min="13" max="13" width="3.75"/>
    <col customWidth="1" min="14" max="14" width="5.25"/>
    <col customWidth="1" min="15" max="15" width="5.13"/>
    <col customWidth="1" min="16" max="16" width="5.38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4.38"/>
    <col customWidth="1" min="23" max="23" width="5.88"/>
    <col customWidth="1" min="24" max="24" width="9.13"/>
    <col customWidth="1" min="25" max="25" width="7.88"/>
    <col customWidth="1" min="26" max="26" width="3.5"/>
    <col customWidth="1" min="27" max="29" width="7.63"/>
  </cols>
  <sheetData>
    <row r="1">
      <c r="A1" s="49" t="s">
        <v>999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 t="s">
        <v>1000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20.25" customHeight="1">
      <c r="A5" s="66" t="s">
        <v>205</v>
      </c>
      <c r="B5" s="10">
        <v>79849.0</v>
      </c>
      <c r="C5" s="10">
        <v>47500.0</v>
      </c>
      <c r="D5" s="11">
        <f t="shared" ref="D5:D32" si="1">SUM(B5-C5)</f>
        <v>32349</v>
      </c>
      <c r="E5" s="10">
        <f>D5</f>
        <v>32349</v>
      </c>
      <c r="F5" s="10"/>
      <c r="G5" s="10"/>
      <c r="H5" s="10"/>
      <c r="I5" s="10"/>
      <c r="J5" s="10"/>
      <c r="K5" s="10"/>
      <c r="L5" s="9">
        <v>3150.0</v>
      </c>
      <c r="M5" s="10"/>
      <c r="N5" s="10">
        <v>7290.0</v>
      </c>
      <c r="O5" s="10">
        <v>4050.0</v>
      </c>
      <c r="P5" s="11">
        <f t="shared" ref="P5:P32" si="2">SUM(N5-O5)</f>
        <v>3240</v>
      </c>
      <c r="Q5" s="10">
        <f>P5</f>
        <v>3240</v>
      </c>
      <c r="R5" s="10"/>
      <c r="S5" s="10"/>
      <c r="T5" s="10"/>
      <c r="U5" s="10"/>
      <c r="V5" s="10"/>
      <c r="W5" s="10">
        <v>545.0</v>
      </c>
    </row>
    <row r="6" ht="16.5" customHeight="1">
      <c r="A6" s="17">
        <v>43252.0</v>
      </c>
      <c r="B6" s="11">
        <v>4500.0</v>
      </c>
      <c r="C6" s="10">
        <v>4500.0</v>
      </c>
      <c r="D6" s="11">
        <f t="shared" si="1"/>
        <v>0</v>
      </c>
      <c r="E6" s="11">
        <f t="shared" ref="E6:E32" si="4">SUM(E5,D6)</f>
        <v>32349</v>
      </c>
      <c r="F6" s="10" t="s">
        <v>1001</v>
      </c>
      <c r="G6" s="9" t="s">
        <v>1002</v>
      </c>
      <c r="H6" s="14"/>
      <c r="I6" s="12">
        <v>43313.0</v>
      </c>
      <c r="J6" s="12">
        <v>43421.0</v>
      </c>
      <c r="K6" s="13">
        <f t="shared" ref="K6:K32" si="5">SUM(J6-I6)</f>
        <v>108</v>
      </c>
      <c r="L6" s="14">
        <v>450.0</v>
      </c>
      <c r="M6" s="15">
        <v>0.18</v>
      </c>
      <c r="N6" s="16">
        <f t="shared" ref="N6:N32" si="6">ROUND(SUM(B6*M6),0)</f>
        <v>810</v>
      </c>
      <c r="O6" s="16">
        <v>810.0</v>
      </c>
      <c r="P6" s="11">
        <f t="shared" si="2"/>
        <v>0</v>
      </c>
      <c r="Q6" s="11">
        <f>SUM(Q5)</f>
        <v>3240</v>
      </c>
      <c r="R6" s="12">
        <f t="shared" ref="R6:R32" si="7">J6</f>
        <v>43421</v>
      </c>
      <c r="S6" s="11" t="str">
        <f t="shared" ref="S6:T6" si="3">F6</f>
        <v>3646/20</v>
      </c>
      <c r="T6" s="73" t="str">
        <f t="shared" si="3"/>
        <v>6.12.18</v>
      </c>
      <c r="U6" s="11"/>
      <c r="V6" s="14">
        <f t="shared" ref="V6:V13" si="9">K6</f>
        <v>108</v>
      </c>
      <c r="W6" s="14">
        <f t="shared" ref="W6:W32" si="10">ROUND(SUM(N6*18%*V6/365),0)</f>
        <v>43</v>
      </c>
    </row>
    <row r="7" ht="16.5" customHeight="1">
      <c r="A7" s="17">
        <v>43282.0</v>
      </c>
      <c r="B7" s="11">
        <v>4500.0</v>
      </c>
      <c r="C7" s="10">
        <v>4500.0</v>
      </c>
      <c r="D7" s="11">
        <f t="shared" si="1"/>
        <v>0</v>
      </c>
      <c r="E7" s="11">
        <f t="shared" si="4"/>
        <v>32349</v>
      </c>
      <c r="F7" s="10" t="s">
        <v>1003</v>
      </c>
      <c r="G7" s="9" t="s">
        <v>578</v>
      </c>
      <c r="H7" s="14"/>
      <c r="I7" s="12">
        <v>43344.0</v>
      </c>
      <c r="J7" s="80">
        <v>43451.0</v>
      </c>
      <c r="K7" s="13">
        <f t="shared" si="5"/>
        <v>107</v>
      </c>
      <c r="L7" s="14">
        <v>450.0</v>
      </c>
      <c r="M7" s="15">
        <v>0.18</v>
      </c>
      <c r="N7" s="16">
        <f t="shared" si="6"/>
        <v>810</v>
      </c>
      <c r="O7" s="16">
        <v>810.0</v>
      </c>
      <c r="P7" s="11">
        <f t="shared" si="2"/>
        <v>0</v>
      </c>
      <c r="Q7" s="11">
        <f>SUM(Q6,P7)</f>
        <v>3240</v>
      </c>
      <c r="R7" s="12">
        <f t="shared" si="7"/>
        <v>43451</v>
      </c>
      <c r="S7" s="11" t="str">
        <f t="shared" ref="S7:T7" si="8">F7</f>
        <v>3652/20</v>
      </c>
      <c r="T7" s="73" t="str">
        <f t="shared" si="8"/>
        <v>15.1.19</v>
      </c>
      <c r="U7" s="14"/>
      <c r="V7" s="14">
        <f t="shared" si="9"/>
        <v>107</v>
      </c>
      <c r="W7" s="14">
        <f t="shared" si="10"/>
        <v>43</v>
      </c>
    </row>
    <row r="8" ht="15.0" customHeight="1">
      <c r="A8" s="17">
        <v>43313.0</v>
      </c>
      <c r="B8" s="11">
        <v>4500.0</v>
      </c>
      <c r="C8" s="10">
        <v>4500.0</v>
      </c>
      <c r="D8" s="11">
        <f t="shared" si="1"/>
        <v>0</v>
      </c>
      <c r="E8" s="11">
        <f t="shared" si="4"/>
        <v>32349</v>
      </c>
      <c r="F8" s="10" t="s">
        <v>1004</v>
      </c>
      <c r="G8" s="9" t="s">
        <v>577</v>
      </c>
      <c r="H8" s="14"/>
      <c r="I8" s="12">
        <v>43313.0</v>
      </c>
      <c r="J8" s="80">
        <v>43481.0</v>
      </c>
      <c r="K8" s="13">
        <f t="shared" si="5"/>
        <v>168</v>
      </c>
      <c r="L8" s="14">
        <v>450.0</v>
      </c>
      <c r="M8" s="15">
        <v>0.18</v>
      </c>
      <c r="N8" s="16">
        <f t="shared" si="6"/>
        <v>810</v>
      </c>
      <c r="O8" s="16">
        <v>810.0</v>
      </c>
      <c r="P8" s="11">
        <f t="shared" si="2"/>
        <v>0</v>
      </c>
      <c r="Q8" s="11">
        <f>SUM(Q5+P8)</f>
        <v>3240</v>
      </c>
      <c r="R8" s="12">
        <f t="shared" si="7"/>
        <v>43481</v>
      </c>
      <c r="S8" s="11" t="str">
        <f t="shared" ref="S8:T8" si="11">F8</f>
        <v>3656/19</v>
      </c>
      <c r="T8" s="73" t="str">
        <f t="shared" si="11"/>
        <v>7.2.19</v>
      </c>
      <c r="U8" s="11"/>
      <c r="V8" s="14">
        <f t="shared" si="9"/>
        <v>168</v>
      </c>
      <c r="W8" s="14">
        <f t="shared" si="10"/>
        <v>67</v>
      </c>
    </row>
    <row r="9" ht="15.0" customHeight="1">
      <c r="A9" s="17">
        <v>43344.0</v>
      </c>
      <c r="B9" s="11">
        <v>4500.0</v>
      </c>
      <c r="C9" s="11">
        <v>4500.0</v>
      </c>
      <c r="D9" s="11">
        <f t="shared" si="1"/>
        <v>0</v>
      </c>
      <c r="E9" s="11">
        <f t="shared" si="4"/>
        <v>32349</v>
      </c>
      <c r="F9" s="14" t="s">
        <v>1005</v>
      </c>
      <c r="G9" s="14" t="s">
        <v>1006</v>
      </c>
      <c r="H9" s="14"/>
      <c r="I9" s="12">
        <v>43344.0</v>
      </c>
      <c r="J9" s="80">
        <v>43502.0</v>
      </c>
      <c r="K9" s="13">
        <f t="shared" si="5"/>
        <v>158</v>
      </c>
      <c r="L9" s="14">
        <v>450.0</v>
      </c>
      <c r="M9" s="15">
        <v>0.18</v>
      </c>
      <c r="N9" s="16">
        <f t="shared" si="6"/>
        <v>810</v>
      </c>
      <c r="O9" s="16">
        <v>810.0</v>
      </c>
      <c r="P9" s="11">
        <f t="shared" si="2"/>
        <v>0</v>
      </c>
      <c r="Q9" s="11">
        <f t="shared" ref="Q9:Q32" si="13">SUM(Q8,P9)</f>
        <v>3240</v>
      </c>
      <c r="R9" s="12">
        <f t="shared" si="7"/>
        <v>43502</v>
      </c>
      <c r="S9" s="11" t="str">
        <f t="shared" ref="S9:T9" si="12">F9</f>
        <v>3661/35</v>
      </c>
      <c r="T9" s="73" t="str">
        <f t="shared" si="12"/>
        <v>14.3.19</v>
      </c>
      <c r="U9" s="14"/>
      <c r="V9" s="14">
        <f t="shared" si="9"/>
        <v>158</v>
      </c>
      <c r="W9" s="14">
        <f t="shared" si="10"/>
        <v>63</v>
      </c>
    </row>
    <row r="10" ht="15.0" customHeight="1">
      <c r="A10" s="17">
        <v>43374.0</v>
      </c>
      <c r="B10" s="11">
        <v>4500.0</v>
      </c>
      <c r="C10" s="11">
        <v>4500.0</v>
      </c>
      <c r="D10" s="11">
        <f t="shared" si="1"/>
        <v>0</v>
      </c>
      <c r="E10" s="11">
        <f t="shared" si="4"/>
        <v>32349</v>
      </c>
      <c r="F10" s="14" t="s">
        <v>1007</v>
      </c>
      <c r="G10" s="12" t="s">
        <v>372</v>
      </c>
      <c r="H10" s="10"/>
      <c r="I10" s="12">
        <v>43374.0</v>
      </c>
      <c r="J10" s="12">
        <v>43553.0</v>
      </c>
      <c r="K10" s="13">
        <f t="shared" si="5"/>
        <v>179</v>
      </c>
      <c r="L10" s="14">
        <v>450.0</v>
      </c>
      <c r="M10" s="15">
        <v>0.18</v>
      </c>
      <c r="N10" s="16">
        <f t="shared" si="6"/>
        <v>810</v>
      </c>
      <c r="O10" s="16">
        <v>810.0</v>
      </c>
      <c r="P10" s="11">
        <f t="shared" si="2"/>
        <v>0</v>
      </c>
      <c r="Q10" s="11">
        <f t="shared" si="13"/>
        <v>3240</v>
      </c>
      <c r="R10" s="12">
        <f t="shared" si="7"/>
        <v>43553</v>
      </c>
      <c r="S10" s="11" t="str">
        <f t="shared" ref="S10:T10" si="14">F10</f>
        <v>3962/26</v>
      </c>
      <c r="T10" s="124" t="str">
        <f t="shared" si="14"/>
        <v>11.4.19</v>
      </c>
      <c r="U10" s="14"/>
      <c r="V10" s="14">
        <f t="shared" si="9"/>
        <v>179</v>
      </c>
      <c r="W10" s="14">
        <f t="shared" si="10"/>
        <v>72</v>
      </c>
    </row>
    <row r="11" ht="15.0" customHeight="1">
      <c r="A11" s="17">
        <v>43405.0</v>
      </c>
      <c r="B11" s="11">
        <v>4500.0</v>
      </c>
      <c r="C11" s="11">
        <v>4500.0</v>
      </c>
      <c r="D11" s="11">
        <f t="shared" si="1"/>
        <v>0</v>
      </c>
      <c r="E11" s="11">
        <f t="shared" si="4"/>
        <v>32349</v>
      </c>
      <c r="F11" s="14" t="s">
        <v>1008</v>
      </c>
      <c r="G11" s="12" t="s">
        <v>1009</v>
      </c>
      <c r="H11" s="10"/>
      <c r="I11" s="12">
        <v>43405.0</v>
      </c>
      <c r="J11" s="12">
        <v>43607.0</v>
      </c>
      <c r="K11" s="13">
        <f t="shared" si="5"/>
        <v>202</v>
      </c>
      <c r="L11" s="14">
        <v>450.0</v>
      </c>
      <c r="M11" s="15">
        <v>0.18</v>
      </c>
      <c r="N11" s="16">
        <f t="shared" si="6"/>
        <v>810</v>
      </c>
      <c r="O11" s="16">
        <v>810.0</v>
      </c>
      <c r="P11" s="11">
        <f t="shared" si="2"/>
        <v>0</v>
      </c>
      <c r="Q11" s="11">
        <f t="shared" si="13"/>
        <v>3240</v>
      </c>
      <c r="R11" s="12">
        <f t="shared" si="7"/>
        <v>43607</v>
      </c>
      <c r="S11" s="11" t="str">
        <f t="shared" ref="S11:T11" si="15">F11</f>
        <v>3968/29</v>
      </c>
      <c r="T11" s="124" t="str">
        <f t="shared" si="15"/>
        <v>6.6.19</v>
      </c>
      <c r="U11" s="14"/>
      <c r="V11" s="14">
        <f t="shared" si="9"/>
        <v>202</v>
      </c>
      <c r="W11" s="14">
        <f t="shared" si="10"/>
        <v>81</v>
      </c>
      <c r="AC11" s="24">
        <v>79849.0</v>
      </c>
    </row>
    <row r="12" ht="15.0" customHeight="1">
      <c r="A12" s="17">
        <v>43435.0</v>
      </c>
      <c r="B12" s="11">
        <v>4500.0</v>
      </c>
      <c r="C12" s="11">
        <v>4500.0</v>
      </c>
      <c r="D12" s="11">
        <f t="shared" si="1"/>
        <v>0</v>
      </c>
      <c r="E12" s="11">
        <f t="shared" si="4"/>
        <v>32349</v>
      </c>
      <c r="F12" s="14" t="s">
        <v>1010</v>
      </c>
      <c r="G12" s="12" t="s">
        <v>1011</v>
      </c>
      <c r="H12" s="10"/>
      <c r="I12" s="12">
        <v>43435.0</v>
      </c>
      <c r="J12" s="12">
        <v>43615.0</v>
      </c>
      <c r="K12" s="13">
        <f t="shared" si="5"/>
        <v>180</v>
      </c>
      <c r="L12" s="14">
        <v>450.0</v>
      </c>
      <c r="M12" s="15">
        <v>0.18</v>
      </c>
      <c r="N12" s="16">
        <f t="shared" si="6"/>
        <v>810</v>
      </c>
      <c r="O12" s="16">
        <v>810.0</v>
      </c>
      <c r="P12" s="11">
        <f t="shared" si="2"/>
        <v>0</v>
      </c>
      <c r="Q12" s="11">
        <f t="shared" si="13"/>
        <v>3240</v>
      </c>
      <c r="R12" s="12">
        <f t="shared" si="7"/>
        <v>43615</v>
      </c>
      <c r="S12" s="11" t="str">
        <f t="shared" ref="S12:T12" si="16">F12</f>
        <v>3969/30</v>
      </c>
      <c r="T12" s="124" t="str">
        <f t="shared" si="16"/>
        <v>12.6.19</v>
      </c>
      <c r="U12" s="14"/>
      <c r="V12" s="14">
        <f t="shared" si="9"/>
        <v>180</v>
      </c>
      <c r="W12" s="14">
        <f t="shared" si="10"/>
        <v>72</v>
      </c>
      <c r="AC12" s="24">
        <v>47500.0</v>
      </c>
    </row>
    <row r="13" ht="15.0" customHeight="1">
      <c r="A13" s="17">
        <v>43466.0</v>
      </c>
      <c r="B13" s="11">
        <v>4500.0</v>
      </c>
      <c r="C13" s="25">
        <v>4500.0</v>
      </c>
      <c r="D13" s="11">
        <f t="shared" si="1"/>
        <v>0</v>
      </c>
      <c r="E13" s="11">
        <f t="shared" si="4"/>
        <v>32349</v>
      </c>
      <c r="F13" s="25"/>
      <c r="G13" s="25"/>
      <c r="H13" s="10"/>
      <c r="I13" s="12">
        <v>43466.0</v>
      </c>
      <c r="J13" s="80">
        <v>44034.0</v>
      </c>
      <c r="K13" s="13">
        <f t="shared" si="5"/>
        <v>568</v>
      </c>
      <c r="L13" s="14">
        <v>450.0</v>
      </c>
      <c r="M13" s="15">
        <v>0.18</v>
      </c>
      <c r="N13" s="16">
        <f t="shared" si="6"/>
        <v>810</v>
      </c>
      <c r="O13" s="16">
        <v>810.0</v>
      </c>
      <c r="P13" s="11">
        <f t="shared" si="2"/>
        <v>0</v>
      </c>
      <c r="Q13" s="11">
        <f t="shared" si="13"/>
        <v>3240</v>
      </c>
      <c r="R13" s="12">
        <f t="shared" si="7"/>
        <v>44034</v>
      </c>
      <c r="S13" s="14"/>
      <c r="T13" s="124"/>
      <c r="U13" s="14"/>
      <c r="V13" s="14">
        <f t="shared" si="9"/>
        <v>568</v>
      </c>
      <c r="W13" s="14">
        <f t="shared" si="10"/>
        <v>227</v>
      </c>
      <c r="AC13" s="24">
        <f>SUM(AC11-AC12)</f>
        <v>32349</v>
      </c>
    </row>
    <row r="14">
      <c r="A14" s="17">
        <v>43497.0</v>
      </c>
      <c r="B14" s="11">
        <v>4500.0</v>
      </c>
      <c r="C14" s="25">
        <v>4500.0</v>
      </c>
      <c r="D14" s="11">
        <f t="shared" si="1"/>
        <v>0</v>
      </c>
      <c r="E14" s="11">
        <f t="shared" si="4"/>
        <v>32349</v>
      </c>
      <c r="F14" s="25"/>
      <c r="G14" s="25"/>
      <c r="H14" s="14"/>
      <c r="I14" s="12">
        <v>43497.0</v>
      </c>
      <c r="J14" s="80">
        <v>44034.0</v>
      </c>
      <c r="K14" s="13">
        <f t="shared" si="5"/>
        <v>537</v>
      </c>
      <c r="L14" s="14">
        <v>450.0</v>
      </c>
      <c r="M14" s="15">
        <v>0.18</v>
      </c>
      <c r="N14" s="16">
        <f t="shared" si="6"/>
        <v>810</v>
      </c>
      <c r="O14" s="16">
        <v>810.0</v>
      </c>
      <c r="P14" s="11">
        <f t="shared" si="2"/>
        <v>0</v>
      </c>
      <c r="Q14" s="11">
        <f t="shared" si="13"/>
        <v>3240</v>
      </c>
      <c r="R14" s="12">
        <f t="shared" si="7"/>
        <v>44034</v>
      </c>
      <c r="S14" s="14"/>
      <c r="T14" s="124"/>
      <c r="U14" s="11"/>
      <c r="V14" s="14">
        <f>Z14</f>
        <v>119</v>
      </c>
      <c r="W14" s="14">
        <f t="shared" si="10"/>
        <v>48</v>
      </c>
      <c r="X14" s="19">
        <v>43497.0</v>
      </c>
      <c r="Y14" s="19">
        <v>43615.0</v>
      </c>
      <c r="Z14" s="20">
        <f>SUM(Y14-X14+1)</f>
        <v>119</v>
      </c>
    </row>
    <row r="15">
      <c r="A15" s="17">
        <v>43525.0</v>
      </c>
      <c r="B15" s="11">
        <v>4500.0</v>
      </c>
      <c r="C15" s="25">
        <v>0.0</v>
      </c>
      <c r="D15" s="11">
        <f t="shared" si="1"/>
        <v>4500</v>
      </c>
      <c r="E15" s="11">
        <f t="shared" si="4"/>
        <v>36849</v>
      </c>
      <c r="F15" s="25"/>
      <c r="G15" s="25"/>
      <c r="H15" s="14"/>
      <c r="I15" s="12">
        <v>43525.0</v>
      </c>
      <c r="J15" s="80">
        <v>44074.0</v>
      </c>
      <c r="K15" s="13">
        <f t="shared" si="5"/>
        <v>549</v>
      </c>
      <c r="L15" s="14">
        <v>450.0</v>
      </c>
      <c r="M15" s="15">
        <v>0.18</v>
      </c>
      <c r="N15" s="16">
        <f t="shared" si="6"/>
        <v>810</v>
      </c>
      <c r="O15" s="16">
        <v>0.0</v>
      </c>
      <c r="P15" s="11">
        <f t="shared" si="2"/>
        <v>810</v>
      </c>
      <c r="Q15" s="11">
        <f t="shared" si="13"/>
        <v>4050</v>
      </c>
      <c r="R15" s="12">
        <f t="shared" si="7"/>
        <v>44074</v>
      </c>
      <c r="S15" s="14"/>
      <c r="T15" s="124"/>
      <c r="U15" s="14"/>
      <c r="V15" s="14">
        <f t="shared" ref="V15:V32" si="17">K15</f>
        <v>549</v>
      </c>
      <c r="W15" s="14">
        <f t="shared" si="10"/>
        <v>219</v>
      </c>
      <c r="X15" s="20"/>
      <c r="Y15" s="20"/>
      <c r="Z15" s="20"/>
    </row>
    <row r="16">
      <c r="A16" s="17">
        <v>43556.0</v>
      </c>
      <c r="B16" s="11">
        <v>4500.0</v>
      </c>
      <c r="C16" s="25">
        <v>0.0</v>
      </c>
      <c r="D16" s="11">
        <f t="shared" si="1"/>
        <v>4500</v>
      </c>
      <c r="E16" s="11">
        <f t="shared" si="4"/>
        <v>41349</v>
      </c>
      <c r="F16" s="25"/>
      <c r="G16" s="25"/>
      <c r="H16" s="14"/>
      <c r="I16" s="12">
        <v>43556.0</v>
      </c>
      <c r="J16" s="80">
        <v>44074.0</v>
      </c>
      <c r="K16" s="13">
        <f t="shared" si="5"/>
        <v>518</v>
      </c>
      <c r="L16" s="14">
        <v>450.0</v>
      </c>
      <c r="M16" s="15">
        <v>0.18</v>
      </c>
      <c r="N16" s="16">
        <f t="shared" si="6"/>
        <v>810</v>
      </c>
      <c r="O16" s="16">
        <v>0.0</v>
      </c>
      <c r="P16" s="11">
        <f t="shared" si="2"/>
        <v>810</v>
      </c>
      <c r="Q16" s="11">
        <f t="shared" si="13"/>
        <v>4860</v>
      </c>
      <c r="R16" s="12">
        <f t="shared" si="7"/>
        <v>44074</v>
      </c>
      <c r="S16" s="14"/>
      <c r="T16" s="124"/>
      <c r="U16" s="14"/>
      <c r="V16" s="14">
        <f t="shared" si="17"/>
        <v>518</v>
      </c>
      <c r="W16" s="14">
        <f t="shared" si="10"/>
        <v>207</v>
      </c>
    </row>
    <row r="17">
      <c r="A17" s="17">
        <v>43586.0</v>
      </c>
      <c r="B17" s="11">
        <v>4500.0</v>
      </c>
      <c r="C17" s="25">
        <v>0.0</v>
      </c>
      <c r="D17" s="11">
        <f t="shared" si="1"/>
        <v>4500</v>
      </c>
      <c r="E17" s="11">
        <f t="shared" si="4"/>
        <v>45849</v>
      </c>
      <c r="F17" s="25"/>
      <c r="G17" s="25"/>
      <c r="H17" s="14"/>
      <c r="I17" s="12">
        <v>43586.0</v>
      </c>
      <c r="J17" s="80">
        <v>44074.0</v>
      </c>
      <c r="K17" s="13">
        <f t="shared" si="5"/>
        <v>488</v>
      </c>
      <c r="L17" s="14">
        <v>450.0</v>
      </c>
      <c r="M17" s="15">
        <v>0.18</v>
      </c>
      <c r="N17" s="16">
        <f t="shared" si="6"/>
        <v>810</v>
      </c>
      <c r="O17" s="16">
        <v>0.0</v>
      </c>
      <c r="P17" s="11">
        <f t="shared" si="2"/>
        <v>810</v>
      </c>
      <c r="Q17" s="11">
        <f t="shared" si="13"/>
        <v>5670</v>
      </c>
      <c r="R17" s="12">
        <f t="shared" si="7"/>
        <v>44074</v>
      </c>
      <c r="S17" s="14"/>
      <c r="T17" s="124"/>
      <c r="U17" s="14"/>
      <c r="V17" s="14">
        <f t="shared" si="17"/>
        <v>488</v>
      </c>
      <c r="W17" s="14">
        <f t="shared" si="10"/>
        <v>195</v>
      </c>
    </row>
    <row r="18">
      <c r="A18" s="17">
        <v>43617.0</v>
      </c>
      <c r="B18" s="11">
        <v>4500.0</v>
      </c>
      <c r="C18" s="11">
        <v>0.0</v>
      </c>
      <c r="D18" s="11">
        <f t="shared" si="1"/>
        <v>4500</v>
      </c>
      <c r="E18" s="11">
        <f t="shared" si="4"/>
        <v>50349</v>
      </c>
      <c r="F18" s="14"/>
      <c r="G18" s="12"/>
      <c r="H18" s="14"/>
      <c r="I18" s="12">
        <v>43617.0</v>
      </c>
      <c r="J18" s="80">
        <v>44074.0</v>
      </c>
      <c r="K18" s="13">
        <f t="shared" si="5"/>
        <v>457</v>
      </c>
      <c r="L18" s="14">
        <v>450.0</v>
      </c>
      <c r="M18" s="15">
        <v>0.18</v>
      </c>
      <c r="N18" s="16">
        <f t="shared" si="6"/>
        <v>810</v>
      </c>
      <c r="O18" s="16">
        <v>0.0</v>
      </c>
      <c r="P18" s="11">
        <f t="shared" si="2"/>
        <v>810</v>
      </c>
      <c r="Q18" s="11">
        <f t="shared" si="13"/>
        <v>6480</v>
      </c>
      <c r="R18" s="12">
        <f t="shared" si="7"/>
        <v>44074</v>
      </c>
      <c r="S18" s="14"/>
      <c r="T18" s="124"/>
      <c r="U18" s="14"/>
      <c r="V18" s="14">
        <f t="shared" si="17"/>
        <v>457</v>
      </c>
      <c r="W18" s="14">
        <f t="shared" si="10"/>
        <v>183</v>
      </c>
      <c r="X18" s="19">
        <v>43617.0</v>
      </c>
      <c r="Y18" s="19">
        <v>43630.0</v>
      </c>
      <c r="Z18" s="20">
        <f>SUM(Y18-X18+1)</f>
        <v>14</v>
      </c>
    </row>
    <row r="19">
      <c r="A19" s="17">
        <v>43647.0</v>
      </c>
      <c r="B19" s="11">
        <v>4500.0</v>
      </c>
      <c r="C19" s="11">
        <v>0.0</v>
      </c>
      <c r="D19" s="11">
        <f t="shared" si="1"/>
        <v>4500</v>
      </c>
      <c r="E19" s="11">
        <f t="shared" si="4"/>
        <v>54849</v>
      </c>
      <c r="F19" s="14"/>
      <c r="G19" s="21"/>
      <c r="H19" s="14"/>
      <c r="I19" s="12">
        <v>43647.0</v>
      </c>
      <c r="J19" s="80">
        <v>44074.0</v>
      </c>
      <c r="K19" s="13">
        <f t="shared" si="5"/>
        <v>427</v>
      </c>
      <c r="L19" s="14">
        <v>450.0</v>
      </c>
      <c r="M19" s="15">
        <v>0.18</v>
      </c>
      <c r="N19" s="16">
        <f t="shared" si="6"/>
        <v>810</v>
      </c>
      <c r="O19" s="16">
        <v>0.0</v>
      </c>
      <c r="P19" s="11">
        <f t="shared" si="2"/>
        <v>810</v>
      </c>
      <c r="Q19" s="11">
        <f t="shared" si="13"/>
        <v>7290</v>
      </c>
      <c r="R19" s="12">
        <f t="shared" si="7"/>
        <v>44074</v>
      </c>
      <c r="S19" s="14"/>
      <c r="T19" s="124"/>
      <c r="U19" s="14"/>
      <c r="V19" s="14">
        <f t="shared" si="17"/>
        <v>427</v>
      </c>
      <c r="W19" s="14">
        <f t="shared" si="10"/>
        <v>171</v>
      </c>
    </row>
    <row r="20">
      <c r="A20" s="17">
        <v>43678.0</v>
      </c>
      <c r="B20" s="11">
        <v>4500.0</v>
      </c>
      <c r="C20" s="11">
        <v>0.0</v>
      </c>
      <c r="D20" s="11">
        <f t="shared" si="1"/>
        <v>4500</v>
      </c>
      <c r="E20" s="11">
        <f t="shared" si="4"/>
        <v>59349</v>
      </c>
      <c r="F20" s="14"/>
      <c r="G20" s="21"/>
      <c r="H20" s="14"/>
      <c r="I20" s="12">
        <v>43678.0</v>
      </c>
      <c r="J20" s="80">
        <v>44074.0</v>
      </c>
      <c r="K20" s="13">
        <f t="shared" si="5"/>
        <v>396</v>
      </c>
      <c r="L20" s="14">
        <v>450.0</v>
      </c>
      <c r="M20" s="15">
        <v>0.18</v>
      </c>
      <c r="N20" s="16">
        <f t="shared" si="6"/>
        <v>810</v>
      </c>
      <c r="O20" s="16">
        <v>0.0</v>
      </c>
      <c r="P20" s="11">
        <f t="shared" si="2"/>
        <v>810</v>
      </c>
      <c r="Q20" s="11">
        <f t="shared" si="13"/>
        <v>8100</v>
      </c>
      <c r="R20" s="12">
        <f t="shared" si="7"/>
        <v>44074</v>
      </c>
      <c r="S20" s="14"/>
      <c r="T20" s="124"/>
      <c r="U20" s="14"/>
      <c r="V20" s="14">
        <f t="shared" si="17"/>
        <v>396</v>
      </c>
      <c r="W20" s="14">
        <f t="shared" si="10"/>
        <v>158</v>
      </c>
      <c r="X20" s="19">
        <v>43617.0</v>
      </c>
      <c r="Y20" s="19">
        <v>43629.0</v>
      </c>
      <c r="Z20" s="20">
        <f>SUM(Y20-X20+1)</f>
        <v>13</v>
      </c>
    </row>
    <row r="21" ht="15.75" customHeight="1">
      <c r="A21" s="17">
        <v>43709.0</v>
      </c>
      <c r="B21" s="11">
        <v>4500.0</v>
      </c>
      <c r="C21" s="11">
        <v>0.0</v>
      </c>
      <c r="D21" s="11">
        <f t="shared" si="1"/>
        <v>4500</v>
      </c>
      <c r="E21" s="11">
        <f t="shared" si="4"/>
        <v>63849</v>
      </c>
      <c r="F21" s="14"/>
      <c r="G21" s="21"/>
      <c r="H21" s="14"/>
      <c r="I21" s="12">
        <v>43709.0</v>
      </c>
      <c r="J21" s="80">
        <v>44074.0</v>
      </c>
      <c r="K21" s="13">
        <f t="shared" si="5"/>
        <v>365</v>
      </c>
      <c r="L21" s="14">
        <v>450.0</v>
      </c>
      <c r="M21" s="15">
        <v>0.18</v>
      </c>
      <c r="N21" s="16">
        <f t="shared" si="6"/>
        <v>810</v>
      </c>
      <c r="O21" s="16">
        <v>0.0</v>
      </c>
      <c r="P21" s="11">
        <f t="shared" si="2"/>
        <v>810</v>
      </c>
      <c r="Q21" s="11">
        <f t="shared" si="13"/>
        <v>8910</v>
      </c>
      <c r="R21" s="12">
        <f t="shared" si="7"/>
        <v>44074</v>
      </c>
      <c r="S21" s="14"/>
      <c r="T21" s="124"/>
      <c r="U21" s="14"/>
      <c r="V21" s="14">
        <f t="shared" si="17"/>
        <v>365</v>
      </c>
      <c r="W21" s="14">
        <f t="shared" si="10"/>
        <v>146</v>
      </c>
    </row>
    <row r="22" ht="15.75" customHeight="1">
      <c r="A22" s="17">
        <v>43739.0</v>
      </c>
      <c r="B22" s="11">
        <v>4500.0</v>
      </c>
      <c r="C22" s="11">
        <v>0.0</v>
      </c>
      <c r="D22" s="11">
        <f t="shared" si="1"/>
        <v>4500</v>
      </c>
      <c r="E22" s="11">
        <f t="shared" si="4"/>
        <v>68349</v>
      </c>
      <c r="F22" s="14"/>
      <c r="G22" s="21"/>
      <c r="H22" s="14"/>
      <c r="I22" s="12">
        <v>43739.0</v>
      </c>
      <c r="J22" s="80">
        <v>44074.0</v>
      </c>
      <c r="K22" s="13">
        <f t="shared" si="5"/>
        <v>335</v>
      </c>
      <c r="L22" s="14">
        <v>450.0</v>
      </c>
      <c r="M22" s="15">
        <v>0.18</v>
      </c>
      <c r="N22" s="16">
        <f t="shared" si="6"/>
        <v>810</v>
      </c>
      <c r="O22" s="16">
        <v>0.0</v>
      </c>
      <c r="P22" s="11">
        <f t="shared" si="2"/>
        <v>810</v>
      </c>
      <c r="Q22" s="11">
        <f t="shared" si="13"/>
        <v>9720</v>
      </c>
      <c r="R22" s="12">
        <f t="shared" si="7"/>
        <v>44074</v>
      </c>
      <c r="S22" s="14"/>
      <c r="T22" s="124"/>
      <c r="U22" s="14"/>
      <c r="V22" s="14">
        <f t="shared" si="17"/>
        <v>335</v>
      </c>
      <c r="W22" s="14">
        <f t="shared" si="10"/>
        <v>134</v>
      </c>
      <c r="AA22" s="24">
        <v>2625.0</v>
      </c>
      <c r="AB22" s="24">
        <f>AA24</f>
        <v>2756</v>
      </c>
    </row>
    <row r="23" ht="15.75" customHeight="1">
      <c r="A23" s="17">
        <v>43770.0</v>
      </c>
      <c r="B23" s="11">
        <v>4500.0</v>
      </c>
      <c r="C23" s="11">
        <v>0.0</v>
      </c>
      <c r="D23" s="11">
        <f t="shared" si="1"/>
        <v>4500</v>
      </c>
      <c r="E23" s="11">
        <f t="shared" si="4"/>
        <v>72849</v>
      </c>
      <c r="F23" s="14"/>
      <c r="G23" s="21"/>
      <c r="H23" s="14"/>
      <c r="I23" s="12">
        <v>43770.0</v>
      </c>
      <c r="J23" s="80">
        <v>44074.0</v>
      </c>
      <c r="K23" s="13">
        <f t="shared" si="5"/>
        <v>304</v>
      </c>
      <c r="L23" s="14">
        <v>450.0</v>
      </c>
      <c r="M23" s="15">
        <v>0.18</v>
      </c>
      <c r="N23" s="16">
        <f t="shared" si="6"/>
        <v>810</v>
      </c>
      <c r="O23" s="16">
        <v>0.0</v>
      </c>
      <c r="P23" s="11">
        <f t="shared" si="2"/>
        <v>810</v>
      </c>
      <c r="Q23" s="11">
        <f t="shared" si="13"/>
        <v>10530</v>
      </c>
      <c r="R23" s="12">
        <f t="shared" si="7"/>
        <v>44074</v>
      </c>
      <c r="S23" s="14"/>
      <c r="T23" s="124"/>
      <c r="U23" s="14"/>
      <c r="V23" s="14">
        <f t="shared" si="17"/>
        <v>304</v>
      </c>
      <c r="W23" s="14">
        <f t="shared" si="10"/>
        <v>121</v>
      </c>
      <c r="AA23" s="24">
        <f>ROUND(SUM(AA22*5%),0)</f>
        <v>131</v>
      </c>
      <c r="AB23" s="24">
        <f>ROUND(SUM(AB22*10%),0)</f>
        <v>276</v>
      </c>
    </row>
    <row r="24" ht="15.75" customHeight="1">
      <c r="A24" s="17">
        <v>43800.0</v>
      </c>
      <c r="B24" s="11">
        <v>4500.0</v>
      </c>
      <c r="C24" s="11">
        <v>0.0</v>
      </c>
      <c r="D24" s="11">
        <f t="shared" si="1"/>
        <v>4500</v>
      </c>
      <c r="E24" s="11">
        <f t="shared" si="4"/>
        <v>77349</v>
      </c>
      <c r="F24" s="14"/>
      <c r="G24" s="12"/>
      <c r="H24" s="14"/>
      <c r="I24" s="12">
        <v>43800.0</v>
      </c>
      <c r="J24" s="80">
        <v>44074.0</v>
      </c>
      <c r="K24" s="13">
        <f t="shared" si="5"/>
        <v>274</v>
      </c>
      <c r="L24" s="14">
        <v>450.0</v>
      </c>
      <c r="M24" s="15">
        <v>0.18</v>
      </c>
      <c r="N24" s="16">
        <f t="shared" si="6"/>
        <v>810</v>
      </c>
      <c r="O24" s="16">
        <v>0.0</v>
      </c>
      <c r="P24" s="11">
        <f t="shared" si="2"/>
        <v>810</v>
      </c>
      <c r="Q24" s="11">
        <f t="shared" si="13"/>
        <v>11340</v>
      </c>
      <c r="R24" s="12">
        <f t="shared" si="7"/>
        <v>44074</v>
      </c>
      <c r="S24" s="14"/>
      <c r="T24" s="124"/>
      <c r="U24" s="14"/>
      <c r="V24" s="14">
        <f t="shared" si="17"/>
        <v>274</v>
      </c>
      <c r="W24" s="14">
        <f t="shared" si="10"/>
        <v>109</v>
      </c>
      <c r="AA24" s="24">
        <f t="shared" ref="AA24:AB24" si="18">SUM(AA22,AA23)</f>
        <v>2756</v>
      </c>
      <c r="AB24" s="24">
        <f t="shared" si="18"/>
        <v>3032</v>
      </c>
    </row>
    <row r="25" ht="15.75" customHeight="1">
      <c r="A25" s="17">
        <v>43831.0</v>
      </c>
      <c r="B25" s="11">
        <v>4500.0</v>
      </c>
      <c r="C25" s="11">
        <v>0.0</v>
      </c>
      <c r="D25" s="11">
        <f t="shared" si="1"/>
        <v>4500</v>
      </c>
      <c r="E25" s="11">
        <f t="shared" si="4"/>
        <v>81849</v>
      </c>
      <c r="F25" s="14"/>
      <c r="G25" s="14"/>
      <c r="H25" s="14"/>
      <c r="I25" s="12">
        <v>43831.0</v>
      </c>
      <c r="J25" s="80">
        <v>44074.0</v>
      </c>
      <c r="K25" s="13">
        <f t="shared" si="5"/>
        <v>243</v>
      </c>
      <c r="L25" s="14">
        <v>450.0</v>
      </c>
      <c r="M25" s="15">
        <v>0.18</v>
      </c>
      <c r="N25" s="16">
        <f t="shared" si="6"/>
        <v>810</v>
      </c>
      <c r="O25" s="16">
        <v>0.0</v>
      </c>
      <c r="P25" s="11">
        <f t="shared" si="2"/>
        <v>810</v>
      </c>
      <c r="Q25" s="11">
        <f t="shared" si="13"/>
        <v>12150</v>
      </c>
      <c r="R25" s="12">
        <f t="shared" si="7"/>
        <v>44074</v>
      </c>
      <c r="S25" s="11"/>
      <c r="T25" s="124"/>
      <c r="U25" s="11"/>
      <c r="V25" s="14">
        <f t="shared" si="17"/>
        <v>243</v>
      </c>
      <c r="W25" s="14">
        <f t="shared" si="10"/>
        <v>97</v>
      </c>
    </row>
    <row r="26" ht="15.75" customHeight="1">
      <c r="A26" s="17">
        <v>43862.0</v>
      </c>
      <c r="B26" s="11">
        <v>4500.0</v>
      </c>
      <c r="C26" s="11">
        <v>0.0</v>
      </c>
      <c r="D26" s="11">
        <f t="shared" si="1"/>
        <v>4500</v>
      </c>
      <c r="E26" s="11">
        <f t="shared" si="4"/>
        <v>86349</v>
      </c>
      <c r="F26" s="14"/>
      <c r="G26" s="26"/>
      <c r="H26" s="14"/>
      <c r="I26" s="12">
        <v>43862.0</v>
      </c>
      <c r="J26" s="80">
        <v>44074.0</v>
      </c>
      <c r="K26" s="13">
        <f t="shared" si="5"/>
        <v>212</v>
      </c>
      <c r="L26" s="14">
        <v>450.0</v>
      </c>
      <c r="M26" s="15">
        <v>0.18</v>
      </c>
      <c r="N26" s="16">
        <f t="shared" si="6"/>
        <v>810</v>
      </c>
      <c r="O26" s="16">
        <v>0.0</v>
      </c>
      <c r="P26" s="11">
        <f t="shared" si="2"/>
        <v>810</v>
      </c>
      <c r="Q26" s="11">
        <f t="shared" si="13"/>
        <v>12960</v>
      </c>
      <c r="R26" s="12">
        <f t="shared" si="7"/>
        <v>44074</v>
      </c>
      <c r="S26" s="21"/>
      <c r="T26" s="124"/>
      <c r="U26" s="11"/>
      <c r="V26" s="14">
        <f t="shared" si="17"/>
        <v>212</v>
      </c>
      <c r="W26" s="14">
        <f t="shared" si="10"/>
        <v>85</v>
      </c>
    </row>
    <row r="27" ht="15.75" customHeight="1">
      <c r="A27" s="17">
        <v>43891.0</v>
      </c>
      <c r="B27" s="11">
        <v>4500.0</v>
      </c>
      <c r="C27" s="11">
        <v>0.0</v>
      </c>
      <c r="D27" s="11">
        <f t="shared" si="1"/>
        <v>4500</v>
      </c>
      <c r="E27" s="11">
        <f t="shared" si="4"/>
        <v>90849</v>
      </c>
      <c r="F27" s="14"/>
      <c r="G27" s="14"/>
      <c r="H27" s="14"/>
      <c r="I27" s="12">
        <v>43891.0</v>
      </c>
      <c r="J27" s="80">
        <v>44074.0</v>
      </c>
      <c r="K27" s="13">
        <f t="shared" si="5"/>
        <v>183</v>
      </c>
      <c r="L27" s="14">
        <v>450.0</v>
      </c>
      <c r="M27" s="15">
        <v>0.18</v>
      </c>
      <c r="N27" s="16">
        <f t="shared" si="6"/>
        <v>810</v>
      </c>
      <c r="O27" s="16">
        <v>0.0</v>
      </c>
      <c r="P27" s="11">
        <f t="shared" si="2"/>
        <v>810</v>
      </c>
      <c r="Q27" s="11">
        <f t="shared" si="13"/>
        <v>13770</v>
      </c>
      <c r="R27" s="12">
        <f t="shared" si="7"/>
        <v>44074</v>
      </c>
      <c r="S27" s="11"/>
      <c r="T27" s="124"/>
      <c r="U27" s="11"/>
      <c r="V27" s="14">
        <f t="shared" si="17"/>
        <v>183</v>
      </c>
      <c r="W27" s="14">
        <f t="shared" si="10"/>
        <v>73</v>
      </c>
    </row>
    <row r="28" ht="15.75" customHeight="1">
      <c r="A28" s="22">
        <v>43922.0</v>
      </c>
      <c r="B28" s="11">
        <v>4500.0</v>
      </c>
      <c r="C28" s="23">
        <v>0.0</v>
      </c>
      <c r="D28" s="11">
        <f t="shared" si="1"/>
        <v>4500</v>
      </c>
      <c r="E28" s="11">
        <f t="shared" si="4"/>
        <v>95349</v>
      </c>
      <c r="F28" s="28"/>
      <c r="G28" s="28"/>
      <c r="H28" s="28"/>
      <c r="I28" s="12">
        <v>43922.0</v>
      </c>
      <c r="J28" s="80">
        <v>44074.0</v>
      </c>
      <c r="K28" s="13">
        <f t="shared" si="5"/>
        <v>152</v>
      </c>
      <c r="L28" s="14">
        <v>450.0</v>
      </c>
      <c r="M28" s="29">
        <v>0.18</v>
      </c>
      <c r="N28" s="30">
        <f t="shared" si="6"/>
        <v>810</v>
      </c>
      <c r="O28" s="30">
        <v>0.0</v>
      </c>
      <c r="P28" s="11">
        <f t="shared" si="2"/>
        <v>810</v>
      </c>
      <c r="Q28" s="11">
        <f t="shared" si="13"/>
        <v>14580</v>
      </c>
      <c r="R28" s="12">
        <f t="shared" si="7"/>
        <v>44074</v>
      </c>
      <c r="S28" s="23"/>
      <c r="T28" s="124"/>
      <c r="U28" s="23"/>
      <c r="V28" s="14">
        <f t="shared" si="17"/>
        <v>152</v>
      </c>
      <c r="W28" s="14">
        <f t="shared" si="10"/>
        <v>61</v>
      </c>
    </row>
    <row r="29" ht="15.75" customHeight="1">
      <c r="A29" s="22">
        <v>43952.0</v>
      </c>
      <c r="B29" s="11">
        <v>4500.0</v>
      </c>
      <c r="C29" s="23">
        <v>0.0</v>
      </c>
      <c r="D29" s="11">
        <f t="shared" si="1"/>
        <v>4500</v>
      </c>
      <c r="E29" s="11">
        <f t="shared" si="4"/>
        <v>99849</v>
      </c>
      <c r="F29" s="28"/>
      <c r="G29" s="28"/>
      <c r="H29" s="28"/>
      <c r="I29" s="12">
        <v>43952.0</v>
      </c>
      <c r="J29" s="80">
        <v>44074.0</v>
      </c>
      <c r="K29" s="13">
        <f t="shared" si="5"/>
        <v>122</v>
      </c>
      <c r="L29" s="14">
        <v>450.0</v>
      </c>
      <c r="M29" s="29">
        <v>0.18</v>
      </c>
      <c r="N29" s="30">
        <f t="shared" si="6"/>
        <v>810</v>
      </c>
      <c r="O29" s="30">
        <v>0.0</v>
      </c>
      <c r="P29" s="11">
        <f t="shared" si="2"/>
        <v>810</v>
      </c>
      <c r="Q29" s="11">
        <f t="shared" si="13"/>
        <v>15390</v>
      </c>
      <c r="R29" s="12">
        <f t="shared" si="7"/>
        <v>44074</v>
      </c>
      <c r="S29" s="23"/>
      <c r="T29" s="124"/>
      <c r="U29" s="23"/>
      <c r="V29" s="14">
        <f t="shared" si="17"/>
        <v>122</v>
      </c>
      <c r="W29" s="14">
        <f t="shared" si="10"/>
        <v>49</v>
      </c>
    </row>
    <row r="30" ht="15.75" customHeight="1">
      <c r="A30" s="22">
        <v>43983.0</v>
      </c>
      <c r="B30" s="11">
        <v>4500.0</v>
      </c>
      <c r="C30" s="23">
        <v>0.0</v>
      </c>
      <c r="D30" s="11">
        <f t="shared" si="1"/>
        <v>4500</v>
      </c>
      <c r="E30" s="11">
        <f t="shared" si="4"/>
        <v>104349</v>
      </c>
      <c r="F30" s="28"/>
      <c r="G30" s="28"/>
      <c r="H30" s="28"/>
      <c r="I30" s="12">
        <v>43983.0</v>
      </c>
      <c r="J30" s="80">
        <v>44074.0</v>
      </c>
      <c r="K30" s="13">
        <f t="shared" si="5"/>
        <v>91</v>
      </c>
      <c r="L30" s="14">
        <v>450.0</v>
      </c>
      <c r="M30" s="29">
        <v>0.18</v>
      </c>
      <c r="N30" s="30">
        <f t="shared" si="6"/>
        <v>810</v>
      </c>
      <c r="O30" s="30">
        <v>0.0</v>
      </c>
      <c r="P30" s="11">
        <f t="shared" si="2"/>
        <v>810</v>
      </c>
      <c r="Q30" s="11">
        <f t="shared" si="13"/>
        <v>16200</v>
      </c>
      <c r="R30" s="12">
        <f t="shared" si="7"/>
        <v>44074</v>
      </c>
      <c r="S30" s="23"/>
      <c r="T30" s="124"/>
      <c r="U30" s="23"/>
      <c r="V30" s="14">
        <f t="shared" si="17"/>
        <v>91</v>
      </c>
      <c r="W30" s="14">
        <f t="shared" si="10"/>
        <v>36</v>
      </c>
    </row>
    <row r="31" ht="15.75" customHeight="1">
      <c r="A31" s="17">
        <v>44013.0</v>
      </c>
      <c r="B31" s="11">
        <v>4500.0</v>
      </c>
      <c r="C31" s="11">
        <v>0.0</v>
      </c>
      <c r="D31" s="11">
        <f t="shared" si="1"/>
        <v>4500</v>
      </c>
      <c r="E31" s="11">
        <f t="shared" si="4"/>
        <v>108849</v>
      </c>
      <c r="F31" s="14"/>
      <c r="G31" s="14"/>
      <c r="H31" s="14"/>
      <c r="I31" s="12">
        <v>44013.0</v>
      </c>
      <c r="J31" s="80">
        <v>44074.0</v>
      </c>
      <c r="K31" s="13">
        <f t="shared" si="5"/>
        <v>61</v>
      </c>
      <c r="L31" s="14">
        <v>450.0</v>
      </c>
      <c r="M31" s="15">
        <v>0.18</v>
      </c>
      <c r="N31" s="16">
        <f t="shared" si="6"/>
        <v>810</v>
      </c>
      <c r="O31" s="16">
        <v>0.0</v>
      </c>
      <c r="P31" s="11">
        <f t="shared" si="2"/>
        <v>810</v>
      </c>
      <c r="Q31" s="11">
        <f t="shared" si="13"/>
        <v>17010</v>
      </c>
      <c r="R31" s="12">
        <f t="shared" si="7"/>
        <v>44074</v>
      </c>
      <c r="S31" s="11"/>
      <c r="T31" s="124"/>
      <c r="U31" s="11"/>
      <c r="V31" s="14">
        <f t="shared" si="17"/>
        <v>61</v>
      </c>
      <c r="W31" s="14">
        <f t="shared" si="10"/>
        <v>24</v>
      </c>
    </row>
    <row r="32" ht="15.75" customHeight="1">
      <c r="A32" s="17">
        <v>44044.0</v>
      </c>
      <c r="B32" s="23">
        <v>6500.0</v>
      </c>
      <c r="C32" s="11">
        <v>0.0</v>
      </c>
      <c r="D32" s="11">
        <f t="shared" si="1"/>
        <v>6500</v>
      </c>
      <c r="E32" s="11">
        <f t="shared" si="4"/>
        <v>115349</v>
      </c>
      <c r="F32" s="14"/>
      <c r="G32" s="14"/>
      <c r="H32" s="14"/>
      <c r="I32" s="12">
        <v>44044.0</v>
      </c>
      <c r="J32" s="80">
        <v>44074.0</v>
      </c>
      <c r="K32" s="13">
        <f t="shared" si="5"/>
        <v>30</v>
      </c>
      <c r="L32" s="14">
        <v>650.0</v>
      </c>
      <c r="M32" s="15">
        <v>0.18</v>
      </c>
      <c r="N32" s="16">
        <f t="shared" si="6"/>
        <v>1170</v>
      </c>
      <c r="O32" s="16">
        <v>0.0</v>
      </c>
      <c r="P32" s="11">
        <f t="shared" si="2"/>
        <v>1170</v>
      </c>
      <c r="Q32" s="11">
        <f t="shared" si="13"/>
        <v>18180</v>
      </c>
      <c r="R32" s="12">
        <f t="shared" si="7"/>
        <v>44074</v>
      </c>
      <c r="S32" s="11"/>
      <c r="T32" s="124"/>
      <c r="U32" s="11"/>
      <c r="V32" s="14">
        <f t="shared" si="17"/>
        <v>30</v>
      </c>
      <c r="W32" s="14">
        <f t="shared" si="10"/>
        <v>17</v>
      </c>
    </row>
    <row r="33" ht="15.75" customHeight="1">
      <c r="A33" s="11"/>
      <c r="B33" s="11">
        <f t="shared" ref="B33:D33" si="19">SUM(B5:B32)</f>
        <v>203349</v>
      </c>
      <c r="C33" s="11">
        <f t="shared" si="19"/>
        <v>88000</v>
      </c>
      <c r="D33" s="11">
        <f t="shared" si="19"/>
        <v>115349</v>
      </c>
      <c r="E33" s="11"/>
      <c r="F33" s="14"/>
      <c r="G33" s="14"/>
      <c r="H33" s="14"/>
      <c r="I33" s="12"/>
      <c r="J33" s="14"/>
      <c r="K33" s="14"/>
      <c r="L33" s="14">
        <f>SUM(L5:L32)</f>
        <v>15500</v>
      </c>
      <c r="M33" s="11"/>
      <c r="N33" s="11">
        <f t="shared" ref="N33:P33" si="20">SUM(N5:N32)</f>
        <v>29520</v>
      </c>
      <c r="O33" s="11">
        <f t="shared" si="20"/>
        <v>11340</v>
      </c>
      <c r="P33" s="11">
        <f t="shared" si="20"/>
        <v>18180</v>
      </c>
      <c r="Q33" s="11"/>
      <c r="R33" s="11"/>
      <c r="S33" s="11"/>
      <c r="T33" s="11"/>
      <c r="U33" s="11"/>
      <c r="V33" s="11"/>
      <c r="W33" s="11">
        <f>SUM(W5:W32)</f>
        <v>3346</v>
      </c>
    </row>
    <row r="34" ht="15.75" customHeight="1"/>
    <row r="35" ht="15.75" customHeight="1">
      <c r="A35" s="3" t="s">
        <v>37</v>
      </c>
      <c r="B35" s="4"/>
      <c r="C35" s="4"/>
      <c r="D35" s="4"/>
      <c r="E35" s="4"/>
      <c r="F35" s="5"/>
    </row>
    <row r="36" ht="15.75" customHeight="1">
      <c r="A36" s="34" t="s">
        <v>38</v>
      </c>
      <c r="B36" s="5"/>
      <c r="C36" s="35"/>
      <c r="D36" s="35" t="s">
        <v>39</v>
      </c>
      <c r="E36" s="35" t="s">
        <v>17</v>
      </c>
      <c r="F36" s="35" t="s">
        <v>6</v>
      </c>
    </row>
    <row r="37" ht="15.75" customHeight="1">
      <c r="A37" s="34" t="s">
        <v>1</v>
      </c>
      <c r="B37" s="5"/>
      <c r="C37" s="35"/>
      <c r="D37" s="35">
        <f t="shared" ref="D37:E37" si="21">B33</f>
        <v>203349</v>
      </c>
      <c r="E37" s="35">
        <f t="shared" si="21"/>
        <v>88000</v>
      </c>
      <c r="F37" s="35">
        <f t="shared" ref="F37:F40" si="23">SUM(D37-E37)</f>
        <v>115349</v>
      </c>
    </row>
    <row r="38" ht="15.75" customHeight="1">
      <c r="A38" s="34" t="s">
        <v>40</v>
      </c>
      <c r="B38" s="5"/>
      <c r="C38" s="35"/>
      <c r="D38" s="35">
        <f t="shared" ref="D38:E38" si="22">N33</f>
        <v>29520</v>
      </c>
      <c r="E38" s="35">
        <f t="shared" si="22"/>
        <v>11340</v>
      </c>
      <c r="F38" s="35">
        <f t="shared" si="23"/>
        <v>18180</v>
      </c>
    </row>
    <row r="39" ht="15.75" customHeight="1">
      <c r="A39" s="34" t="s">
        <v>41</v>
      </c>
      <c r="B39" s="5"/>
      <c r="C39" s="35"/>
      <c r="D39" s="35">
        <f>L33</f>
        <v>15500</v>
      </c>
      <c r="E39" s="35">
        <v>0.0</v>
      </c>
      <c r="F39" s="35">
        <f t="shared" si="23"/>
        <v>15500</v>
      </c>
    </row>
    <row r="40" ht="15.75" customHeight="1">
      <c r="A40" s="34" t="s">
        <v>42</v>
      </c>
      <c r="B40" s="5"/>
      <c r="C40" s="35"/>
      <c r="D40" s="35">
        <f>W33</f>
        <v>3346</v>
      </c>
      <c r="E40" s="35">
        <v>0.0</v>
      </c>
      <c r="F40" s="35">
        <f t="shared" si="23"/>
        <v>3346</v>
      </c>
    </row>
    <row r="41" ht="15.75" customHeight="1">
      <c r="A41" s="3" t="s">
        <v>36</v>
      </c>
      <c r="B41" s="5"/>
      <c r="C41" s="35"/>
      <c r="D41" s="35">
        <f t="shared" ref="D41:F41" si="24">SUM(D37:D40)</f>
        <v>251715</v>
      </c>
      <c r="E41" s="35">
        <f t="shared" si="24"/>
        <v>99340</v>
      </c>
      <c r="F41" s="35">
        <f t="shared" si="24"/>
        <v>152375</v>
      </c>
    </row>
    <row r="42" ht="15.75" customHeight="1">
      <c r="A42" s="36" t="s">
        <v>43</v>
      </c>
    </row>
    <row r="43" ht="25.5" customHeight="1"/>
    <row r="44" ht="15.75" customHeight="1">
      <c r="D44" s="24" t="s">
        <v>44</v>
      </c>
      <c r="F44" s="24" t="s">
        <v>45</v>
      </c>
      <c r="I44" s="24" t="s">
        <v>46</v>
      </c>
      <c r="L44" s="24" t="s">
        <v>47</v>
      </c>
      <c r="Q44" s="24" t="s">
        <v>48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38:B38"/>
    <mergeCell ref="A39:B39"/>
    <mergeCell ref="A40:B40"/>
    <mergeCell ref="A41:B41"/>
    <mergeCell ref="A42:Q42"/>
    <mergeCell ref="A1:W1"/>
    <mergeCell ref="A2:L2"/>
    <mergeCell ref="M2:W2"/>
    <mergeCell ref="A4:W4"/>
    <mergeCell ref="A35:F35"/>
    <mergeCell ref="A36:B36"/>
    <mergeCell ref="A37:B37"/>
  </mergeCells>
  <printOptions/>
  <pageMargins bottom="0.7480314960629921" footer="0.0" header="0.0" left="0.7086614173228347" right="0.7086614173228347" top="0.7480314960629921"/>
  <pageSetup paperSize="5" scale="80"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5.75"/>
    <col customWidth="1" min="4" max="4" width="8.13"/>
    <col customWidth="1" min="5" max="5" width="7.5"/>
    <col customWidth="1" min="6" max="6" width="6.88"/>
    <col customWidth="1" min="7" max="7" width="7.88"/>
    <col customWidth="1" min="8" max="8" width="4.13"/>
    <col customWidth="1" min="9" max="9" width="8.25"/>
    <col customWidth="1" min="10" max="10" width="8.5"/>
    <col customWidth="1" min="11" max="11" width="5.0"/>
    <col customWidth="1" min="12" max="12" width="8.25"/>
    <col customWidth="1" min="13" max="13" width="3.75"/>
    <col customWidth="1" min="14" max="14" width="5.25"/>
    <col customWidth="1" min="15" max="15" width="5.13"/>
    <col customWidth="1" min="16" max="16" width="5.38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4.38"/>
    <col customWidth="1" min="23" max="23" width="5.88"/>
    <col customWidth="1" min="24" max="24" width="9.13"/>
    <col customWidth="1" min="25" max="25" width="7.88"/>
    <col customWidth="1" min="26" max="26" width="3.5"/>
    <col customWidth="1" min="27" max="28" width="7.63"/>
  </cols>
  <sheetData>
    <row r="1">
      <c r="A1" s="49" t="s">
        <v>1012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 t="s">
        <v>1013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20.25" customHeight="1">
      <c r="A5" s="66" t="s">
        <v>205</v>
      </c>
      <c r="B5" s="10">
        <v>8412.0</v>
      </c>
      <c r="C5" s="10"/>
      <c r="D5" s="10">
        <v>8412.0</v>
      </c>
      <c r="E5" s="10">
        <v>8412.0</v>
      </c>
      <c r="F5" s="10"/>
      <c r="G5" s="10"/>
      <c r="H5" s="10"/>
      <c r="I5" s="10"/>
      <c r="J5" s="10"/>
      <c r="K5" s="10"/>
      <c r="L5" s="10">
        <v>7000.0</v>
      </c>
      <c r="M5" s="10"/>
      <c r="N5" s="10">
        <v>10098.0</v>
      </c>
      <c r="O5" s="10"/>
      <c r="P5" s="10">
        <v>10098.0</v>
      </c>
      <c r="Q5" s="10">
        <v>10098.0</v>
      </c>
      <c r="R5" s="10"/>
      <c r="S5" s="10"/>
      <c r="T5" s="10"/>
      <c r="U5" s="10"/>
      <c r="V5" s="10"/>
      <c r="W5" s="10">
        <v>4349.0</v>
      </c>
    </row>
    <row r="6" ht="15.0" customHeight="1">
      <c r="A6" s="17">
        <v>43313.0</v>
      </c>
      <c r="B6" s="11">
        <v>4500.0</v>
      </c>
      <c r="C6" s="11">
        <v>4500.0</v>
      </c>
      <c r="D6" s="11">
        <f t="shared" ref="D6:D30" si="1">SUM(B6-C6)</f>
        <v>0</v>
      </c>
      <c r="E6" s="11">
        <f>SUM(E5+D6)</f>
        <v>8412</v>
      </c>
      <c r="F6" s="14" t="s">
        <v>1014</v>
      </c>
      <c r="G6" s="14" t="s">
        <v>1015</v>
      </c>
      <c r="H6" s="14"/>
      <c r="I6" s="12">
        <v>43313.0</v>
      </c>
      <c r="J6" s="12">
        <v>43339.0</v>
      </c>
      <c r="K6" s="13">
        <f t="shared" ref="K6:K30" si="2">SUM(J6-I6)</f>
        <v>26</v>
      </c>
      <c r="L6" s="14">
        <v>450.0</v>
      </c>
      <c r="M6" s="15">
        <v>0.18</v>
      </c>
      <c r="N6" s="16">
        <f t="shared" ref="N6:N30" si="3">ROUND(SUM(B6*M6),0)</f>
        <v>810</v>
      </c>
      <c r="O6" s="16">
        <v>4810.0</v>
      </c>
      <c r="P6" s="11">
        <f t="shared" ref="P6:P30" si="4">SUM(N6-O6)</f>
        <v>-4000</v>
      </c>
      <c r="Q6" s="11">
        <f>SUM(Q5+P6)</f>
        <v>6098</v>
      </c>
      <c r="R6" s="12">
        <f t="shared" ref="R6:R29" si="5">J6</f>
        <v>43339</v>
      </c>
      <c r="S6" s="11" t="s">
        <v>1016</v>
      </c>
      <c r="T6" s="73" t="s">
        <v>1015</v>
      </c>
      <c r="U6" s="11"/>
      <c r="V6" s="14">
        <f t="shared" ref="V6:V11" si="7">K6</f>
        <v>26</v>
      </c>
      <c r="W6" s="14">
        <f t="shared" ref="W6:W30" si="8">ROUND(SUM(N6*18%*V6/365),0)</f>
        <v>10</v>
      </c>
    </row>
    <row r="7" ht="15.0" customHeight="1">
      <c r="A7" s="17">
        <v>43344.0</v>
      </c>
      <c r="B7" s="11">
        <v>4500.0</v>
      </c>
      <c r="C7" s="11">
        <v>4500.0</v>
      </c>
      <c r="D7" s="11">
        <f t="shared" si="1"/>
        <v>0</v>
      </c>
      <c r="E7" s="11">
        <f t="shared" ref="E7:E13" si="9">SUM(E6,D7)</f>
        <v>8412</v>
      </c>
      <c r="F7" s="14" t="s">
        <v>1017</v>
      </c>
      <c r="G7" s="12" t="s">
        <v>1018</v>
      </c>
      <c r="H7" s="14"/>
      <c r="I7" s="12">
        <v>43344.0</v>
      </c>
      <c r="J7" s="12">
        <v>43361.0</v>
      </c>
      <c r="K7" s="13">
        <f t="shared" si="2"/>
        <v>17</v>
      </c>
      <c r="L7" s="14">
        <v>450.0</v>
      </c>
      <c r="M7" s="15">
        <v>0.18</v>
      </c>
      <c r="N7" s="16">
        <f t="shared" si="3"/>
        <v>810</v>
      </c>
      <c r="O7" s="16">
        <v>810.0</v>
      </c>
      <c r="P7" s="11">
        <f t="shared" si="4"/>
        <v>0</v>
      </c>
      <c r="Q7" s="11">
        <f t="shared" ref="Q7:Q30" si="10">SUM(Q6,P7)</f>
        <v>6098</v>
      </c>
      <c r="R7" s="12">
        <f t="shared" si="5"/>
        <v>43361</v>
      </c>
      <c r="S7" s="14" t="str">
        <f t="shared" ref="S7:T7" si="6">F7</f>
        <v>3459/47</v>
      </c>
      <c r="T7" s="124" t="str">
        <f t="shared" si="6"/>
        <v>28.9.18</v>
      </c>
      <c r="U7" s="14"/>
      <c r="V7" s="14">
        <f t="shared" si="7"/>
        <v>17</v>
      </c>
      <c r="W7" s="14">
        <f t="shared" si="8"/>
        <v>7</v>
      </c>
    </row>
    <row r="8" ht="15.0" customHeight="1">
      <c r="A8" s="17">
        <v>43374.0</v>
      </c>
      <c r="B8" s="11">
        <v>4500.0</v>
      </c>
      <c r="C8" s="10">
        <v>4500.0</v>
      </c>
      <c r="D8" s="11">
        <f t="shared" si="1"/>
        <v>0</v>
      </c>
      <c r="E8" s="11">
        <f t="shared" si="9"/>
        <v>8412</v>
      </c>
      <c r="F8" s="10" t="s">
        <v>1019</v>
      </c>
      <c r="G8" s="9" t="s">
        <v>536</v>
      </c>
      <c r="H8" s="10"/>
      <c r="I8" s="12">
        <v>43374.0</v>
      </c>
      <c r="J8" s="80">
        <v>43395.0</v>
      </c>
      <c r="K8" s="13">
        <f t="shared" si="2"/>
        <v>21</v>
      </c>
      <c r="L8" s="14">
        <v>450.0</v>
      </c>
      <c r="M8" s="15">
        <v>0.18</v>
      </c>
      <c r="N8" s="16">
        <f t="shared" si="3"/>
        <v>810</v>
      </c>
      <c r="O8" s="16">
        <v>810.0</v>
      </c>
      <c r="P8" s="11">
        <f t="shared" si="4"/>
        <v>0</v>
      </c>
      <c r="Q8" s="11">
        <f t="shared" si="10"/>
        <v>6098</v>
      </c>
      <c r="R8" s="12">
        <f t="shared" si="5"/>
        <v>43395</v>
      </c>
      <c r="S8" s="14" t="str">
        <f t="shared" ref="S8:T8" si="11">F8</f>
        <v>3465/27</v>
      </c>
      <c r="T8" s="124" t="str">
        <f t="shared" si="11"/>
        <v>30.10.18</v>
      </c>
      <c r="U8" s="14"/>
      <c r="V8" s="14">
        <f t="shared" si="7"/>
        <v>21</v>
      </c>
      <c r="W8" s="14">
        <f t="shared" si="8"/>
        <v>8</v>
      </c>
    </row>
    <row r="9" ht="15.0" customHeight="1">
      <c r="A9" s="17">
        <v>43405.0</v>
      </c>
      <c r="B9" s="11">
        <v>4500.0</v>
      </c>
      <c r="C9" s="10">
        <v>4500.0</v>
      </c>
      <c r="D9" s="11">
        <f t="shared" si="1"/>
        <v>0</v>
      </c>
      <c r="E9" s="11">
        <f t="shared" si="9"/>
        <v>8412</v>
      </c>
      <c r="F9" s="10" t="s">
        <v>1020</v>
      </c>
      <c r="G9" s="9" t="s">
        <v>1002</v>
      </c>
      <c r="H9" s="10"/>
      <c r="I9" s="12">
        <v>43405.0</v>
      </c>
      <c r="J9" s="80">
        <v>43432.0</v>
      </c>
      <c r="K9" s="13">
        <f t="shared" si="2"/>
        <v>27</v>
      </c>
      <c r="L9" s="14">
        <v>450.0</v>
      </c>
      <c r="M9" s="15">
        <v>0.18</v>
      </c>
      <c r="N9" s="16">
        <f t="shared" si="3"/>
        <v>810</v>
      </c>
      <c r="O9" s="16">
        <v>810.0</v>
      </c>
      <c r="P9" s="11">
        <f t="shared" si="4"/>
        <v>0</v>
      </c>
      <c r="Q9" s="11">
        <f t="shared" si="10"/>
        <v>6098</v>
      </c>
      <c r="R9" s="12">
        <f t="shared" si="5"/>
        <v>43432</v>
      </c>
      <c r="S9" s="14" t="str">
        <f t="shared" ref="S9:T9" si="12">F9</f>
        <v>3646/19</v>
      </c>
      <c r="T9" s="124" t="str">
        <f t="shared" si="12"/>
        <v>6.12.18</v>
      </c>
      <c r="U9" s="14"/>
      <c r="V9" s="14">
        <f t="shared" si="7"/>
        <v>27</v>
      </c>
      <c r="W9" s="14">
        <f t="shared" si="8"/>
        <v>11</v>
      </c>
    </row>
    <row r="10" ht="15.0" customHeight="1">
      <c r="A10" s="17">
        <v>43435.0</v>
      </c>
      <c r="B10" s="11">
        <v>4500.0</v>
      </c>
      <c r="C10" s="10">
        <v>4500.0</v>
      </c>
      <c r="D10" s="11">
        <f t="shared" si="1"/>
        <v>0</v>
      </c>
      <c r="E10" s="11">
        <f t="shared" si="9"/>
        <v>8412</v>
      </c>
      <c r="F10" s="10" t="s">
        <v>1021</v>
      </c>
      <c r="G10" s="9" t="s">
        <v>578</v>
      </c>
      <c r="H10" s="10"/>
      <c r="I10" s="12">
        <v>43435.0</v>
      </c>
      <c r="J10" s="80">
        <v>43451.0</v>
      </c>
      <c r="K10" s="13">
        <f t="shared" si="2"/>
        <v>16</v>
      </c>
      <c r="L10" s="14">
        <v>450.0</v>
      </c>
      <c r="M10" s="15">
        <v>0.18</v>
      </c>
      <c r="N10" s="16">
        <f t="shared" si="3"/>
        <v>810</v>
      </c>
      <c r="O10" s="16">
        <v>810.0</v>
      </c>
      <c r="P10" s="11">
        <f t="shared" si="4"/>
        <v>0</v>
      </c>
      <c r="Q10" s="11">
        <f t="shared" si="10"/>
        <v>6098</v>
      </c>
      <c r="R10" s="12">
        <f t="shared" si="5"/>
        <v>43451</v>
      </c>
      <c r="S10" s="14" t="str">
        <f t="shared" ref="S10:T10" si="13">F10</f>
        <v>3652/18</v>
      </c>
      <c r="T10" s="124" t="str">
        <f t="shared" si="13"/>
        <v>15.1.19</v>
      </c>
      <c r="U10" s="14"/>
      <c r="V10" s="14">
        <f t="shared" si="7"/>
        <v>16</v>
      </c>
      <c r="W10" s="14">
        <f t="shared" si="8"/>
        <v>6</v>
      </c>
    </row>
    <row r="11" ht="15.0" customHeight="1">
      <c r="A11" s="17">
        <v>43466.0</v>
      </c>
      <c r="B11" s="11">
        <v>4500.0</v>
      </c>
      <c r="C11" s="10">
        <v>4500.0</v>
      </c>
      <c r="D11" s="11">
        <f t="shared" si="1"/>
        <v>0</v>
      </c>
      <c r="E11" s="11">
        <f t="shared" si="9"/>
        <v>8412</v>
      </c>
      <c r="F11" s="10" t="s">
        <v>1022</v>
      </c>
      <c r="G11" s="9" t="s">
        <v>577</v>
      </c>
      <c r="H11" s="10"/>
      <c r="I11" s="12">
        <v>43466.0</v>
      </c>
      <c r="J11" s="80">
        <v>43481.0</v>
      </c>
      <c r="K11" s="13">
        <f t="shared" si="2"/>
        <v>15</v>
      </c>
      <c r="L11" s="14">
        <v>450.0</v>
      </c>
      <c r="M11" s="15">
        <v>0.18</v>
      </c>
      <c r="N11" s="16">
        <f t="shared" si="3"/>
        <v>810</v>
      </c>
      <c r="O11" s="16">
        <v>810.0</v>
      </c>
      <c r="P11" s="11">
        <f t="shared" si="4"/>
        <v>0</v>
      </c>
      <c r="Q11" s="11">
        <f t="shared" si="10"/>
        <v>6098</v>
      </c>
      <c r="R11" s="12">
        <f t="shared" si="5"/>
        <v>43481</v>
      </c>
      <c r="S11" s="14" t="str">
        <f t="shared" ref="S11:T11" si="14">F11</f>
        <v>3656/17</v>
      </c>
      <c r="T11" s="124" t="str">
        <f t="shared" si="14"/>
        <v>7.2.19</v>
      </c>
      <c r="U11" s="14"/>
      <c r="V11" s="14">
        <f t="shared" si="7"/>
        <v>15</v>
      </c>
      <c r="W11" s="14">
        <f t="shared" si="8"/>
        <v>6</v>
      </c>
    </row>
    <row r="12">
      <c r="A12" s="17">
        <v>43497.0</v>
      </c>
      <c r="B12" s="11">
        <v>4500.0</v>
      </c>
      <c r="C12" s="11">
        <v>4500.0</v>
      </c>
      <c r="D12" s="11">
        <f t="shared" si="1"/>
        <v>0</v>
      </c>
      <c r="E12" s="11">
        <f t="shared" si="9"/>
        <v>8412</v>
      </c>
      <c r="F12" s="14" t="s">
        <v>1023</v>
      </c>
      <c r="G12" s="14" t="s">
        <v>1006</v>
      </c>
      <c r="H12" s="14"/>
      <c r="I12" s="12">
        <v>43497.0</v>
      </c>
      <c r="J12" s="80">
        <v>43538.0</v>
      </c>
      <c r="K12" s="13">
        <f t="shared" si="2"/>
        <v>41</v>
      </c>
      <c r="L12" s="14">
        <v>450.0</v>
      </c>
      <c r="M12" s="15">
        <v>0.18</v>
      </c>
      <c r="N12" s="16">
        <f t="shared" si="3"/>
        <v>810</v>
      </c>
      <c r="O12" s="16">
        <v>810.0</v>
      </c>
      <c r="P12" s="11">
        <f t="shared" si="4"/>
        <v>0</v>
      </c>
      <c r="Q12" s="11">
        <f t="shared" si="10"/>
        <v>6098</v>
      </c>
      <c r="R12" s="12">
        <f t="shared" si="5"/>
        <v>43538</v>
      </c>
      <c r="S12" s="14" t="str">
        <f t="shared" ref="S12:T12" si="15">F12</f>
        <v>3661/34</v>
      </c>
      <c r="T12" s="124" t="str">
        <f t="shared" si="15"/>
        <v>14.3.19</v>
      </c>
      <c r="U12" s="11"/>
      <c r="V12" s="14">
        <f>Z12</f>
        <v>119</v>
      </c>
      <c r="W12" s="14">
        <f t="shared" si="8"/>
        <v>48</v>
      </c>
      <c r="X12" s="19">
        <v>43497.0</v>
      </c>
      <c r="Y12" s="19">
        <v>43615.0</v>
      </c>
      <c r="Z12" s="20">
        <f>SUM(Y12-X12+1)</f>
        <v>119</v>
      </c>
    </row>
    <row r="13">
      <c r="A13" s="17">
        <v>43525.0</v>
      </c>
      <c r="B13" s="11">
        <v>4500.0</v>
      </c>
      <c r="C13" s="11">
        <v>4500.0</v>
      </c>
      <c r="D13" s="11">
        <f t="shared" si="1"/>
        <v>0</v>
      </c>
      <c r="E13" s="11">
        <f t="shared" si="9"/>
        <v>8412</v>
      </c>
      <c r="F13" s="14" t="s">
        <v>1024</v>
      </c>
      <c r="G13" s="12" t="s">
        <v>372</v>
      </c>
      <c r="H13" s="14"/>
      <c r="I13" s="12">
        <v>43525.0</v>
      </c>
      <c r="J13" s="12">
        <v>43553.0</v>
      </c>
      <c r="K13" s="13">
        <f t="shared" si="2"/>
        <v>28</v>
      </c>
      <c r="L13" s="14">
        <v>450.0</v>
      </c>
      <c r="M13" s="15">
        <v>0.18</v>
      </c>
      <c r="N13" s="16">
        <f t="shared" si="3"/>
        <v>810</v>
      </c>
      <c r="O13" s="16">
        <v>810.0</v>
      </c>
      <c r="P13" s="11">
        <f t="shared" si="4"/>
        <v>0</v>
      </c>
      <c r="Q13" s="11">
        <f t="shared" si="10"/>
        <v>6098</v>
      </c>
      <c r="R13" s="12">
        <f t="shared" si="5"/>
        <v>43553</v>
      </c>
      <c r="S13" s="14" t="str">
        <f t="shared" ref="S13:T13" si="16">F13</f>
        <v>3962/28</v>
      </c>
      <c r="T13" s="124" t="str">
        <f t="shared" si="16"/>
        <v>11.4.19</v>
      </c>
      <c r="U13" s="14"/>
      <c r="V13" s="14">
        <f t="shared" ref="V13:V30" si="18">K13</f>
        <v>28</v>
      </c>
      <c r="W13" s="14">
        <f t="shared" si="8"/>
        <v>11</v>
      </c>
      <c r="X13" s="20"/>
      <c r="Y13" s="20"/>
      <c r="Z13" s="20"/>
    </row>
    <row r="14">
      <c r="A14" s="17">
        <v>43556.0</v>
      </c>
      <c r="B14" s="11">
        <v>4500.0</v>
      </c>
      <c r="C14" s="11">
        <v>4500.0</v>
      </c>
      <c r="D14" s="11">
        <f t="shared" si="1"/>
        <v>0</v>
      </c>
      <c r="E14" s="11">
        <f t="shared" ref="E14:E30" si="19">SUM(E13+D14)</f>
        <v>8412</v>
      </c>
      <c r="F14" s="14" t="s">
        <v>1025</v>
      </c>
      <c r="G14" s="12" t="s">
        <v>1009</v>
      </c>
      <c r="H14" s="14"/>
      <c r="I14" s="12">
        <v>43556.0</v>
      </c>
      <c r="J14" s="12">
        <v>43605.0</v>
      </c>
      <c r="K14" s="13">
        <f t="shared" si="2"/>
        <v>49</v>
      </c>
      <c r="L14" s="14">
        <v>450.0</v>
      </c>
      <c r="M14" s="15">
        <v>0.18</v>
      </c>
      <c r="N14" s="16">
        <f t="shared" si="3"/>
        <v>810</v>
      </c>
      <c r="O14" s="16">
        <v>810.0</v>
      </c>
      <c r="P14" s="11">
        <f t="shared" si="4"/>
        <v>0</v>
      </c>
      <c r="Q14" s="11">
        <f t="shared" si="10"/>
        <v>6098</v>
      </c>
      <c r="R14" s="12">
        <f t="shared" si="5"/>
        <v>43605</v>
      </c>
      <c r="S14" s="14" t="str">
        <f t="shared" ref="S14:T14" si="17">F14</f>
        <v>3968/31</v>
      </c>
      <c r="T14" s="124" t="str">
        <f t="shared" si="17"/>
        <v>6.6.19</v>
      </c>
      <c r="U14" s="14"/>
      <c r="V14" s="14">
        <f t="shared" si="18"/>
        <v>49</v>
      </c>
      <c r="W14" s="14">
        <f t="shared" si="8"/>
        <v>20</v>
      </c>
    </row>
    <row r="15">
      <c r="A15" s="17">
        <v>43586.0</v>
      </c>
      <c r="B15" s="11">
        <v>4500.0</v>
      </c>
      <c r="C15" s="11">
        <v>4500.0</v>
      </c>
      <c r="D15" s="11">
        <f t="shared" si="1"/>
        <v>0</v>
      </c>
      <c r="E15" s="11">
        <f t="shared" si="19"/>
        <v>8412</v>
      </c>
      <c r="F15" s="14" t="s">
        <v>1026</v>
      </c>
      <c r="G15" s="12" t="s">
        <v>1011</v>
      </c>
      <c r="H15" s="14"/>
      <c r="I15" s="12">
        <v>43586.0</v>
      </c>
      <c r="J15" s="12">
        <v>43615.0</v>
      </c>
      <c r="K15" s="13">
        <f t="shared" si="2"/>
        <v>29</v>
      </c>
      <c r="L15" s="14">
        <v>450.0</v>
      </c>
      <c r="M15" s="15">
        <v>0.18</v>
      </c>
      <c r="N15" s="16">
        <f t="shared" si="3"/>
        <v>810</v>
      </c>
      <c r="O15" s="16">
        <v>810.0</v>
      </c>
      <c r="P15" s="11">
        <f t="shared" si="4"/>
        <v>0</v>
      </c>
      <c r="Q15" s="11">
        <f t="shared" si="10"/>
        <v>6098</v>
      </c>
      <c r="R15" s="12">
        <f t="shared" si="5"/>
        <v>43615</v>
      </c>
      <c r="S15" s="14" t="str">
        <f t="shared" ref="S15:T15" si="20">F15</f>
        <v>3969/32</v>
      </c>
      <c r="T15" s="124" t="str">
        <f t="shared" si="20"/>
        <v>12.6.19</v>
      </c>
      <c r="U15" s="14"/>
      <c r="V15" s="14">
        <f t="shared" si="18"/>
        <v>29</v>
      </c>
      <c r="W15" s="14">
        <f t="shared" si="8"/>
        <v>12</v>
      </c>
    </row>
    <row r="16">
      <c r="A16" s="17">
        <v>43617.0</v>
      </c>
      <c r="B16" s="11">
        <v>4500.0</v>
      </c>
      <c r="C16" s="11">
        <v>0.0</v>
      </c>
      <c r="D16" s="11">
        <f t="shared" si="1"/>
        <v>4500</v>
      </c>
      <c r="E16" s="11">
        <f t="shared" si="19"/>
        <v>12912</v>
      </c>
      <c r="F16" s="14"/>
      <c r="G16" s="12"/>
      <c r="H16" s="14"/>
      <c r="I16" s="12">
        <v>43617.0</v>
      </c>
      <c r="J16" s="80">
        <v>44035.0</v>
      </c>
      <c r="K16" s="13">
        <f t="shared" si="2"/>
        <v>418</v>
      </c>
      <c r="L16" s="14">
        <v>450.0</v>
      </c>
      <c r="M16" s="15">
        <v>0.18</v>
      </c>
      <c r="N16" s="16">
        <f t="shared" si="3"/>
        <v>810</v>
      </c>
      <c r="O16" s="16">
        <v>0.0</v>
      </c>
      <c r="P16" s="11">
        <f t="shared" si="4"/>
        <v>810</v>
      </c>
      <c r="Q16" s="11">
        <f t="shared" si="10"/>
        <v>6908</v>
      </c>
      <c r="R16" s="12">
        <f t="shared" si="5"/>
        <v>44035</v>
      </c>
      <c r="S16" s="14"/>
      <c r="T16" s="124"/>
      <c r="U16" s="14"/>
      <c r="V16" s="14">
        <f t="shared" si="18"/>
        <v>418</v>
      </c>
      <c r="W16" s="14">
        <f t="shared" si="8"/>
        <v>167</v>
      </c>
      <c r="X16" s="19">
        <v>43617.0</v>
      </c>
      <c r="Y16" s="19">
        <v>43630.0</v>
      </c>
      <c r="Z16" s="20">
        <f>SUM(Y16-X16+1)</f>
        <v>14</v>
      </c>
    </row>
    <row r="17">
      <c r="A17" s="17">
        <v>43647.0</v>
      </c>
      <c r="B17" s="11">
        <v>4500.0</v>
      </c>
      <c r="C17" s="11">
        <v>0.0</v>
      </c>
      <c r="D17" s="11">
        <f t="shared" si="1"/>
        <v>4500</v>
      </c>
      <c r="E17" s="11">
        <f t="shared" si="19"/>
        <v>17412</v>
      </c>
      <c r="F17" s="14"/>
      <c r="G17" s="21"/>
      <c r="H17" s="14"/>
      <c r="I17" s="12">
        <v>43647.0</v>
      </c>
      <c r="J17" s="80">
        <v>44035.0</v>
      </c>
      <c r="K17" s="13">
        <f t="shared" si="2"/>
        <v>388</v>
      </c>
      <c r="L17" s="14">
        <v>450.0</v>
      </c>
      <c r="M17" s="15">
        <v>0.18</v>
      </c>
      <c r="N17" s="16">
        <f t="shared" si="3"/>
        <v>810</v>
      </c>
      <c r="O17" s="16">
        <v>0.0</v>
      </c>
      <c r="P17" s="11">
        <f t="shared" si="4"/>
        <v>810</v>
      </c>
      <c r="Q17" s="11">
        <f t="shared" si="10"/>
        <v>7718</v>
      </c>
      <c r="R17" s="12">
        <f t="shared" si="5"/>
        <v>44035</v>
      </c>
      <c r="S17" s="14"/>
      <c r="T17" s="124"/>
      <c r="U17" s="14"/>
      <c r="V17" s="14">
        <f t="shared" si="18"/>
        <v>388</v>
      </c>
      <c r="W17" s="14">
        <f t="shared" si="8"/>
        <v>155</v>
      </c>
    </row>
    <row r="18">
      <c r="A18" s="17">
        <v>43678.0</v>
      </c>
      <c r="B18" s="11">
        <v>4500.0</v>
      </c>
      <c r="C18" s="11">
        <v>0.0</v>
      </c>
      <c r="D18" s="11">
        <f t="shared" si="1"/>
        <v>4500</v>
      </c>
      <c r="E18" s="11">
        <f t="shared" si="19"/>
        <v>21912</v>
      </c>
      <c r="F18" s="14"/>
      <c r="G18" s="21"/>
      <c r="H18" s="14"/>
      <c r="I18" s="12">
        <v>43678.0</v>
      </c>
      <c r="J18" s="80">
        <v>44074.0</v>
      </c>
      <c r="K18" s="13">
        <f t="shared" si="2"/>
        <v>396</v>
      </c>
      <c r="L18" s="14">
        <v>450.0</v>
      </c>
      <c r="M18" s="15">
        <v>0.18</v>
      </c>
      <c r="N18" s="16">
        <f t="shared" si="3"/>
        <v>810</v>
      </c>
      <c r="O18" s="16">
        <v>0.0</v>
      </c>
      <c r="P18" s="11">
        <f t="shared" si="4"/>
        <v>810</v>
      </c>
      <c r="Q18" s="11">
        <f t="shared" si="10"/>
        <v>8528</v>
      </c>
      <c r="R18" s="12">
        <f t="shared" si="5"/>
        <v>44074</v>
      </c>
      <c r="S18" s="14"/>
      <c r="T18" s="124"/>
      <c r="U18" s="14"/>
      <c r="V18" s="14">
        <f t="shared" si="18"/>
        <v>396</v>
      </c>
      <c r="W18" s="14">
        <f t="shared" si="8"/>
        <v>158</v>
      </c>
      <c r="X18" s="19">
        <v>43617.0</v>
      </c>
      <c r="Y18" s="19">
        <v>43629.0</v>
      </c>
      <c r="Z18" s="20">
        <f>SUM(Y18-X18+1)</f>
        <v>13</v>
      </c>
    </row>
    <row r="19">
      <c r="A19" s="17">
        <v>43709.0</v>
      </c>
      <c r="B19" s="11">
        <v>4500.0</v>
      </c>
      <c r="C19" s="11">
        <v>0.0</v>
      </c>
      <c r="D19" s="11">
        <f t="shared" si="1"/>
        <v>4500</v>
      </c>
      <c r="E19" s="11">
        <f t="shared" si="19"/>
        <v>26412</v>
      </c>
      <c r="F19" s="14"/>
      <c r="G19" s="21"/>
      <c r="H19" s="14"/>
      <c r="I19" s="12">
        <v>43709.0</v>
      </c>
      <c r="J19" s="80">
        <v>44074.0</v>
      </c>
      <c r="K19" s="13">
        <f t="shared" si="2"/>
        <v>365</v>
      </c>
      <c r="L19" s="14">
        <v>450.0</v>
      </c>
      <c r="M19" s="15">
        <v>0.18</v>
      </c>
      <c r="N19" s="16">
        <f t="shared" si="3"/>
        <v>810</v>
      </c>
      <c r="O19" s="16">
        <v>0.0</v>
      </c>
      <c r="P19" s="11">
        <f t="shared" si="4"/>
        <v>810</v>
      </c>
      <c r="Q19" s="11">
        <f t="shared" si="10"/>
        <v>9338</v>
      </c>
      <c r="R19" s="12">
        <f t="shared" si="5"/>
        <v>44074</v>
      </c>
      <c r="S19" s="14"/>
      <c r="T19" s="124"/>
      <c r="U19" s="14"/>
      <c r="V19" s="14">
        <f t="shared" si="18"/>
        <v>365</v>
      </c>
      <c r="W19" s="14">
        <f t="shared" si="8"/>
        <v>146</v>
      </c>
    </row>
    <row r="20">
      <c r="A20" s="17">
        <v>43739.0</v>
      </c>
      <c r="B20" s="11">
        <v>4500.0</v>
      </c>
      <c r="C20" s="11">
        <v>0.0</v>
      </c>
      <c r="D20" s="11">
        <f t="shared" si="1"/>
        <v>4500</v>
      </c>
      <c r="E20" s="11">
        <f t="shared" si="19"/>
        <v>30912</v>
      </c>
      <c r="F20" s="14"/>
      <c r="G20" s="21"/>
      <c r="H20" s="14"/>
      <c r="I20" s="12">
        <v>43739.0</v>
      </c>
      <c r="J20" s="80">
        <v>44074.0</v>
      </c>
      <c r="K20" s="13">
        <f t="shared" si="2"/>
        <v>335</v>
      </c>
      <c r="L20" s="14">
        <v>450.0</v>
      </c>
      <c r="M20" s="15">
        <v>0.18</v>
      </c>
      <c r="N20" s="16">
        <f t="shared" si="3"/>
        <v>810</v>
      </c>
      <c r="O20" s="16">
        <v>0.0</v>
      </c>
      <c r="P20" s="11">
        <f t="shared" si="4"/>
        <v>810</v>
      </c>
      <c r="Q20" s="11">
        <f t="shared" si="10"/>
        <v>10148</v>
      </c>
      <c r="R20" s="12">
        <f t="shared" si="5"/>
        <v>44074</v>
      </c>
      <c r="S20" s="14"/>
      <c r="T20" s="124"/>
      <c r="U20" s="14"/>
      <c r="V20" s="14">
        <f t="shared" si="18"/>
        <v>335</v>
      </c>
      <c r="W20" s="14">
        <f t="shared" si="8"/>
        <v>134</v>
      </c>
      <c r="AA20" s="24">
        <v>2625.0</v>
      </c>
      <c r="AB20" s="24">
        <f>AA22</f>
        <v>2756</v>
      </c>
    </row>
    <row r="21" ht="15.75" customHeight="1">
      <c r="A21" s="17">
        <v>43770.0</v>
      </c>
      <c r="B21" s="11">
        <v>4500.0</v>
      </c>
      <c r="C21" s="11">
        <v>0.0</v>
      </c>
      <c r="D21" s="11">
        <f t="shared" si="1"/>
        <v>4500</v>
      </c>
      <c r="E21" s="11">
        <f t="shared" si="19"/>
        <v>35412</v>
      </c>
      <c r="F21" s="14"/>
      <c r="G21" s="21"/>
      <c r="H21" s="14"/>
      <c r="I21" s="12">
        <v>43770.0</v>
      </c>
      <c r="J21" s="80">
        <v>44074.0</v>
      </c>
      <c r="K21" s="13">
        <f t="shared" si="2"/>
        <v>304</v>
      </c>
      <c r="L21" s="14">
        <v>450.0</v>
      </c>
      <c r="M21" s="15">
        <v>0.18</v>
      </c>
      <c r="N21" s="16">
        <f t="shared" si="3"/>
        <v>810</v>
      </c>
      <c r="O21" s="16">
        <v>0.0</v>
      </c>
      <c r="P21" s="11">
        <f t="shared" si="4"/>
        <v>810</v>
      </c>
      <c r="Q21" s="11">
        <f t="shared" si="10"/>
        <v>10958</v>
      </c>
      <c r="R21" s="12">
        <f t="shared" si="5"/>
        <v>44074</v>
      </c>
      <c r="S21" s="14"/>
      <c r="T21" s="124"/>
      <c r="U21" s="14"/>
      <c r="V21" s="14">
        <f t="shared" si="18"/>
        <v>304</v>
      </c>
      <c r="W21" s="14">
        <f t="shared" si="8"/>
        <v>121</v>
      </c>
      <c r="AA21" s="24">
        <f>ROUND(SUM(AA20*5%),0)</f>
        <v>131</v>
      </c>
      <c r="AB21" s="24">
        <f>ROUND(SUM(AB20*10%),0)</f>
        <v>276</v>
      </c>
    </row>
    <row r="22" ht="15.75" customHeight="1">
      <c r="A22" s="17">
        <v>43800.0</v>
      </c>
      <c r="B22" s="11">
        <v>4500.0</v>
      </c>
      <c r="C22" s="11">
        <v>0.0</v>
      </c>
      <c r="D22" s="11">
        <f t="shared" si="1"/>
        <v>4500</v>
      </c>
      <c r="E22" s="11">
        <f t="shared" si="19"/>
        <v>39912</v>
      </c>
      <c r="F22" s="14"/>
      <c r="G22" s="12"/>
      <c r="H22" s="14"/>
      <c r="I22" s="12">
        <v>43800.0</v>
      </c>
      <c r="J22" s="80">
        <v>44074.0</v>
      </c>
      <c r="K22" s="13">
        <f t="shared" si="2"/>
        <v>274</v>
      </c>
      <c r="L22" s="14">
        <v>450.0</v>
      </c>
      <c r="M22" s="15">
        <v>0.18</v>
      </c>
      <c r="N22" s="16">
        <f t="shared" si="3"/>
        <v>810</v>
      </c>
      <c r="O22" s="16">
        <v>0.0</v>
      </c>
      <c r="P22" s="11">
        <f t="shared" si="4"/>
        <v>810</v>
      </c>
      <c r="Q22" s="11">
        <f t="shared" si="10"/>
        <v>11768</v>
      </c>
      <c r="R22" s="12">
        <f t="shared" si="5"/>
        <v>44074</v>
      </c>
      <c r="S22" s="14"/>
      <c r="T22" s="124"/>
      <c r="U22" s="14"/>
      <c r="V22" s="14">
        <f t="shared" si="18"/>
        <v>274</v>
      </c>
      <c r="W22" s="14">
        <f t="shared" si="8"/>
        <v>109</v>
      </c>
      <c r="AA22" s="24">
        <f t="shared" ref="AA22:AB22" si="21">SUM(AA20,AA21)</f>
        <v>2756</v>
      </c>
      <c r="AB22" s="24">
        <f t="shared" si="21"/>
        <v>3032</v>
      </c>
    </row>
    <row r="23" ht="15.75" customHeight="1">
      <c r="A23" s="17">
        <v>43831.0</v>
      </c>
      <c r="B23" s="11">
        <v>4500.0</v>
      </c>
      <c r="C23" s="11">
        <v>0.0</v>
      </c>
      <c r="D23" s="11">
        <f t="shared" si="1"/>
        <v>4500</v>
      </c>
      <c r="E23" s="11">
        <f t="shared" si="19"/>
        <v>44412</v>
      </c>
      <c r="F23" s="14"/>
      <c r="G23" s="14"/>
      <c r="H23" s="14"/>
      <c r="I23" s="12">
        <v>43831.0</v>
      </c>
      <c r="J23" s="80">
        <v>44074.0</v>
      </c>
      <c r="K23" s="13">
        <f t="shared" si="2"/>
        <v>243</v>
      </c>
      <c r="L23" s="14">
        <v>450.0</v>
      </c>
      <c r="M23" s="15">
        <v>0.18</v>
      </c>
      <c r="N23" s="16">
        <f t="shared" si="3"/>
        <v>810</v>
      </c>
      <c r="O23" s="16">
        <v>0.0</v>
      </c>
      <c r="P23" s="11">
        <f t="shared" si="4"/>
        <v>810</v>
      </c>
      <c r="Q23" s="11">
        <f t="shared" si="10"/>
        <v>12578</v>
      </c>
      <c r="R23" s="12">
        <f t="shared" si="5"/>
        <v>44074</v>
      </c>
      <c r="S23" s="11"/>
      <c r="T23" s="124"/>
      <c r="U23" s="11"/>
      <c r="V23" s="14">
        <f t="shared" si="18"/>
        <v>243</v>
      </c>
      <c r="W23" s="14">
        <f t="shared" si="8"/>
        <v>97</v>
      </c>
    </row>
    <row r="24" ht="15.75" customHeight="1">
      <c r="A24" s="17">
        <v>43862.0</v>
      </c>
      <c r="B24" s="11">
        <v>4500.0</v>
      </c>
      <c r="C24" s="11">
        <v>0.0</v>
      </c>
      <c r="D24" s="11">
        <f t="shared" si="1"/>
        <v>4500</v>
      </c>
      <c r="E24" s="11">
        <f t="shared" si="19"/>
        <v>48912</v>
      </c>
      <c r="F24" s="14"/>
      <c r="G24" s="26"/>
      <c r="H24" s="14"/>
      <c r="I24" s="12">
        <v>43862.0</v>
      </c>
      <c r="J24" s="80">
        <v>44074.0</v>
      </c>
      <c r="K24" s="13">
        <f t="shared" si="2"/>
        <v>212</v>
      </c>
      <c r="L24" s="14">
        <v>450.0</v>
      </c>
      <c r="M24" s="15">
        <v>0.18</v>
      </c>
      <c r="N24" s="16">
        <f t="shared" si="3"/>
        <v>810</v>
      </c>
      <c r="O24" s="16">
        <v>0.0</v>
      </c>
      <c r="P24" s="11">
        <f t="shared" si="4"/>
        <v>810</v>
      </c>
      <c r="Q24" s="11">
        <f t="shared" si="10"/>
        <v>13388</v>
      </c>
      <c r="R24" s="12">
        <f t="shared" si="5"/>
        <v>44074</v>
      </c>
      <c r="S24" s="21"/>
      <c r="T24" s="124"/>
      <c r="U24" s="11"/>
      <c r="V24" s="14">
        <f t="shared" si="18"/>
        <v>212</v>
      </c>
      <c r="W24" s="14">
        <f t="shared" si="8"/>
        <v>85</v>
      </c>
    </row>
    <row r="25" ht="15.75" customHeight="1">
      <c r="A25" s="17">
        <v>43891.0</v>
      </c>
      <c r="B25" s="11">
        <v>4500.0</v>
      </c>
      <c r="C25" s="11">
        <v>0.0</v>
      </c>
      <c r="D25" s="11">
        <f t="shared" si="1"/>
        <v>4500</v>
      </c>
      <c r="E25" s="11">
        <f t="shared" si="19"/>
        <v>53412</v>
      </c>
      <c r="F25" s="14"/>
      <c r="G25" s="14"/>
      <c r="H25" s="14"/>
      <c r="I25" s="12">
        <v>43891.0</v>
      </c>
      <c r="J25" s="80">
        <v>44074.0</v>
      </c>
      <c r="K25" s="13">
        <f t="shared" si="2"/>
        <v>183</v>
      </c>
      <c r="L25" s="14">
        <v>450.0</v>
      </c>
      <c r="M25" s="15">
        <v>0.18</v>
      </c>
      <c r="N25" s="16">
        <f t="shared" si="3"/>
        <v>810</v>
      </c>
      <c r="O25" s="16">
        <v>0.0</v>
      </c>
      <c r="P25" s="11">
        <f t="shared" si="4"/>
        <v>810</v>
      </c>
      <c r="Q25" s="11">
        <f t="shared" si="10"/>
        <v>14198</v>
      </c>
      <c r="R25" s="12">
        <f t="shared" si="5"/>
        <v>44074</v>
      </c>
      <c r="S25" s="11"/>
      <c r="T25" s="124"/>
      <c r="U25" s="11"/>
      <c r="V25" s="14">
        <f t="shared" si="18"/>
        <v>183</v>
      </c>
      <c r="W25" s="14">
        <f t="shared" si="8"/>
        <v>73</v>
      </c>
    </row>
    <row r="26" ht="15.75" customHeight="1">
      <c r="A26" s="22">
        <v>43922.0</v>
      </c>
      <c r="B26" s="11">
        <v>4500.0</v>
      </c>
      <c r="C26" s="23">
        <v>0.0</v>
      </c>
      <c r="D26" s="11">
        <f t="shared" si="1"/>
        <v>4500</v>
      </c>
      <c r="E26" s="23">
        <f t="shared" si="19"/>
        <v>57912</v>
      </c>
      <c r="F26" s="28"/>
      <c r="G26" s="28"/>
      <c r="H26" s="28"/>
      <c r="I26" s="12">
        <v>43922.0</v>
      </c>
      <c r="J26" s="80">
        <v>44074.0</v>
      </c>
      <c r="K26" s="13">
        <f t="shared" si="2"/>
        <v>152</v>
      </c>
      <c r="L26" s="14">
        <v>450.0</v>
      </c>
      <c r="M26" s="29">
        <v>0.18</v>
      </c>
      <c r="N26" s="30">
        <f t="shared" si="3"/>
        <v>810</v>
      </c>
      <c r="O26" s="30">
        <v>0.0</v>
      </c>
      <c r="P26" s="11">
        <f t="shared" si="4"/>
        <v>810</v>
      </c>
      <c r="Q26" s="11">
        <f t="shared" si="10"/>
        <v>15008</v>
      </c>
      <c r="R26" s="12">
        <f t="shared" si="5"/>
        <v>44074</v>
      </c>
      <c r="S26" s="23"/>
      <c r="T26" s="124"/>
      <c r="U26" s="23"/>
      <c r="V26" s="14">
        <f t="shared" si="18"/>
        <v>152</v>
      </c>
      <c r="W26" s="14">
        <f t="shared" si="8"/>
        <v>61</v>
      </c>
    </row>
    <row r="27" ht="15.75" customHeight="1">
      <c r="A27" s="22">
        <v>43952.0</v>
      </c>
      <c r="B27" s="11">
        <v>4500.0</v>
      </c>
      <c r="C27" s="23">
        <v>0.0</v>
      </c>
      <c r="D27" s="11">
        <f t="shared" si="1"/>
        <v>4500</v>
      </c>
      <c r="E27" s="23">
        <f t="shared" si="19"/>
        <v>62412</v>
      </c>
      <c r="F27" s="28"/>
      <c r="G27" s="28"/>
      <c r="H27" s="28"/>
      <c r="I27" s="12">
        <v>43952.0</v>
      </c>
      <c r="J27" s="80">
        <v>44074.0</v>
      </c>
      <c r="K27" s="13">
        <f t="shared" si="2"/>
        <v>122</v>
      </c>
      <c r="L27" s="14">
        <v>450.0</v>
      </c>
      <c r="M27" s="29">
        <v>0.18</v>
      </c>
      <c r="N27" s="30">
        <f t="shared" si="3"/>
        <v>810</v>
      </c>
      <c r="O27" s="30">
        <v>0.0</v>
      </c>
      <c r="P27" s="11">
        <f t="shared" si="4"/>
        <v>810</v>
      </c>
      <c r="Q27" s="11">
        <f t="shared" si="10"/>
        <v>15818</v>
      </c>
      <c r="R27" s="12">
        <f t="shared" si="5"/>
        <v>44074</v>
      </c>
      <c r="S27" s="23"/>
      <c r="T27" s="124"/>
      <c r="U27" s="23"/>
      <c r="V27" s="14">
        <f t="shared" si="18"/>
        <v>122</v>
      </c>
      <c r="W27" s="14">
        <f t="shared" si="8"/>
        <v>49</v>
      </c>
    </row>
    <row r="28" ht="15.75" customHeight="1">
      <c r="A28" s="22">
        <v>43983.0</v>
      </c>
      <c r="B28" s="11">
        <v>4500.0</v>
      </c>
      <c r="C28" s="23">
        <v>0.0</v>
      </c>
      <c r="D28" s="11">
        <f t="shared" si="1"/>
        <v>4500</v>
      </c>
      <c r="E28" s="23">
        <f t="shared" si="19"/>
        <v>66912</v>
      </c>
      <c r="F28" s="28"/>
      <c r="G28" s="28"/>
      <c r="H28" s="28"/>
      <c r="I28" s="12">
        <v>43983.0</v>
      </c>
      <c r="J28" s="80">
        <v>44074.0</v>
      </c>
      <c r="K28" s="13">
        <f t="shared" si="2"/>
        <v>91</v>
      </c>
      <c r="L28" s="14">
        <v>450.0</v>
      </c>
      <c r="M28" s="29">
        <v>0.18</v>
      </c>
      <c r="N28" s="30">
        <f t="shared" si="3"/>
        <v>810</v>
      </c>
      <c r="O28" s="30">
        <v>0.0</v>
      </c>
      <c r="P28" s="11">
        <f t="shared" si="4"/>
        <v>810</v>
      </c>
      <c r="Q28" s="11">
        <f t="shared" si="10"/>
        <v>16628</v>
      </c>
      <c r="R28" s="12">
        <f t="shared" si="5"/>
        <v>44074</v>
      </c>
      <c r="S28" s="23"/>
      <c r="T28" s="124"/>
      <c r="U28" s="23"/>
      <c r="V28" s="14">
        <f t="shared" si="18"/>
        <v>91</v>
      </c>
      <c r="W28" s="14">
        <f t="shared" si="8"/>
        <v>36</v>
      </c>
    </row>
    <row r="29" ht="15.75" customHeight="1">
      <c r="A29" s="17">
        <v>44013.0</v>
      </c>
      <c r="B29" s="11">
        <v>4500.0</v>
      </c>
      <c r="C29" s="11">
        <v>9000.0</v>
      </c>
      <c r="D29" s="11">
        <f t="shared" si="1"/>
        <v>-4500</v>
      </c>
      <c r="E29" s="11">
        <f t="shared" si="19"/>
        <v>62412</v>
      </c>
      <c r="F29" s="14"/>
      <c r="G29" s="14"/>
      <c r="H29" s="14"/>
      <c r="I29" s="12">
        <v>44013.0</v>
      </c>
      <c r="J29" s="80">
        <v>44074.0</v>
      </c>
      <c r="K29" s="13">
        <f t="shared" si="2"/>
        <v>61</v>
      </c>
      <c r="L29" s="14">
        <v>450.0</v>
      </c>
      <c r="M29" s="15">
        <v>0.18</v>
      </c>
      <c r="N29" s="16">
        <f t="shared" si="3"/>
        <v>810</v>
      </c>
      <c r="O29" s="16">
        <v>1620.0</v>
      </c>
      <c r="P29" s="11">
        <f t="shared" si="4"/>
        <v>-810</v>
      </c>
      <c r="Q29" s="11">
        <f t="shared" si="10"/>
        <v>15818</v>
      </c>
      <c r="R29" s="12">
        <f t="shared" si="5"/>
        <v>44074</v>
      </c>
      <c r="S29" s="11"/>
      <c r="T29" s="124"/>
      <c r="U29" s="11"/>
      <c r="V29" s="14">
        <f t="shared" si="18"/>
        <v>61</v>
      </c>
      <c r="W29" s="14">
        <f t="shared" si="8"/>
        <v>24</v>
      </c>
    </row>
    <row r="30" ht="15.75" customHeight="1">
      <c r="A30" s="17">
        <v>44044.0</v>
      </c>
      <c r="B30" s="23">
        <v>6500.0</v>
      </c>
      <c r="C30" s="11">
        <v>0.0</v>
      </c>
      <c r="D30" s="11">
        <f t="shared" si="1"/>
        <v>6500</v>
      </c>
      <c r="E30" s="11">
        <f t="shared" si="19"/>
        <v>68912</v>
      </c>
      <c r="F30" s="14"/>
      <c r="G30" s="14"/>
      <c r="H30" s="14"/>
      <c r="I30" s="12">
        <v>44044.0</v>
      </c>
      <c r="J30" s="80">
        <v>44074.0</v>
      </c>
      <c r="K30" s="13">
        <f t="shared" si="2"/>
        <v>30</v>
      </c>
      <c r="L30" s="14">
        <v>450.0</v>
      </c>
      <c r="M30" s="15">
        <v>0.18</v>
      </c>
      <c r="N30" s="16">
        <f t="shared" si="3"/>
        <v>1170</v>
      </c>
      <c r="O30" s="16">
        <v>0.0</v>
      </c>
      <c r="P30" s="11">
        <f t="shared" si="4"/>
        <v>1170</v>
      </c>
      <c r="Q30" s="11">
        <f t="shared" si="10"/>
        <v>16988</v>
      </c>
      <c r="R30" s="11"/>
      <c r="S30" s="11"/>
      <c r="T30" s="124"/>
      <c r="U30" s="11"/>
      <c r="V30" s="14">
        <f t="shared" si="18"/>
        <v>30</v>
      </c>
      <c r="W30" s="14">
        <f t="shared" si="8"/>
        <v>17</v>
      </c>
    </row>
    <row r="31" ht="15.75" customHeight="1">
      <c r="A31" s="11"/>
      <c r="B31" s="11">
        <f t="shared" ref="B31:D31" si="22">SUM(B5:B30)</f>
        <v>122912</v>
      </c>
      <c r="C31" s="11">
        <f t="shared" si="22"/>
        <v>54000</v>
      </c>
      <c r="D31" s="11">
        <f t="shared" si="22"/>
        <v>68912</v>
      </c>
      <c r="E31" s="11"/>
      <c r="F31" s="14"/>
      <c r="G31" s="14"/>
      <c r="H31" s="14"/>
      <c r="I31" s="12"/>
      <c r="J31" s="14"/>
      <c r="K31" s="14"/>
      <c r="L31" s="14">
        <f>SUM(L5:L30)</f>
        <v>18250</v>
      </c>
      <c r="M31" s="11"/>
      <c r="N31" s="11">
        <f t="shared" ref="N31:P31" si="23">SUM(N5:N30)</f>
        <v>30708</v>
      </c>
      <c r="O31" s="11">
        <f t="shared" si="23"/>
        <v>13720</v>
      </c>
      <c r="P31" s="11">
        <f t="shared" si="23"/>
        <v>16988</v>
      </c>
      <c r="Q31" s="11"/>
      <c r="R31" s="11"/>
      <c r="S31" s="11"/>
      <c r="T31" s="11"/>
      <c r="U31" s="11"/>
      <c r="V31" s="11"/>
      <c r="W31" s="11">
        <f>SUM(W5:W30)</f>
        <v>5920</v>
      </c>
    </row>
    <row r="32" ht="15.75" customHeight="1"/>
    <row r="33" ht="15.75" customHeight="1">
      <c r="A33" s="3" t="s">
        <v>37</v>
      </c>
      <c r="B33" s="4"/>
      <c r="C33" s="4"/>
      <c r="D33" s="4"/>
      <c r="E33" s="4"/>
      <c r="F33" s="5"/>
    </row>
    <row r="34" ht="15.75" customHeight="1">
      <c r="A34" s="34" t="s">
        <v>38</v>
      </c>
      <c r="B34" s="5"/>
      <c r="C34" s="35"/>
      <c r="D34" s="35" t="s">
        <v>39</v>
      </c>
      <c r="E34" s="35" t="s">
        <v>17</v>
      </c>
      <c r="F34" s="35" t="s">
        <v>6</v>
      </c>
    </row>
    <row r="35" ht="15.75" customHeight="1">
      <c r="A35" s="34" t="s">
        <v>1</v>
      </c>
      <c r="B35" s="5"/>
      <c r="C35" s="35"/>
      <c r="D35" s="35">
        <f t="shared" ref="D35:E35" si="24">B31</f>
        <v>122912</v>
      </c>
      <c r="E35" s="35">
        <f t="shared" si="24"/>
        <v>54000</v>
      </c>
      <c r="F35" s="35">
        <f t="shared" ref="F35:F38" si="26">SUM(D35-E35)</f>
        <v>68912</v>
      </c>
    </row>
    <row r="36" ht="15.75" customHeight="1">
      <c r="A36" s="34" t="s">
        <v>40</v>
      </c>
      <c r="B36" s="5"/>
      <c r="C36" s="35"/>
      <c r="D36" s="35">
        <f t="shared" ref="D36:E36" si="25">N31</f>
        <v>30708</v>
      </c>
      <c r="E36" s="35">
        <f t="shared" si="25"/>
        <v>13720</v>
      </c>
      <c r="F36" s="35">
        <f t="shared" si="26"/>
        <v>16988</v>
      </c>
    </row>
    <row r="37" ht="15.75" customHeight="1">
      <c r="A37" s="34" t="s">
        <v>41</v>
      </c>
      <c r="B37" s="5"/>
      <c r="C37" s="35"/>
      <c r="D37" s="35">
        <f>L31</f>
        <v>18250</v>
      </c>
      <c r="E37" s="35">
        <v>0.0</v>
      </c>
      <c r="F37" s="35">
        <f t="shared" si="26"/>
        <v>18250</v>
      </c>
    </row>
    <row r="38" ht="15.75" customHeight="1">
      <c r="A38" s="34" t="s">
        <v>42</v>
      </c>
      <c r="B38" s="5"/>
      <c r="C38" s="35"/>
      <c r="D38" s="35">
        <f>W31</f>
        <v>5920</v>
      </c>
      <c r="E38" s="35">
        <v>0.0</v>
      </c>
      <c r="F38" s="35">
        <f t="shared" si="26"/>
        <v>5920</v>
      </c>
    </row>
    <row r="39" ht="15.75" customHeight="1">
      <c r="A39" s="3" t="s">
        <v>36</v>
      </c>
      <c r="B39" s="5"/>
      <c r="C39" s="35"/>
      <c r="D39" s="35">
        <f t="shared" ref="D39:F39" si="27">SUM(D35:D38)</f>
        <v>177790</v>
      </c>
      <c r="E39" s="35">
        <f t="shared" si="27"/>
        <v>67720</v>
      </c>
      <c r="F39" s="35">
        <f t="shared" si="27"/>
        <v>110070</v>
      </c>
    </row>
    <row r="40" ht="15.75" customHeight="1">
      <c r="A40" s="36" t="s">
        <v>43</v>
      </c>
    </row>
    <row r="41" ht="25.5" customHeight="1"/>
    <row r="42" ht="15.75" customHeight="1">
      <c r="D42" s="24" t="s">
        <v>44</v>
      </c>
      <c r="F42" s="24" t="s">
        <v>45</v>
      </c>
      <c r="I42" s="24" t="s">
        <v>46</v>
      </c>
      <c r="L42" s="24" t="s">
        <v>47</v>
      </c>
      <c r="Q42" s="24" t="s">
        <v>48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36:B36"/>
    <mergeCell ref="A37:B37"/>
    <mergeCell ref="A38:B38"/>
    <mergeCell ref="A39:B39"/>
    <mergeCell ref="A40:Q40"/>
    <mergeCell ref="A1:W1"/>
    <mergeCell ref="A2:L2"/>
    <mergeCell ref="M2:W2"/>
    <mergeCell ref="A4:W4"/>
    <mergeCell ref="A33:F33"/>
    <mergeCell ref="A34:B34"/>
    <mergeCell ref="A35:B35"/>
  </mergeCells>
  <printOptions/>
  <pageMargins bottom="0.7480314960629921" footer="0.0" header="0.0" left="0.7086614173228347" right="0.7086614173228347" top="0.7480314960629921"/>
  <pageSetup paperSize="5" scale="75"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5.75"/>
    <col customWidth="1" min="4" max="4" width="8.13"/>
    <col customWidth="1" min="5" max="5" width="7.5"/>
    <col customWidth="1" min="6" max="6" width="6.88"/>
    <col customWidth="1" min="7" max="7" width="7.88"/>
    <col customWidth="1" min="8" max="8" width="4.13"/>
    <col customWidth="1" min="9" max="9" width="8.25"/>
    <col customWidth="1" min="10" max="10" width="8.5"/>
    <col customWidth="1" min="11" max="11" width="5.0"/>
    <col customWidth="1" min="12" max="12" width="8.25"/>
    <col customWidth="1" min="13" max="13" width="3.75"/>
    <col customWidth="1" min="14" max="14" width="5.25"/>
    <col customWidth="1" min="15" max="15" width="5.13"/>
    <col customWidth="1" min="16" max="16" width="5.38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4.38"/>
    <col customWidth="1" min="23" max="23" width="5.88"/>
    <col customWidth="1" min="24" max="24" width="9.13"/>
    <col customWidth="1" min="25" max="25" width="7.88"/>
    <col customWidth="1" min="26" max="26" width="3.5"/>
    <col customWidth="1" min="27" max="28" width="7.63"/>
  </cols>
  <sheetData>
    <row r="1">
      <c r="A1" s="49" t="s">
        <v>408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 t="s">
        <v>1027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13.5" customHeight="1">
      <c r="A5" s="17">
        <v>43252.0</v>
      </c>
      <c r="B5" s="11">
        <v>2000.0</v>
      </c>
      <c r="C5" s="11">
        <v>2000.0</v>
      </c>
      <c r="D5" s="11">
        <f t="shared" ref="D5:D31" si="1">SUM(B5-C5)</f>
        <v>0</v>
      </c>
      <c r="E5" s="11">
        <f>D5</f>
        <v>0</v>
      </c>
      <c r="F5" s="14" t="s">
        <v>1028</v>
      </c>
      <c r="G5" s="14" t="s">
        <v>1029</v>
      </c>
      <c r="H5" s="14"/>
      <c r="I5" s="12">
        <v>43252.0</v>
      </c>
      <c r="J5" s="12">
        <v>43264.0</v>
      </c>
      <c r="K5" s="13">
        <f>SUM(J5-I5)</f>
        <v>12</v>
      </c>
      <c r="L5" s="14">
        <v>200.0</v>
      </c>
      <c r="M5" s="15">
        <v>0.18</v>
      </c>
      <c r="N5" s="16">
        <f t="shared" ref="N5:N31" si="2">ROUND(SUM(B5*M5),0)</f>
        <v>360</v>
      </c>
      <c r="O5" s="16">
        <v>360.0</v>
      </c>
      <c r="P5" s="11">
        <f t="shared" ref="P5:P31" si="3">SUM(N5-O5)</f>
        <v>0</v>
      </c>
      <c r="Q5" s="11">
        <f>P5</f>
        <v>0</v>
      </c>
      <c r="R5" s="12">
        <f>J5</f>
        <v>43264</v>
      </c>
      <c r="S5" s="14" t="s">
        <v>1028</v>
      </c>
      <c r="T5" s="14" t="s">
        <v>1029</v>
      </c>
      <c r="U5" s="11"/>
      <c r="V5" s="14">
        <f t="shared" ref="V5:V10" si="4">K5</f>
        <v>12</v>
      </c>
      <c r="W5" s="14">
        <f t="shared" ref="W5:W13" si="5">ROUND(SUM(N5*18%*V5/365),0)</f>
        <v>2</v>
      </c>
    </row>
    <row r="6" ht="13.5" customHeight="1">
      <c r="A6" s="17">
        <v>43282.0</v>
      </c>
      <c r="B6" s="11">
        <v>2000.0</v>
      </c>
      <c r="C6" s="11">
        <v>2000.0</v>
      </c>
      <c r="D6" s="11">
        <f t="shared" si="1"/>
        <v>0</v>
      </c>
      <c r="E6" s="11">
        <f>SUM(D5+D6)</f>
        <v>0</v>
      </c>
      <c r="F6" s="14" t="s">
        <v>1028</v>
      </c>
      <c r="G6" s="14" t="s">
        <v>1029</v>
      </c>
      <c r="H6" s="14"/>
      <c r="I6" s="12">
        <v>43282.0</v>
      </c>
      <c r="J6" s="12">
        <v>43264.0</v>
      </c>
      <c r="K6" s="13"/>
      <c r="L6" s="14">
        <v>0.0</v>
      </c>
      <c r="M6" s="15">
        <v>0.18</v>
      </c>
      <c r="N6" s="16">
        <f t="shared" si="2"/>
        <v>360</v>
      </c>
      <c r="O6" s="16">
        <v>360.0</v>
      </c>
      <c r="P6" s="11">
        <f t="shared" si="3"/>
        <v>0</v>
      </c>
      <c r="Q6" s="11">
        <f t="shared" ref="Q6:Q12" si="6">SUM(Q5,P6)</f>
        <v>0</v>
      </c>
      <c r="R6" s="12">
        <f t="shared" ref="R6:R12" si="7">J7</f>
        <v>43264</v>
      </c>
      <c r="S6" s="14" t="s">
        <v>1028</v>
      </c>
      <c r="T6" s="14" t="s">
        <v>1029</v>
      </c>
      <c r="U6" s="14"/>
      <c r="V6" s="14" t="str">
        <f t="shared" si="4"/>
        <v/>
      </c>
      <c r="W6" s="14">
        <f t="shared" si="5"/>
        <v>0</v>
      </c>
    </row>
    <row r="7" ht="13.5" customHeight="1">
      <c r="A7" s="17">
        <v>43313.0</v>
      </c>
      <c r="B7" s="11">
        <v>2000.0</v>
      </c>
      <c r="C7" s="11">
        <v>2000.0</v>
      </c>
      <c r="D7" s="11">
        <f t="shared" si="1"/>
        <v>0</v>
      </c>
      <c r="E7" s="11">
        <f t="shared" ref="E7:E12" si="8">SUM(E6+D7)</f>
        <v>0</v>
      </c>
      <c r="F7" s="14" t="s">
        <v>1028</v>
      </c>
      <c r="G7" s="14" t="s">
        <v>1029</v>
      </c>
      <c r="H7" s="14"/>
      <c r="I7" s="12">
        <v>43313.0</v>
      </c>
      <c r="J7" s="12">
        <v>43264.0</v>
      </c>
      <c r="K7" s="13"/>
      <c r="L7" s="14">
        <v>0.0</v>
      </c>
      <c r="M7" s="15">
        <v>0.18</v>
      </c>
      <c r="N7" s="16">
        <f t="shared" si="2"/>
        <v>360</v>
      </c>
      <c r="O7" s="16">
        <v>360.0</v>
      </c>
      <c r="P7" s="11">
        <f t="shared" si="3"/>
        <v>0</v>
      </c>
      <c r="Q7" s="11">
        <f t="shared" si="6"/>
        <v>0</v>
      </c>
      <c r="R7" s="12">
        <f t="shared" si="7"/>
        <v>43361</v>
      </c>
      <c r="S7" s="14" t="s">
        <v>1028</v>
      </c>
      <c r="T7" s="14" t="s">
        <v>1029</v>
      </c>
      <c r="U7" s="14"/>
      <c r="V7" s="14" t="str">
        <f t="shared" si="4"/>
        <v/>
      </c>
      <c r="W7" s="14">
        <f t="shared" si="5"/>
        <v>0</v>
      </c>
    </row>
    <row r="8" ht="13.5" customHeight="1">
      <c r="A8" s="17">
        <v>43344.0</v>
      </c>
      <c r="B8" s="11">
        <v>2000.0</v>
      </c>
      <c r="C8" s="11">
        <v>2000.0</v>
      </c>
      <c r="D8" s="11">
        <f t="shared" si="1"/>
        <v>0</v>
      </c>
      <c r="E8" s="11">
        <f t="shared" si="8"/>
        <v>0</v>
      </c>
      <c r="F8" s="14" t="s">
        <v>1030</v>
      </c>
      <c r="G8" s="74" t="s">
        <v>1031</v>
      </c>
      <c r="H8" s="14"/>
      <c r="I8" s="12">
        <v>43344.0</v>
      </c>
      <c r="J8" s="12">
        <v>43361.0</v>
      </c>
      <c r="K8" s="13">
        <f t="shared" ref="K8:K31" si="9">SUM(J8-I8)</f>
        <v>17</v>
      </c>
      <c r="L8" s="14">
        <v>200.0</v>
      </c>
      <c r="M8" s="15">
        <v>0.18</v>
      </c>
      <c r="N8" s="16">
        <f t="shared" si="2"/>
        <v>360</v>
      </c>
      <c r="O8" s="16">
        <v>360.0</v>
      </c>
      <c r="P8" s="11">
        <f t="shared" si="3"/>
        <v>0</v>
      </c>
      <c r="Q8" s="11">
        <f t="shared" si="6"/>
        <v>0</v>
      </c>
      <c r="R8" s="12">
        <f t="shared" si="7"/>
        <v>43385</v>
      </c>
      <c r="S8" s="14" t="s">
        <v>1030</v>
      </c>
      <c r="T8" s="74" t="s">
        <v>1031</v>
      </c>
      <c r="U8" s="14"/>
      <c r="V8" s="14">
        <f t="shared" si="4"/>
        <v>17</v>
      </c>
      <c r="W8" s="14">
        <f t="shared" si="5"/>
        <v>3</v>
      </c>
    </row>
    <row r="9" ht="13.5" customHeight="1">
      <c r="A9" s="17">
        <v>43374.0</v>
      </c>
      <c r="B9" s="11">
        <v>2000.0</v>
      </c>
      <c r="C9" s="11">
        <v>2000.0</v>
      </c>
      <c r="D9" s="11">
        <f t="shared" si="1"/>
        <v>0</v>
      </c>
      <c r="E9" s="11">
        <f t="shared" si="8"/>
        <v>0</v>
      </c>
      <c r="F9" s="14" t="s">
        <v>1032</v>
      </c>
      <c r="G9" s="74" t="s">
        <v>1033</v>
      </c>
      <c r="H9" s="9"/>
      <c r="I9" s="12">
        <v>43374.0</v>
      </c>
      <c r="J9" s="12">
        <v>43385.0</v>
      </c>
      <c r="K9" s="13">
        <f t="shared" si="9"/>
        <v>11</v>
      </c>
      <c r="L9" s="14">
        <v>200.0</v>
      </c>
      <c r="M9" s="15">
        <v>0.18</v>
      </c>
      <c r="N9" s="16">
        <f t="shared" si="2"/>
        <v>360</v>
      </c>
      <c r="O9" s="16">
        <v>360.0</v>
      </c>
      <c r="P9" s="11">
        <f t="shared" si="3"/>
        <v>0</v>
      </c>
      <c r="Q9" s="11">
        <f t="shared" si="6"/>
        <v>0</v>
      </c>
      <c r="R9" s="12">
        <f t="shared" si="7"/>
        <v>43416</v>
      </c>
      <c r="S9" s="14" t="str">
        <f t="shared" ref="S9:T9" si="10">F9</f>
        <v>3464/19</v>
      </c>
      <c r="T9" s="74" t="str">
        <f t="shared" si="10"/>
        <v>26.10.18</v>
      </c>
      <c r="U9" s="14"/>
      <c r="V9" s="14">
        <f t="shared" si="4"/>
        <v>11</v>
      </c>
      <c r="W9" s="14">
        <f t="shared" si="5"/>
        <v>2</v>
      </c>
    </row>
    <row r="10" ht="13.5" customHeight="1">
      <c r="A10" s="17">
        <v>43405.0</v>
      </c>
      <c r="B10" s="11">
        <v>2000.0</v>
      </c>
      <c r="C10" s="11">
        <v>2000.0</v>
      </c>
      <c r="D10" s="11">
        <f t="shared" si="1"/>
        <v>0</v>
      </c>
      <c r="E10" s="11">
        <f t="shared" si="8"/>
        <v>0</v>
      </c>
      <c r="F10" s="14" t="s">
        <v>1034</v>
      </c>
      <c r="G10" s="14" t="s">
        <v>624</v>
      </c>
      <c r="H10" s="9"/>
      <c r="I10" s="12">
        <v>43405.0</v>
      </c>
      <c r="J10" s="12">
        <v>43416.0</v>
      </c>
      <c r="K10" s="13">
        <f t="shared" si="9"/>
        <v>11</v>
      </c>
      <c r="L10" s="14">
        <v>0.0</v>
      </c>
      <c r="M10" s="15">
        <v>0.18</v>
      </c>
      <c r="N10" s="16">
        <f t="shared" si="2"/>
        <v>360</v>
      </c>
      <c r="O10" s="16">
        <v>360.0</v>
      </c>
      <c r="P10" s="11">
        <f t="shared" si="3"/>
        <v>0</v>
      </c>
      <c r="Q10" s="11">
        <f t="shared" si="6"/>
        <v>0</v>
      </c>
      <c r="R10" s="12">
        <f t="shared" si="7"/>
        <v>43440</v>
      </c>
      <c r="S10" s="14" t="str">
        <f t="shared" ref="S10:T10" si="11">F10</f>
        <v>3468/38</v>
      </c>
      <c r="T10" s="14" t="str">
        <f t="shared" si="11"/>
        <v>27.11.18</v>
      </c>
      <c r="U10" s="14"/>
      <c r="V10" s="14">
        <f t="shared" si="4"/>
        <v>11</v>
      </c>
      <c r="W10" s="14">
        <f t="shared" si="5"/>
        <v>2</v>
      </c>
    </row>
    <row r="11" ht="13.5" customHeight="1">
      <c r="A11" s="17">
        <v>43435.0</v>
      </c>
      <c r="B11" s="11">
        <v>2000.0</v>
      </c>
      <c r="C11" s="11">
        <v>2000.0</v>
      </c>
      <c r="D11" s="11">
        <f t="shared" si="1"/>
        <v>0</v>
      </c>
      <c r="E11" s="11">
        <f t="shared" si="8"/>
        <v>0</v>
      </c>
      <c r="F11" s="14" t="s">
        <v>1035</v>
      </c>
      <c r="G11" s="14" t="s">
        <v>751</v>
      </c>
      <c r="H11" s="9"/>
      <c r="I11" s="12">
        <v>43435.0</v>
      </c>
      <c r="J11" s="12">
        <v>43440.0</v>
      </c>
      <c r="K11" s="13">
        <f t="shared" si="9"/>
        <v>5</v>
      </c>
      <c r="L11" s="14">
        <v>0.0</v>
      </c>
      <c r="M11" s="15">
        <v>0.18</v>
      </c>
      <c r="N11" s="16">
        <f t="shared" si="2"/>
        <v>360</v>
      </c>
      <c r="O11" s="16">
        <v>360.0</v>
      </c>
      <c r="P11" s="11">
        <f t="shared" si="3"/>
        <v>0</v>
      </c>
      <c r="Q11" s="11">
        <f t="shared" si="6"/>
        <v>0</v>
      </c>
      <c r="R11" s="12">
        <f t="shared" si="7"/>
        <v>43473</v>
      </c>
      <c r="S11" s="14" t="str">
        <f t="shared" ref="S11:T11" si="12">F11</f>
        <v>3648/17</v>
      </c>
      <c r="T11" s="14" t="str">
        <f t="shared" si="12"/>
        <v>19.12.18</v>
      </c>
      <c r="U11" s="14"/>
      <c r="V11" s="14">
        <v>0.0</v>
      </c>
      <c r="W11" s="14">
        <f t="shared" si="5"/>
        <v>0</v>
      </c>
    </row>
    <row r="12">
      <c r="A12" s="17">
        <v>43466.0</v>
      </c>
      <c r="B12" s="11">
        <v>2000.0</v>
      </c>
      <c r="C12" s="11">
        <v>2000.0</v>
      </c>
      <c r="D12" s="11">
        <f t="shared" si="1"/>
        <v>0</v>
      </c>
      <c r="E12" s="11">
        <f t="shared" si="8"/>
        <v>0</v>
      </c>
      <c r="F12" s="14"/>
      <c r="G12" s="14"/>
      <c r="H12" s="9"/>
      <c r="I12" s="12">
        <v>43466.0</v>
      </c>
      <c r="J12" s="12">
        <v>43473.0</v>
      </c>
      <c r="K12" s="13">
        <f t="shared" si="9"/>
        <v>7</v>
      </c>
      <c r="L12" s="14">
        <v>0.0</v>
      </c>
      <c r="M12" s="15">
        <v>0.18</v>
      </c>
      <c r="N12" s="16">
        <f t="shared" si="2"/>
        <v>360</v>
      </c>
      <c r="O12" s="16">
        <v>360.0</v>
      </c>
      <c r="P12" s="11">
        <f t="shared" si="3"/>
        <v>0</v>
      </c>
      <c r="Q12" s="11">
        <f t="shared" si="6"/>
        <v>0</v>
      </c>
      <c r="R12" s="12">
        <f t="shared" si="7"/>
        <v>43509</v>
      </c>
      <c r="S12" s="14"/>
      <c r="T12" s="14"/>
      <c r="U12" s="14"/>
      <c r="V12" s="14">
        <v>0.0</v>
      </c>
      <c r="W12" s="14">
        <f t="shared" si="5"/>
        <v>0</v>
      </c>
    </row>
    <row r="13">
      <c r="A13" s="17">
        <v>43497.0</v>
      </c>
      <c r="B13" s="11">
        <v>2000.0</v>
      </c>
      <c r="C13" s="11">
        <v>2000.0</v>
      </c>
      <c r="D13" s="11">
        <f t="shared" si="1"/>
        <v>0</v>
      </c>
      <c r="E13" s="11">
        <f>D13</f>
        <v>0</v>
      </c>
      <c r="F13" s="14" t="s">
        <v>1036</v>
      </c>
      <c r="G13" s="14" t="s">
        <v>1037</v>
      </c>
      <c r="H13" s="14"/>
      <c r="I13" s="12">
        <v>43497.0</v>
      </c>
      <c r="J13" s="12">
        <v>43509.0</v>
      </c>
      <c r="K13" s="13">
        <f t="shared" si="9"/>
        <v>12</v>
      </c>
      <c r="L13" s="14">
        <v>200.0</v>
      </c>
      <c r="M13" s="15">
        <v>0.18</v>
      </c>
      <c r="N13" s="16">
        <f t="shared" si="2"/>
        <v>360</v>
      </c>
      <c r="O13" s="16">
        <v>360.0</v>
      </c>
      <c r="P13" s="11">
        <f t="shared" si="3"/>
        <v>0</v>
      </c>
      <c r="Q13" s="11">
        <f>P13</f>
        <v>0</v>
      </c>
      <c r="R13" s="12">
        <f t="shared" ref="R13:R30" si="14">J13</f>
        <v>43509</v>
      </c>
      <c r="S13" s="14" t="str">
        <f t="shared" ref="S13:T13" si="13">F13</f>
        <v>3659/03</v>
      </c>
      <c r="T13" s="14" t="str">
        <f t="shared" si="13"/>
        <v>22.02.19</v>
      </c>
      <c r="U13" s="11"/>
      <c r="V13" s="14">
        <f t="shared" ref="V13:V14" si="16">K13</f>
        <v>12</v>
      </c>
      <c r="W13" s="14">
        <f t="shared" si="5"/>
        <v>2</v>
      </c>
      <c r="X13" s="19">
        <v>43497.0</v>
      </c>
      <c r="Y13" s="19">
        <v>43615.0</v>
      </c>
      <c r="Z13" s="20">
        <f>SUM(Y13-X13+1)</f>
        <v>119</v>
      </c>
    </row>
    <row r="14">
      <c r="A14" s="17">
        <v>43525.0</v>
      </c>
      <c r="B14" s="11">
        <v>2000.0</v>
      </c>
      <c r="C14" s="11">
        <v>2000.0</v>
      </c>
      <c r="D14" s="11">
        <f t="shared" si="1"/>
        <v>0</v>
      </c>
      <c r="E14" s="11">
        <f>SUM(D13+D14)</f>
        <v>0</v>
      </c>
      <c r="F14" s="14" t="s">
        <v>1038</v>
      </c>
      <c r="G14" s="12" t="s">
        <v>876</v>
      </c>
      <c r="H14" s="14"/>
      <c r="I14" s="12">
        <v>43525.0</v>
      </c>
      <c r="J14" s="12">
        <v>43530.0</v>
      </c>
      <c r="K14" s="13">
        <f t="shared" si="9"/>
        <v>5</v>
      </c>
      <c r="L14" s="14">
        <v>0.0</v>
      </c>
      <c r="M14" s="15">
        <v>0.18</v>
      </c>
      <c r="N14" s="16">
        <f t="shared" si="2"/>
        <v>360</v>
      </c>
      <c r="O14" s="16">
        <v>360.0</v>
      </c>
      <c r="P14" s="11">
        <f t="shared" si="3"/>
        <v>0</v>
      </c>
      <c r="Q14" s="11">
        <f t="shared" ref="Q14:Q31" si="17">SUM(Q13,P14)</f>
        <v>0</v>
      </c>
      <c r="R14" s="12">
        <f t="shared" si="14"/>
        <v>43530</v>
      </c>
      <c r="S14" s="14" t="str">
        <f t="shared" ref="S14:T14" si="15">F14</f>
        <v>3663/19</v>
      </c>
      <c r="T14" s="74" t="str">
        <f t="shared" si="15"/>
        <v>25.3.19</v>
      </c>
      <c r="U14" s="14"/>
      <c r="V14" s="14">
        <f t="shared" si="16"/>
        <v>5</v>
      </c>
      <c r="W14" s="14">
        <v>0.0</v>
      </c>
      <c r="X14" s="20"/>
      <c r="Y14" s="20"/>
      <c r="Z14" s="20"/>
    </row>
    <row r="15">
      <c r="A15" s="17">
        <v>43556.0</v>
      </c>
      <c r="B15" s="11">
        <v>2000.0</v>
      </c>
      <c r="C15" s="11">
        <v>2000.0</v>
      </c>
      <c r="D15" s="11">
        <f t="shared" si="1"/>
        <v>0</v>
      </c>
      <c r="E15" s="11">
        <f t="shared" ref="E15:E31" si="19">SUM(E14+D15)</f>
        <v>0</v>
      </c>
      <c r="F15" s="14" t="s">
        <v>1039</v>
      </c>
      <c r="G15" s="12" t="s">
        <v>272</v>
      </c>
      <c r="H15" s="14"/>
      <c r="I15" s="12">
        <v>43556.0</v>
      </c>
      <c r="J15" s="12">
        <v>43563.0</v>
      </c>
      <c r="K15" s="13">
        <f t="shared" si="9"/>
        <v>7</v>
      </c>
      <c r="L15" s="14">
        <v>0.0</v>
      </c>
      <c r="M15" s="15">
        <v>0.18</v>
      </c>
      <c r="N15" s="16">
        <f t="shared" si="2"/>
        <v>360</v>
      </c>
      <c r="O15" s="16">
        <v>360.0</v>
      </c>
      <c r="P15" s="11">
        <f t="shared" si="3"/>
        <v>0</v>
      </c>
      <c r="Q15" s="11">
        <f t="shared" si="17"/>
        <v>0</v>
      </c>
      <c r="R15" s="12">
        <f t="shared" si="14"/>
        <v>43563</v>
      </c>
      <c r="S15" s="14" t="str">
        <f t="shared" ref="S15:T15" si="18">F15</f>
        <v>3963/33</v>
      </c>
      <c r="T15" s="74" t="str">
        <f t="shared" si="18"/>
        <v>24.4.19</v>
      </c>
      <c r="U15" s="14"/>
      <c r="V15" s="14">
        <v>0.0</v>
      </c>
      <c r="W15" s="14">
        <v>0.0</v>
      </c>
    </row>
    <row r="16">
      <c r="A16" s="17">
        <v>43586.0</v>
      </c>
      <c r="B16" s="11">
        <v>2000.0</v>
      </c>
      <c r="C16" s="11">
        <v>2000.0</v>
      </c>
      <c r="D16" s="11">
        <f t="shared" si="1"/>
        <v>0</v>
      </c>
      <c r="E16" s="11">
        <f t="shared" si="19"/>
        <v>0</v>
      </c>
      <c r="F16" s="14" t="s">
        <v>1040</v>
      </c>
      <c r="G16" s="12" t="s">
        <v>665</v>
      </c>
      <c r="H16" s="14"/>
      <c r="I16" s="12">
        <v>43586.0</v>
      </c>
      <c r="J16" s="12">
        <v>43594.0</v>
      </c>
      <c r="K16" s="13">
        <f t="shared" si="9"/>
        <v>8</v>
      </c>
      <c r="L16" s="14">
        <v>0.0</v>
      </c>
      <c r="M16" s="15">
        <v>0.18</v>
      </c>
      <c r="N16" s="16">
        <f t="shared" si="2"/>
        <v>360</v>
      </c>
      <c r="O16" s="16">
        <v>360.0</v>
      </c>
      <c r="P16" s="11">
        <f t="shared" si="3"/>
        <v>0</v>
      </c>
      <c r="Q16" s="11">
        <f t="shared" si="17"/>
        <v>0</v>
      </c>
      <c r="R16" s="12">
        <f t="shared" si="14"/>
        <v>43594</v>
      </c>
      <c r="S16" s="14" t="str">
        <f t="shared" ref="S16:T16" si="20">F16</f>
        <v>3967/6</v>
      </c>
      <c r="T16" s="74" t="str">
        <f t="shared" si="20"/>
        <v>23.5.19</v>
      </c>
      <c r="U16" s="14"/>
      <c r="V16" s="14">
        <f t="shared" ref="V16:V31" si="22">K16</f>
        <v>8</v>
      </c>
      <c r="W16" s="14">
        <v>0.0</v>
      </c>
    </row>
    <row r="17">
      <c r="A17" s="17">
        <v>43617.0</v>
      </c>
      <c r="B17" s="11">
        <v>2200.0</v>
      </c>
      <c r="C17" s="11">
        <v>2000.0</v>
      </c>
      <c r="D17" s="11">
        <f t="shared" si="1"/>
        <v>200</v>
      </c>
      <c r="E17" s="11">
        <f t="shared" si="19"/>
        <v>200</v>
      </c>
      <c r="F17" s="14" t="s">
        <v>1041</v>
      </c>
      <c r="G17" s="12" t="s">
        <v>411</v>
      </c>
      <c r="H17" s="14"/>
      <c r="I17" s="12">
        <v>43617.0</v>
      </c>
      <c r="J17" s="12">
        <v>43630.0</v>
      </c>
      <c r="K17" s="13">
        <f t="shared" si="9"/>
        <v>13</v>
      </c>
      <c r="L17" s="14">
        <v>200.0</v>
      </c>
      <c r="M17" s="15">
        <v>0.18</v>
      </c>
      <c r="N17" s="16">
        <f t="shared" si="2"/>
        <v>396</v>
      </c>
      <c r="O17" s="16">
        <v>360.0</v>
      </c>
      <c r="P17" s="11">
        <f t="shared" si="3"/>
        <v>36</v>
      </c>
      <c r="Q17" s="11">
        <f t="shared" si="17"/>
        <v>36</v>
      </c>
      <c r="R17" s="12">
        <f t="shared" si="14"/>
        <v>43630</v>
      </c>
      <c r="S17" s="14" t="str">
        <f t="shared" ref="S17:T17" si="21">F17</f>
        <v>3971/1</v>
      </c>
      <c r="T17" s="74" t="str">
        <f t="shared" si="21"/>
        <v>24.6.19</v>
      </c>
      <c r="U17" s="14"/>
      <c r="V17" s="14">
        <f t="shared" si="22"/>
        <v>13</v>
      </c>
      <c r="W17" s="14">
        <f>ROUND(SUM(N17*18%*V17/365),0)</f>
        <v>3</v>
      </c>
      <c r="X17" s="19">
        <v>43617.0</v>
      </c>
      <c r="Y17" s="19">
        <v>43630.0</v>
      </c>
      <c r="Z17" s="20">
        <f>SUM(Y17-X17+1)</f>
        <v>14</v>
      </c>
    </row>
    <row r="18">
      <c r="A18" s="17">
        <v>43647.0</v>
      </c>
      <c r="B18" s="11">
        <v>2200.0</v>
      </c>
      <c r="C18" s="11">
        <v>2200.0</v>
      </c>
      <c r="D18" s="11">
        <f t="shared" si="1"/>
        <v>0</v>
      </c>
      <c r="E18" s="11">
        <f t="shared" si="19"/>
        <v>200</v>
      </c>
      <c r="F18" s="14" t="s">
        <v>1042</v>
      </c>
      <c r="G18" s="21" t="s">
        <v>636</v>
      </c>
      <c r="H18" s="14"/>
      <c r="I18" s="12">
        <v>43647.0</v>
      </c>
      <c r="J18" s="12">
        <v>43655.0</v>
      </c>
      <c r="K18" s="13">
        <f t="shared" si="9"/>
        <v>8</v>
      </c>
      <c r="L18" s="14">
        <v>0.0</v>
      </c>
      <c r="M18" s="15">
        <v>0.18</v>
      </c>
      <c r="N18" s="16">
        <f t="shared" si="2"/>
        <v>396</v>
      </c>
      <c r="O18" s="16">
        <v>396.0</v>
      </c>
      <c r="P18" s="11">
        <f t="shared" si="3"/>
        <v>0</v>
      </c>
      <c r="Q18" s="11">
        <f t="shared" si="17"/>
        <v>36</v>
      </c>
      <c r="R18" s="12">
        <f t="shared" si="14"/>
        <v>43655</v>
      </c>
      <c r="S18" s="14" t="str">
        <f t="shared" ref="S18:T18" si="23">F18</f>
        <v>3971/28</v>
      </c>
      <c r="T18" s="14" t="str">
        <f t="shared" si="23"/>
        <v>19.7.19</v>
      </c>
      <c r="U18" s="14"/>
      <c r="V18" s="14">
        <f t="shared" si="22"/>
        <v>8</v>
      </c>
      <c r="W18" s="14">
        <v>0.0</v>
      </c>
    </row>
    <row r="19">
      <c r="A19" s="17">
        <v>43678.0</v>
      </c>
      <c r="B19" s="11">
        <v>2200.0</v>
      </c>
      <c r="C19" s="11">
        <v>2200.0</v>
      </c>
      <c r="D19" s="11">
        <f t="shared" si="1"/>
        <v>0</v>
      </c>
      <c r="E19" s="11">
        <f t="shared" si="19"/>
        <v>200</v>
      </c>
      <c r="F19" s="14" t="s">
        <v>1043</v>
      </c>
      <c r="G19" s="21" t="s">
        <v>980</v>
      </c>
      <c r="H19" s="14"/>
      <c r="I19" s="12">
        <v>43678.0</v>
      </c>
      <c r="J19" s="12">
        <v>43690.0</v>
      </c>
      <c r="K19" s="13">
        <f t="shared" si="9"/>
        <v>12</v>
      </c>
      <c r="L19" s="14">
        <v>200.0</v>
      </c>
      <c r="M19" s="15">
        <v>0.18</v>
      </c>
      <c r="N19" s="16">
        <f t="shared" si="2"/>
        <v>396</v>
      </c>
      <c r="O19" s="16">
        <v>396.0</v>
      </c>
      <c r="P19" s="11">
        <f t="shared" si="3"/>
        <v>0</v>
      </c>
      <c r="Q19" s="11">
        <f t="shared" si="17"/>
        <v>36</v>
      </c>
      <c r="R19" s="12">
        <f t="shared" si="14"/>
        <v>43690</v>
      </c>
      <c r="S19" s="14" t="str">
        <f t="shared" ref="S19:T19" si="24">F19</f>
        <v>3979/6</v>
      </c>
      <c r="T19" s="14" t="str">
        <f t="shared" si="24"/>
        <v>21.8.19</v>
      </c>
      <c r="U19" s="14"/>
      <c r="V19" s="14">
        <f t="shared" si="22"/>
        <v>12</v>
      </c>
      <c r="W19" s="14">
        <f>ROUND(SUM(N19*18%*V19/365),0)</f>
        <v>2</v>
      </c>
      <c r="X19" s="19">
        <v>43617.0</v>
      </c>
      <c r="Y19" s="19">
        <v>43629.0</v>
      </c>
      <c r="Z19" s="20">
        <f>SUM(Y19-X19+1)</f>
        <v>13</v>
      </c>
    </row>
    <row r="20">
      <c r="A20" s="17">
        <v>43709.0</v>
      </c>
      <c r="B20" s="11">
        <v>2200.0</v>
      </c>
      <c r="C20" s="11">
        <v>2200.0</v>
      </c>
      <c r="D20" s="11">
        <f t="shared" si="1"/>
        <v>0</v>
      </c>
      <c r="E20" s="11">
        <f t="shared" si="19"/>
        <v>200</v>
      </c>
      <c r="F20" s="14" t="s">
        <v>1044</v>
      </c>
      <c r="G20" s="21" t="s">
        <v>883</v>
      </c>
      <c r="H20" s="14"/>
      <c r="I20" s="12">
        <v>43709.0</v>
      </c>
      <c r="J20" s="12">
        <v>43717.0</v>
      </c>
      <c r="K20" s="13">
        <f t="shared" si="9"/>
        <v>8</v>
      </c>
      <c r="L20" s="14">
        <v>0.0</v>
      </c>
      <c r="M20" s="15">
        <v>0.18</v>
      </c>
      <c r="N20" s="16">
        <f t="shared" si="2"/>
        <v>396</v>
      </c>
      <c r="O20" s="16">
        <v>396.0</v>
      </c>
      <c r="P20" s="11">
        <f t="shared" si="3"/>
        <v>0</v>
      </c>
      <c r="Q20" s="11">
        <f t="shared" si="17"/>
        <v>36</v>
      </c>
      <c r="R20" s="12">
        <f t="shared" si="14"/>
        <v>43717</v>
      </c>
      <c r="S20" s="14" t="str">
        <f t="shared" ref="S20:T20" si="25">F20</f>
        <v>4416/7</v>
      </c>
      <c r="T20" s="14" t="str">
        <f t="shared" si="25"/>
        <v>13.9.19</v>
      </c>
      <c r="U20" s="14"/>
      <c r="V20" s="14">
        <f t="shared" si="22"/>
        <v>8</v>
      </c>
      <c r="W20" s="14">
        <v>0.0</v>
      </c>
    </row>
    <row r="21" ht="15.75" customHeight="1">
      <c r="A21" s="17">
        <v>43739.0</v>
      </c>
      <c r="B21" s="11">
        <v>2200.0</v>
      </c>
      <c r="C21" s="11">
        <v>2200.0</v>
      </c>
      <c r="D21" s="11">
        <f t="shared" si="1"/>
        <v>0</v>
      </c>
      <c r="E21" s="11">
        <f t="shared" si="19"/>
        <v>200</v>
      </c>
      <c r="F21" s="14" t="s">
        <v>1045</v>
      </c>
      <c r="G21" s="21" t="s">
        <v>813</v>
      </c>
      <c r="H21" s="14"/>
      <c r="I21" s="12">
        <v>43739.0</v>
      </c>
      <c r="J21" s="12">
        <v>43748.0</v>
      </c>
      <c r="K21" s="13">
        <f t="shared" si="9"/>
        <v>9</v>
      </c>
      <c r="L21" s="14">
        <v>0.0</v>
      </c>
      <c r="M21" s="15">
        <v>0.18</v>
      </c>
      <c r="N21" s="16">
        <f t="shared" si="2"/>
        <v>396</v>
      </c>
      <c r="O21" s="16">
        <v>396.0</v>
      </c>
      <c r="P21" s="11">
        <f t="shared" si="3"/>
        <v>0</v>
      </c>
      <c r="Q21" s="11">
        <f t="shared" si="17"/>
        <v>36</v>
      </c>
      <c r="R21" s="12">
        <f t="shared" si="14"/>
        <v>43748</v>
      </c>
      <c r="S21" s="14" t="str">
        <f t="shared" ref="S21:T21" si="26">F21</f>
        <v>4421/18</v>
      </c>
      <c r="T21" s="14" t="str">
        <f t="shared" si="26"/>
        <v>21.10.19</v>
      </c>
      <c r="U21" s="14"/>
      <c r="V21" s="14">
        <f t="shared" si="22"/>
        <v>9</v>
      </c>
      <c r="W21" s="14">
        <v>0.0</v>
      </c>
      <c r="AA21" s="24">
        <v>2625.0</v>
      </c>
      <c r="AB21" s="24">
        <f>AA23</f>
        <v>2756</v>
      </c>
    </row>
    <row r="22" ht="15.75" customHeight="1">
      <c r="A22" s="17">
        <v>43770.0</v>
      </c>
      <c r="B22" s="11">
        <v>2200.0</v>
      </c>
      <c r="C22" s="11">
        <v>2200.0</v>
      </c>
      <c r="D22" s="11">
        <f t="shared" si="1"/>
        <v>0</v>
      </c>
      <c r="E22" s="11">
        <f t="shared" si="19"/>
        <v>200</v>
      </c>
      <c r="F22" s="14" t="s">
        <v>1046</v>
      </c>
      <c r="G22" s="21" t="s">
        <v>815</v>
      </c>
      <c r="H22" s="14"/>
      <c r="I22" s="12">
        <v>43770.0</v>
      </c>
      <c r="J22" s="12">
        <v>43777.0</v>
      </c>
      <c r="K22" s="13">
        <f t="shared" si="9"/>
        <v>7</v>
      </c>
      <c r="L22" s="14">
        <v>0.0</v>
      </c>
      <c r="M22" s="15">
        <v>0.18</v>
      </c>
      <c r="N22" s="16">
        <f t="shared" si="2"/>
        <v>396</v>
      </c>
      <c r="O22" s="16">
        <v>396.0</v>
      </c>
      <c r="P22" s="11">
        <f t="shared" si="3"/>
        <v>0</v>
      </c>
      <c r="Q22" s="11">
        <f t="shared" si="17"/>
        <v>36</v>
      </c>
      <c r="R22" s="12">
        <f t="shared" si="14"/>
        <v>43777</v>
      </c>
      <c r="S22" s="14" t="str">
        <f t="shared" ref="S22:T22" si="27">F22</f>
        <v>4425/1</v>
      </c>
      <c r="T22" s="14" t="str">
        <f t="shared" si="27"/>
        <v>25.11.19</v>
      </c>
      <c r="U22" s="14"/>
      <c r="V22" s="14">
        <f t="shared" si="22"/>
        <v>7</v>
      </c>
      <c r="W22" s="14">
        <v>0.0</v>
      </c>
      <c r="AA22" s="24">
        <f>ROUND(SUM(AA21*5%),0)</f>
        <v>131</v>
      </c>
      <c r="AB22" s="24">
        <f>ROUND(SUM(AB21*10%),0)</f>
        <v>276</v>
      </c>
    </row>
    <row r="23" ht="15.75" customHeight="1">
      <c r="A23" s="17">
        <v>43800.0</v>
      </c>
      <c r="B23" s="11">
        <v>2200.0</v>
      </c>
      <c r="C23" s="11">
        <v>2200.0</v>
      </c>
      <c r="D23" s="11">
        <f t="shared" si="1"/>
        <v>0</v>
      </c>
      <c r="E23" s="11">
        <f t="shared" si="19"/>
        <v>200</v>
      </c>
      <c r="F23" s="14" t="s">
        <v>1047</v>
      </c>
      <c r="G23" s="12" t="s">
        <v>1048</v>
      </c>
      <c r="H23" s="14"/>
      <c r="I23" s="12">
        <v>43800.0</v>
      </c>
      <c r="J23" s="12">
        <v>43810.0</v>
      </c>
      <c r="K23" s="13">
        <f t="shared" si="9"/>
        <v>10</v>
      </c>
      <c r="L23" s="14">
        <v>200.0</v>
      </c>
      <c r="M23" s="15">
        <v>0.18</v>
      </c>
      <c r="N23" s="16">
        <f t="shared" si="2"/>
        <v>396</v>
      </c>
      <c r="O23" s="16">
        <v>396.0</v>
      </c>
      <c r="P23" s="11">
        <f t="shared" si="3"/>
        <v>0</v>
      </c>
      <c r="Q23" s="11">
        <f t="shared" si="17"/>
        <v>36</v>
      </c>
      <c r="R23" s="12">
        <f t="shared" si="14"/>
        <v>43810</v>
      </c>
      <c r="S23" s="14" t="str">
        <f t="shared" ref="S23:T23" si="28">F23</f>
        <v>4428/32</v>
      </c>
      <c r="T23" s="74" t="str">
        <f t="shared" si="28"/>
        <v>23.12.19</v>
      </c>
      <c r="U23" s="14"/>
      <c r="V23" s="14">
        <f t="shared" si="22"/>
        <v>10</v>
      </c>
      <c r="W23" s="14">
        <f>ROUND(SUM(N23*18%*V23/365),0)</f>
        <v>2</v>
      </c>
      <c r="AA23" s="24">
        <f t="shared" ref="AA23:AB23" si="29">SUM(AA21,AA22)</f>
        <v>2756</v>
      </c>
      <c r="AB23" s="24">
        <f t="shared" si="29"/>
        <v>3032</v>
      </c>
    </row>
    <row r="24" ht="15.75" customHeight="1">
      <c r="A24" s="17">
        <v>43831.0</v>
      </c>
      <c r="B24" s="11">
        <v>2200.0</v>
      </c>
      <c r="C24" s="11">
        <v>2200.0</v>
      </c>
      <c r="D24" s="11">
        <f t="shared" si="1"/>
        <v>0</v>
      </c>
      <c r="E24" s="11">
        <f t="shared" si="19"/>
        <v>200</v>
      </c>
      <c r="F24" s="14" t="s">
        <v>1049</v>
      </c>
      <c r="G24" s="14" t="s">
        <v>818</v>
      </c>
      <c r="H24" s="14"/>
      <c r="I24" s="12">
        <v>43831.0</v>
      </c>
      <c r="J24" s="12">
        <v>43836.0</v>
      </c>
      <c r="K24" s="13">
        <f t="shared" si="9"/>
        <v>5</v>
      </c>
      <c r="L24" s="14">
        <f>ROUND(SUM(E23*10%*K24/365),0)</f>
        <v>0</v>
      </c>
      <c r="M24" s="15">
        <v>0.18</v>
      </c>
      <c r="N24" s="16">
        <f t="shared" si="2"/>
        <v>396</v>
      </c>
      <c r="O24" s="16">
        <v>396.0</v>
      </c>
      <c r="P24" s="11">
        <f t="shared" si="3"/>
        <v>0</v>
      </c>
      <c r="Q24" s="11">
        <f t="shared" si="17"/>
        <v>36</v>
      </c>
      <c r="R24" s="12">
        <f t="shared" si="14"/>
        <v>43836</v>
      </c>
      <c r="S24" s="14" t="str">
        <f t="shared" ref="S24:T24" si="30">F24</f>
        <v>4432/14</v>
      </c>
      <c r="T24" s="14" t="str">
        <f t="shared" si="30"/>
        <v>20.1.20</v>
      </c>
      <c r="U24" s="11"/>
      <c r="V24" s="14">
        <f t="shared" si="22"/>
        <v>5</v>
      </c>
      <c r="W24" s="14">
        <v>0.0</v>
      </c>
    </row>
    <row r="25" ht="15.75" customHeight="1">
      <c r="A25" s="17">
        <v>43862.0</v>
      </c>
      <c r="B25" s="11">
        <v>2200.0</v>
      </c>
      <c r="C25" s="11">
        <v>2200.0</v>
      </c>
      <c r="D25" s="11">
        <f t="shared" si="1"/>
        <v>0</v>
      </c>
      <c r="E25" s="11">
        <f t="shared" si="19"/>
        <v>200</v>
      </c>
      <c r="F25" s="14"/>
      <c r="G25" s="26"/>
      <c r="H25" s="14"/>
      <c r="I25" s="12">
        <v>43862.0</v>
      </c>
      <c r="J25" s="12">
        <v>43867.0</v>
      </c>
      <c r="K25" s="13">
        <f t="shared" si="9"/>
        <v>5</v>
      </c>
      <c r="L25" s="14">
        <v>0.0</v>
      </c>
      <c r="M25" s="15">
        <v>0.18</v>
      </c>
      <c r="N25" s="16">
        <f t="shared" si="2"/>
        <v>396</v>
      </c>
      <c r="O25" s="16">
        <v>396.0</v>
      </c>
      <c r="P25" s="11">
        <f t="shared" si="3"/>
        <v>0</v>
      </c>
      <c r="Q25" s="11">
        <f t="shared" si="17"/>
        <v>36</v>
      </c>
      <c r="R25" s="12">
        <f t="shared" si="14"/>
        <v>43867</v>
      </c>
      <c r="S25" s="14" t="str">
        <f t="shared" ref="S25:S31" si="31">F25</f>
        <v/>
      </c>
      <c r="T25" s="126">
        <v>0.0</v>
      </c>
      <c r="U25" s="11"/>
      <c r="V25" s="14">
        <f t="shared" si="22"/>
        <v>5</v>
      </c>
      <c r="W25" s="14">
        <v>0.0</v>
      </c>
    </row>
    <row r="26" ht="15.75" customHeight="1">
      <c r="A26" s="17">
        <v>43891.0</v>
      </c>
      <c r="B26" s="11">
        <v>2200.0</v>
      </c>
      <c r="C26" s="11">
        <v>2200.0</v>
      </c>
      <c r="D26" s="11">
        <f t="shared" si="1"/>
        <v>0</v>
      </c>
      <c r="E26" s="11">
        <f t="shared" si="19"/>
        <v>200</v>
      </c>
      <c r="F26" s="14"/>
      <c r="G26" s="14"/>
      <c r="H26" s="14"/>
      <c r="I26" s="12">
        <v>43891.0</v>
      </c>
      <c r="J26" s="12">
        <v>44012.0</v>
      </c>
      <c r="K26" s="13">
        <f t="shared" si="9"/>
        <v>121</v>
      </c>
      <c r="L26" s="14">
        <v>200.0</v>
      </c>
      <c r="M26" s="15">
        <v>0.18</v>
      </c>
      <c r="N26" s="16">
        <f t="shared" si="2"/>
        <v>396</v>
      </c>
      <c r="O26" s="16">
        <v>396.0</v>
      </c>
      <c r="P26" s="11">
        <f t="shared" si="3"/>
        <v>0</v>
      </c>
      <c r="Q26" s="11">
        <f t="shared" si="17"/>
        <v>36</v>
      </c>
      <c r="R26" s="12">
        <f t="shared" si="14"/>
        <v>44012</v>
      </c>
      <c r="S26" s="14" t="str">
        <f t="shared" si="31"/>
        <v/>
      </c>
      <c r="T26" s="14" t="str">
        <f t="shared" ref="T26:T31" si="32">G26</f>
        <v/>
      </c>
      <c r="U26" s="11"/>
      <c r="V26" s="14">
        <f t="shared" si="22"/>
        <v>121</v>
      </c>
      <c r="W26" s="14">
        <f t="shared" ref="W26:W31" si="33">ROUND(SUM(N26*18%*V26/365),0)</f>
        <v>24</v>
      </c>
    </row>
    <row r="27" ht="15.75" customHeight="1">
      <c r="A27" s="22">
        <v>43922.0</v>
      </c>
      <c r="B27" s="11">
        <v>2200.0</v>
      </c>
      <c r="C27" s="11">
        <v>2200.0</v>
      </c>
      <c r="D27" s="11">
        <f t="shared" si="1"/>
        <v>0</v>
      </c>
      <c r="E27" s="23">
        <f t="shared" si="19"/>
        <v>200</v>
      </c>
      <c r="F27" s="28"/>
      <c r="G27" s="28"/>
      <c r="H27" s="28"/>
      <c r="I27" s="12">
        <v>43922.0</v>
      </c>
      <c r="J27" s="12">
        <v>44012.0</v>
      </c>
      <c r="K27" s="13">
        <f t="shared" si="9"/>
        <v>90</v>
      </c>
      <c r="L27" s="14">
        <v>200.0</v>
      </c>
      <c r="M27" s="29">
        <v>0.18</v>
      </c>
      <c r="N27" s="30">
        <f t="shared" si="2"/>
        <v>396</v>
      </c>
      <c r="O27" s="30">
        <v>396.0</v>
      </c>
      <c r="P27" s="11">
        <f t="shared" si="3"/>
        <v>0</v>
      </c>
      <c r="Q27" s="23">
        <f t="shared" si="17"/>
        <v>36</v>
      </c>
      <c r="R27" s="12">
        <f t="shared" si="14"/>
        <v>44012</v>
      </c>
      <c r="S27" s="14" t="str">
        <f t="shared" si="31"/>
        <v/>
      </c>
      <c r="T27" s="14" t="str">
        <f t="shared" si="32"/>
        <v/>
      </c>
      <c r="U27" s="23"/>
      <c r="V27" s="14">
        <f t="shared" si="22"/>
        <v>90</v>
      </c>
      <c r="W27" s="14">
        <f t="shared" si="33"/>
        <v>18</v>
      </c>
    </row>
    <row r="28" ht="15.75" customHeight="1">
      <c r="A28" s="22">
        <v>43952.0</v>
      </c>
      <c r="B28" s="11">
        <v>2200.0</v>
      </c>
      <c r="C28" s="11">
        <v>2200.0</v>
      </c>
      <c r="D28" s="11">
        <f t="shared" si="1"/>
        <v>0</v>
      </c>
      <c r="E28" s="23">
        <f t="shared" si="19"/>
        <v>200</v>
      </c>
      <c r="F28" s="28"/>
      <c r="G28" s="28"/>
      <c r="H28" s="28"/>
      <c r="I28" s="12">
        <v>43952.0</v>
      </c>
      <c r="J28" s="12">
        <v>44012.0</v>
      </c>
      <c r="K28" s="13">
        <f t="shared" si="9"/>
        <v>60</v>
      </c>
      <c r="L28" s="14">
        <v>200.0</v>
      </c>
      <c r="M28" s="29">
        <v>0.18</v>
      </c>
      <c r="N28" s="30">
        <f t="shared" si="2"/>
        <v>396</v>
      </c>
      <c r="O28" s="30">
        <v>396.0</v>
      </c>
      <c r="P28" s="11">
        <f t="shared" si="3"/>
        <v>0</v>
      </c>
      <c r="Q28" s="23">
        <f t="shared" si="17"/>
        <v>36</v>
      </c>
      <c r="R28" s="12">
        <f t="shared" si="14"/>
        <v>44012</v>
      </c>
      <c r="S28" s="14" t="str">
        <f t="shared" si="31"/>
        <v/>
      </c>
      <c r="T28" s="14" t="str">
        <f t="shared" si="32"/>
        <v/>
      </c>
      <c r="U28" s="23"/>
      <c r="V28" s="14">
        <f t="shared" si="22"/>
        <v>60</v>
      </c>
      <c r="W28" s="14">
        <f t="shared" si="33"/>
        <v>12</v>
      </c>
    </row>
    <row r="29" ht="15.75" customHeight="1">
      <c r="A29" s="22">
        <v>43983.0</v>
      </c>
      <c r="B29" s="23">
        <v>2420.0</v>
      </c>
      <c r="C29" s="23">
        <v>2419.0</v>
      </c>
      <c r="D29" s="11">
        <f t="shared" si="1"/>
        <v>1</v>
      </c>
      <c r="E29" s="23">
        <f t="shared" si="19"/>
        <v>201</v>
      </c>
      <c r="F29" s="28"/>
      <c r="G29" s="28"/>
      <c r="H29" s="28"/>
      <c r="I29" s="12">
        <v>43983.0</v>
      </c>
      <c r="J29" s="12">
        <v>44041.0</v>
      </c>
      <c r="K29" s="13">
        <f t="shared" si="9"/>
        <v>58</v>
      </c>
      <c r="L29" s="14">
        <v>200.0</v>
      </c>
      <c r="M29" s="29">
        <v>0.18</v>
      </c>
      <c r="N29" s="30">
        <f t="shared" si="2"/>
        <v>436</v>
      </c>
      <c r="O29" s="30">
        <v>436.0</v>
      </c>
      <c r="P29" s="11">
        <f t="shared" si="3"/>
        <v>0</v>
      </c>
      <c r="Q29" s="23">
        <f t="shared" si="17"/>
        <v>36</v>
      </c>
      <c r="R29" s="12">
        <f t="shared" si="14"/>
        <v>44041</v>
      </c>
      <c r="S29" s="14" t="str">
        <f t="shared" si="31"/>
        <v/>
      </c>
      <c r="T29" s="14" t="str">
        <f t="shared" si="32"/>
        <v/>
      </c>
      <c r="U29" s="23"/>
      <c r="V29" s="14">
        <f t="shared" si="22"/>
        <v>58</v>
      </c>
      <c r="W29" s="14">
        <f t="shared" si="33"/>
        <v>12</v>
      </c>
    </row>
    <row r="30" ht="15.75" customHeight="1">
      <c r="A30" s="17">
        <v>44013.0</v>
      </c>
      <c r="B30" s="23">
        <v>2420.0</v>
      </c>
      <c r="C30" s="11">
        <v>2419.0</v>
      </c>
      <c r="D30" s="11">
        <f t="shared" si="1"/>
        <v>1</v>
      </c>
      <c r="E30" s="11">
        <f t="shared" si="19"/>
        <v>202</v>
      </c>
      <c r="F30" s="14"/>
      <c r="G30" s="14"/>
      <c r="H30" s="14"/>
      <c r="I30" s="12">
        <v>44013.0</v>
      </c>
      <c r="J30" s="12">
        <v>44041.0</v>
      </c>
      <c r="K30" s="13">
        <f t="shared" si="9"/>
        <v>28</v>
      </c>
      <c r="L30" s="14">
        <v>200.0</v>
      </c>
      <c r="M30" s="15">
        <v>0.18</v>
      </c>
      <c r="N30" s="16">
        <f t="shared" si="2"/>
        <v>436</v>
      </c>
      <c r="O30" s="16">
        <v>436.0</v>
      </c>
      <c r="P30" s="11">
        <f t="shared" si="3"/>
        <v>0</v>
      </c>
      <c r="Q30" s="11">
        <f t="shared" si="17"/>
        <v>36</v>
      </c>
      <c r="R30" s="12">
        <f t="shared" si="14"/>
        <v>44041</v>
      </c>
      <c r="S30" s="14" t="str">
        <f t="shared" si="31"/>
        <v/>
      </c>
      <c r="T30" s="14" t="str">
        <f t="shared" si="32"/>
        <v/>
      </c>
      <c r="U30" s="11"/>
      <c r="V30" s="14">
        <f t="shared" si="22"/>
        <v>28</v>
      </c>
      <c r="W30" s="14">
        <f t="shared" si="33"/>
        <v>6</v>
      </c>
    </row>
    <row r="31" ht="15.75" customHeight="1">
      <c r="A31" s="17">
        <v>44044.0</v>
      </c>
      <c r="B31" s="23">
        <v>2420.0</v>
      </c>
      <c r="C31" s="11">
        <v>0.0</v>
      </c>
      <c r="D31" s="11">
        <f t="shared" si="1"/>
        <v>2420</v>
      </c>
      <c r="E31" s="11">
        <f t="shared" si="19"/>
        <v>2622</v>
      </c>
      <c r="F31" s="14"/>
      <c r="G31" s="14"/>
      <c r="H31" s="14"/>
      <c r="I31" s="12">
        <v>44044.0</v>
      </c>
      <c r="J31" s="12">
        <v>44074.0</v>
      </c>
      <c r="K31" s="13">
        <f t="shared" si="9"/>
        <v>30</v>
      </c>
      <c r="L31" s="14">
        <f>ROUND(SUM(B31*10%*K31/365),0)</f>
        <v>20</v>
      </c>
      <c r="M31" s="15">
        <v>0.18</v>
      </c>
      <c r="N31" s="16">
        <f t="shared" si="2"/>
        <v>436</v>
      </c>
      <c r="O31" s="16">
        <v>0.0</v>
      </c>
      <c r="P31" s="11">
        <f t="shared" si="3"/>
        <v>436</v>
      </c>
      <c r="Q31" s="11">
        <f t="shared" si="17"/>
        <v>472</v>
      </c>
      <c r="R31" s="11"/>
      <c r="S31" s="14" t="str">
        <f t="shared" si="31"/>
        <v/>
      </c>
      <c r="T31" s="14" t="str">
        <f t="shared" si="32"/>
        <v/>
      </c>
      <c r="U31" s="11"/>
      <c r="V31" s="14">
        <f t="shared" si="22"/>
        <v>30</v>
      </c>
      <c r="W31" s="14">
        <f t="shared" si="33"/>
        <v>6</v>
      </c>
    </row>
    <row r="32" ht="15.75" customHeight="1">
      <c r="A32" s="11"/>
      <c r="B32" s="11">
        <f t="shared" ref="B32:D32" si="34">SUM(B13:B31)</f>
        <v>41660</v>
      </c>
      <c r="C32" s="11">
        <f t="shared" si="34"/>
        <v>39038</v>
      </c>
      <c r="D32" s="11">
        <f t="shared" si="34"/>
        <v>2622</v>
      </c>
      <c r="E32" s="11"/>
      <c r="F32" s="14"/>
      <c r="G32" s="14"/>
      <c r="H32" s="14"/>
      <c r="I32" s="12"/>
      <c r="J32" s="14"/>
      <c r="K32" s="14"/>
      <c r="L32" s="14">
        <f>SUM(L13:L31)</f>
        <v>1820</v>
      </c>
      <c r="M32" s="11"/>
      <c r="N32" s="11">
        <f t="shared" ref="N32:P32" si="35">SUM(N13:N31)</f>
        <v>7500</v>
      </c>
      <c r="O32" s="11">
        <f t="shared" si="35"/>
        <v>7028</v>
      </c>
      <c r="P32" s="11">
        <f t="shared" si="35"/>
        <v>472</v>
      </c>
      <c r="Q32" s="11"/>
      <c r="R32" s="11"/>
      <c r="S32" s="11"/>
      <c r="T32" s="11"/>
      <c r="U32" s="11"/>
      <c r="V32" s="11"/>
      <c r="W32" s="11">
        <f>SUM(W13:W31)</f>
        <v>87</v>
      </c>
    </row>
    <row r="33" ht="15.75" customHeight="1">
      <c r="A33" s="3" t="s">
        <v>37</v>
      </c>
      <c r="B33" s="4"/>
      <c r="C33" s="4"/>
      <c r="D33" s="4"/>
      <c r="E33" s="4"/>
      <c r="F33" s="5"/>
    </row>
    <row r="34" ht="15.75" customHeight="1">
      <c r="A34" s="34" t="s">
        <v>38</v>
      </c>
      <c r="B34" s="5"/>
      <c r="C34" s="35"/>
      <c r="D34" s="35" t="s">
        <v>39</v>
      </c>
      <c r="E34" s="35" t="s">
        <v>17</v>
      </c>
      <c r="F34" s="35" t="s">
        <v>6</v>
      </c>
    </row>
    <row r="35" ht="15.75" customHeight="1">
      <c r="A35" s="34" t="s">
        <v>1</v>
      </c>
      <c r="B35" s="5"/>
      <c r="C35" s="35"/>
      <c r="D35" s="35">
        <f t="shared" ref="D35:E35" si="36">B32</f>
        <v>41660</v>
      </c>
      <c r="E35" s="35">
        <f t="shared" si="36"/>
        <v>39038</v>
      </c>
      <c r="F35" s="35">
        <f t="shared" ref="F35:F38" si="38">SUM(D35-E35)</f>
        <v>2622</v>
      </c>
    </row>
    <row r="36" ht="15.75" customHeight="1">
      <c r="A36" s="34" t="s">
        <v>40</v>
      </c>
      <c r="B36" s="5"/>
      <c r="C36" s="35"/>
      <c r="D36" s="35">
        <f t="shared" ref="D36:E36" si="37">N32</f>
        <v>7500</v>
      </c>
      <c r="E36" s="35">
        <f t="shared" si="37"/>
        <v>7028</v>
      </c>
      <c r="F36" s="35">
        <f t="shared" si="38"/>
        <v>472</v>
      </c>
    </row>
    <row r="37" ht="15.75" customHeight="1">
      <c r="A37" s="34" t="s">
        <v>41</v>
      </c>
      <c r="B37" s="5"/>
      <c r="C37" s="35"/>
      <c r="D37" s="35">
        <f>L32</f>
        <v>1820</v>
      </c>
      <c r="E37" s="35">
        <v>0.0</v>
      </c>
      <c r="F37" s="35">
        <f t="shared" si="38"/>
        <v>1820</v>
      </c>
    </row>
    <row r="38" ht="15.75" customHeight="1">
      <c r="A38" s="34" t="s">
        <v>42</v>
      </c>
      <c r="B38" s="5"/>
      <c r="C38" s="35"/>
      <c r="D38" s="35">
        <f>W32</f>
        <v>87</v>
      </c>
      <c r="E38" s="35">
        <v>0.0</v>
      </c>
      <c r="F38" s="35">
        <f t="shared" si="38"/>
        <v>87</v>
      </c>
    </row>
    <row r="39" ht="15.75" customHeight="1">
      <c r="A39" s="3" t="s">
        <v>36</v>
      </c>
      <c r="B39" s="5"/>
      <c r="C39" s="35"/>
      <c r="D39" s="35">
        <f t="shared" ref="D39:F39" si="39">SUM(D35:D38)</f>
        <v>51067</v>
      </c>
      <c r="E39" s="35">
        <f t="shared" si="39"/>
        <v>46066</v>
      </c>
      <c r="F39" s="35">
        <f t="shared" si="39"/>
        <v>5001</v>
      </c>
    </row>
    <row r="40" ht="15.75" customHeight="1">
      <c r="A40" s="36" t="s">
        <v>43</v>
      </c>
    </row>
    <row r="41" ht="17.25" customHeight="1"/>
    <row r="42" ht="12.75" customHeight="1">
      <c r="D42" s="24" t="s">
        <v>44</v>
      </c>
      <c r="F42" s="24" t="s">
        <v>45</v>
      </c>
      <c r="I42" s="24" t="s">
        <v>46</v>
      </c>
      <c r="L42" s="24" t="s">
        <v>47</v>
      </c>
      <c r="Q42" s="24" t="s">
        <v>48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36:B36"/>
    <mergeCell ref="A37:B37"/>
    <mergeCell ref="A38:B38"/>
    <mergeCell ref="A39:B39"/>
    <mergeCell ref="A40:Q40"/>
    <mergeCell ref="A1:W1"/>
    <mergeCell ref="A2:L2"/>
    <mergeCell ref="M2:W2"/>
    <mergeCell ref="A4:W4"/>
    <mergeCell ref="A33:F33"/>
    <mergeCell ref="A34:B34"/>
    <mergeCell ref="A35:B35"/>
  </mergeCells>
  <printOptions/>
  <pageMargins bottom="0.7480314960629921" footer="0.0" header="0.0" left="0.7086614173228347" right="0.7086614173228347" top="0.7480314960629921"/>
  <pageSetup paperSize="5" scale="80"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5.75"/>
    <col customWidth="1" min="4" max="4" width="5.88"/>
    <col customWidth="1" min="5" max="5" width="7.5"/>
    <col customWidth="1" min="6" max="6" width="6.88"/>
    <col customWidth="1" min="7" max="7" width="7.88"/>
    <col customWidth="1" min="8" max="8" width="4.13"/>
    <col customWidth="1" min="9" max="9" width="7.5"/>
    <col customWidth="1" min="10" max="10" width="7.75"/>
    <col customWidth="1" min="11" max="11" width="3.63"/>
    <col customWidth="1" min="12" max="12" width="6.38"/>
    <col customWidth="1" min="13" max="13" width="3.75"/>
    <col customWidth="1" min="14" max="14" width="5.25"/>
    <col customWidth="1" min="15" max="15" width="5.13"/>
    <col customWidth="1" min="16" max="16" width="5.38"/>
    <col customWidth="1" min="17" max="17" width="7.25"/>
    <col customWidth="1" min="18" max="18" width="7.75"/>
    <col customWidth="1" min="19" max="19" width="6.88"/>
    <col customWidth="1" min="20" max="20" width="6.25"/>
    <col customWidth="1" min="21" max="21" width="3.13"/>
    <col customWidth="1" min="22" max="22" width="3.25"/>
    <col customWidth="1" min="23" max="23" width="5.88"/>
    <col customWidth="1" min="24" max="24" width="7.63"/>
    <col customWidth="1" min="25" max="25" width="9.13"/>
    <col customWidth="1" min="26" max="26" width="7.88"/>
    <col customWidth="1" min="27" max="27" width="3.5"/>
    <col customWidth="1" min="28" max="30" width="7.63"/>
  </cols>
  <sheetData>
    <row r="1">
      <c r="A1" s="49" t="s">
        <v>1050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1051</v>
      </c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>
      <c r="A5" s="17">
        <v>43497.0</v>
      </c>
      <c r="B5" s="11">
        <v>3000.0</v>
      </c>
      <c r="C5" s="11">
        <v>700.0</v>
      </c>
      <c r="D5" s="11">
        <f t="shared" ref="D5:D24" si="1">SUM(B5-C5)</f>
        <v>2300</v>
      </c>
      <c r="E5" s="11">
        <f>D5</f>
        <v>2300</v>
      </c>
      <c r="F5" s="14"/>
      <c r="G5" s="14"/>
      <c r="H5" s="14"/>
      <c r="I5" s="12">
        <v>43497.0</v>
      </c>
      <c r="J5" s="12">
        <v>43529.0</v>
      </c>
      <c r="K5" s="13">
        <f t="shared" ref="K5:K6" si="2">SUM(J5-I5)</f>
        <v>32</v>
      </c>
      <c r="L5" s="14">
        <f t="shared" ref="L5:L6" si="3">ROUND(SUM(B5*20%*K5/365),0)</f>
        <v>53</v>
      </c>
      <c r="M5" s="15">
        <v>0.18</v>
      </c>
      <c r="N5" s="16">
        <f t="shared" ref="N5:N24" si="4">ROUND(SUM(B5*M5),0)</f>
        <v>540</v>
      </c>
      <c r="O5" s="16">
        <v>126.0</v>
      </c>
      <c r="P5" s="11">
        <f t="shared" ref="P5:P24" si="5">SUM(N5-O5)</f>
        <v>414</v>
      </c>
      <c r="Q5" s="11">
        <f>P5</f>
        <v>414</v>
      </c>
      <c r="R5" s="12">
        <f t="shared" ref="R5:R22" si="6">J5</f>
        <v>43529</v>
      </c>
      <c r="S5" s="11"/>
      <c r="T5" s="11"/>
      <c r="U5" s="11"/>
      <c r="V5" s="14">
        <f>AA5</f>
        <v>32</v>
      </c>
      <c r="W5" s="14">
        <f t="shared" ref="W5:W6" si="7">ROUND(SUM(N5*20%*V5/365),0)</f>
        <v>9</v>
      </c>
      <c r="Y5" s="19">
        <v>43497.0</v>
      </c>
      <c r="Z5" s="19">
        <v>43528.0</v>
      </c>
      <c r="AA5" s="20">
        <f>SUM(Z5-Y5+1)</f>
        <v>32</v>
      </c>
    </row>
    <row r="6">
      <c r="A6" s="17">
        <v>43525.0</v>
      </c>
      <c r="B6" s="11">
        <v>3000.0</v>
      </c>
      <c r="C6" s="11">
        <v>2100.0</v>
      </c>
      <c r="D6" s="11">
        <f t="shared" si="1"/>
        <v>900</v>
      </c>
      <c r="E6" s="11">
        <f>SUM(D5+D6)</f>
        <v>3200</v>
      </c>
      <c r="F6" s="14" t="s">
        <v>1052</v>
      </c>
      <c r="G6" s="12">
        <v>43551.0</v>
      </c>
      <c r="H6" s="14"/>
      <c r="I6" s="12">
        <v>43525.0</v>
      </c>
      <c r="J6" s="12">
        <v>43536.0</v>
      </c>
      <c r="K6" s="13">
        <f t="shared" si="2"/>
        <v>11</v>
      </c>
      <c r="L6" s="14">
        <f t="shared" si="3"/>
        <v>18</v>
      </c>
      <c r="M6" s="15">
        <v>0.18</v>
      </c>
      <c r="N6" s="16">
        <f t="shared" si="4"/>
        <v>540</v>
      </c>
      <c r="O6" s="16">
        <v>378.0</v>
      </c>
      <c r="P6" s="11">
        <f t="shared" si="5"/>
        <v>162</v>
      </c>
      <c r="Q6" s="11">
        <f t="shared" ref="Q6:Q24" si="8">SUM(Q5,P6)</f>
        <v>576</v>
      </c>
      <c r="R6" s="12">
        <f t="shared" si="6"/>
        <v>43536</v>
      </c>
      <c r="S6" s="14" t="s">
        <v>1053</v>
      </c>
      <c r="T6" s="14" t="s">
        <v>1054</v>
      </c>
      <c r="U6" s="14"/>
      <c r="V6" s="14">
        <f>K6</f>
        <v>11</v>
      </c>
      <c r="W6" s="14">
        <f t="shared" si="7"/>
        <v>3</v>
      </c>
      <c r="Y6" s="20"/>
      <c r="Z6" s="20"/>
      <c r="AA6" s="20"/>
    </row>
    <row r="7">
      <c r="A7" s="17">
        <v>43556.0</v>
      </c>
      <c r="B7" s="11">
        <v>3000.0</v>
      </c>
      <c r="C7" s="11">
        <v>0.0</v>
      </c>
      <c r="D7" s="11">
        <f t="shared" si="1"/>
        <v>3000</v>
      </c>
      <c r="E7" s="11">
        <f t="shared" ref="E7:E24" si="9">SUM(E6+D7)</f>
        <v>6200</v>
      </c>
      <c r="F7" s="14" t="s">
        <v>1052</v>
      </c>
      <c r="G7" s="12">
        <v>43551.0</v>
      </c>
      <c r="H7" s="14"/>
      <c r="I7" s="12">
        <v>43525.0</v>
      </c>
      <c r="J7" s="12">
        <v>43536.0</v>
      </c>
      <c r="K7" s="14"/>
      <c r="L7" s="14"/>
      <c r="M7" s="15">
        <v>0.18</v>
      </c>
      <c r="N7" s="16">
        <f t="shared" si="4"/>
        <v>540</v>
      </c>
      <c r="O7" s="16">
        <v>0.0</v>
      </c>
      <c r="P7" s="11">
        <f t="shared" si="5"/>
        <v>540</v>
      </c>
      <c r="Q7" s="11">
        <f t="shared" si="8"/>
        <v>1116</v>
      </c>
      <c r="R7" s="12">
        <f t="shared" si="6"/>
        <v>43536</v>
      </c>
      <c r="S7" s="14" t="s">
        <v>1055</v>
      </c>
      <c r="T7" s="14" t="s">
        <v>631</v>
      </c>
      <c r="U7" s="14"/>
      <c r="V7" s="14"/>
      <c r="W7" s="14"/>
    </row>
    <row r="8">
      <c r="A8" s="17">
        <v>43586.0</v>
      </c>
      <c r="B8" s="11">
        <v>3000.0</v>
      </c>
      <c r="C8" s="11">
        <v>0.0</v>
      </c>
      <c r="D8" s="11">
        <f t="shared" si="1"/>
        <v>3000</v>
      </c>
      <c r="E8" s="11">
        <f t="shared" si="9"/>
        <v>9200</v>
      </c>
      <c r="F8" s="14" t="s">
        <v>1052</v>
      </c>
      <c r="G8" s="12">
        <v>43551.0</v>
      </c>
      <c r="H8" s="14"/>
      <c r="I8" s="12">
        <v>43525.0</v>
      </c>
      <c r="J8" s="12">
        <v>43536.0</v>
      </c>
      <c r="K8" s="14"/>
      <c r="L8" s="14"/>
      <c r="M8" s="15">
        <v>0.18</v>
      </c>
      <c r="N8" s="16">
        <f t="shared" si="4"/>
        <v>540</v>
      </c>
      <c r="O8" s="16">
        <v>0.0</v>
      </c>
      <c r="P8" s="11">
        <f t="shared" si="5"/>
        <v>540</v>
      </c>
      <c r="Q8" s="11">
        <f t="shared" si="8"/>
        <v>1656</v>
      </c>
      <c r="R8" s="12">
        <f t="shared" si="6"/>
        <v>43536</v>
      </c>
      <c r="S8" s="14" t="s">
        <v>1055</v>
      </c>
      <c r="T8" s="14" t="s">
        <v>631</v>
      </c>
      <c r="U8" s="14"/>
      <c r="V8" s="14"/>
      <c r="W8" s="14"/>
    </row>
    <row r="9">
      <c r="A9" s="17">
        <v>43617.0</v>
      </c>
      <c r="B9" s="11">
        <v>3000.0</v>
      </c>
      <c r="C9" s="11">
        <v>1400.0</v>
      </c>
      <c r="D9" s="11">
        <f t="shared" si="1"/>
        <v>1600</v>
      </c>
      <c r="E9" s="11">
        <f t="shared" si="9"/>
        <v>10800</v>
      </c>
      <c r="F9" s="14" t="s">
        <v>1056</v>
      </c>
      <c r="G9" s="21" t="s">
        <v>1057</v>
      </c>
      <c r="H9" s="14"/>
      <c r="I9" s="12">
        <v>43617.0</v>
      </c>
      <c r="J9" s="21" t="s">
        <v>1058</v>
      </c>
      <c r="K9" s="14"/>
      <c r="L9" s="14"/>
      <c r="M9" s="15">
        <v>0.18</v>
      </c>
      <c r="N9" s="16">
        <f t="shared" si="4"/>
        <v>540</v>
      </c>
      <c r="O9" s="16">
        <v>252.0</v>
      </c>
      <c r="P9" s="11">
        <f t="shared" si="5"/>
        <v>288</v>
      </c>
      <c r="Q9" s="11">
        <f t="shared" si="8"/>
        <v>1944</v>
      </c>
      <c r="R9" s="12" t="str">
        <f t="shared" si="6"/>
        <v>14.6.19</v>
      </c>
      <c r="S9" s="14" t="s">
        <v>1056</v>
      </c>
      <c r="T9" s="14" t="s">
        <v>1057</v>
      </c>
      <c r="U9" s="14"/>
      <c r="V9" s="14"/>
      <c r="W9" s="14"/>
      <c r="Y9" s="19">
        <v>43617.0</v>
      </c>
      <c r="Z9" s="19">
        <v>43630.0</v>
      </c>
      <c r="AA9" s="20">
        <f>SUM(Z9-Y9+1)</f>
        <v>14</v>
      </c>
    </row>
    <row r="10">
      <c r="A10" s="17">
        <v>43647.0</v>
      </c>
      <c r="B10" s="11">
        <v>3000.0</v>
      </c>
      <c r="C10" s="11">
        <v>0.0</v>
      </c>
      <c r="D10" s="11">
        <f t="shared" si="1"/>
        <v>3000</v>
      </c>
      <c r="E10" s="11">
        <f t="shared" si="9"/>
        <v>13800</v>
      </c>
      <c r="F10" s="14" t="s">
        <v>1056</v>
      </c>
      <c r="G10" s="21" t="s">
        <v>1057</v>
      </c>
      <c r="H10" s="14"/>
      <c r="I10" s="12">
        <v>43647.0</v>
      </c>
      <c r="J10" s="21" t="s">
        <v>1058</v>
      </c>
      <c r="K10" s="14"/>
      <c r="L10" s="14"/>
      <c r="M10" s="15">
        <v>0.18</v>
      </c>
      <c r="N10" s="16">
        <f t="shared" si="4"/>
        <v>540</v>
      </c>
      <c r="O10" s="16">
        <v>0.0</v>
      </c>
      <c r="P10" s="11">
        <f t="shared" si="5"/>
        <v>540</v>
      </c>
      <c r="Q10" s="11">
        <f t="shared" si="8"/>
        <v>2484</v>
      </c>
      <c r="R10" s="12" t="str">
        <f t="shared" si="6"/>
        <v>14.6.19</v>
      </c>
      <c r="S10" s="14" t="s">
        <v>1056</v>
      </c>
      <c r="T10" s="14" t="s">
        <v>1057</v>
      </c>
      <c r="U10" s="14"/>
      <c r="V10" s="14"/>
      <c r="W10" s="14"/>
    </row>
    <row r="11">
      <c r="A11" s="17">
        <v>43678.0</v>
      </c>
      <c r="B11" s="11">
        <v>3000.0</v>
      </c>
      <c r="C11" s="11">
        <v>1400.0</v>
      </c>
      <c r="D11" s="11">
        <f t="shared" si="1"/>
        <v>1600</v>
      </c>
      <c r="E11" s="11">
        <f t="shared" si="9"/>
        <v>15400</v>
      </c>
      <c r="F11" s="14" t="s">
        <v>1059</v>
      </c>
      <c r="G11" s="21" t="s">
        <v>980</v>
      </c>
      <c r="H11" s="14"/>
      <c r="I11" s="12">
        <v>43678.0</v>
      </c>
      <c r="J11" s="21" t="s">
        <v>1060</v>
      </c>
      <c r="K11" s="14">
        <v>13.0</v>
      </c>
      <c r="L11" s="14">
        <f>ROUND(SUM(B11*20%*K11/365),0)</f>
        <v>21</v>
      </c>
      <c r="M11" s="15">
        <v>0.18</v>
      </c>
      <c r="N11" s="16">
        <f t="shared" si="4"/>
        <v>540</v>
      </c>
      <c r="O11" s="16">
        <v>252.0</v>
      </c>
      <c r="P11" s="11">
        <f t="shared" si="5"/>
        <v>288</v>
      </c>
      <c r="Q11" s="11">
        <f t="shared" si="8"/>
        <v>2772</v>
      </c>
      <c r="R11" s="12" t="str">
        <f t="shared" si="6"/>
        <v>13.8.19</v>
      </c>
      <c r="S11" s="14" t="s">
        <v>1059</v>
      </c>
      <c r="T11" s="14" t="s">
        <v>980</v>
      </c>
      <c r="U11" s="14"/>
      <c r="V11" s="14">
        <v>13.0</v>
      </c>
      <c r="W11" s="14">
        <f>ROUND(SUM(N11*20%*V11/365),0)</f>
        <v>4</v>
      </c>
      <c r="Y11" s="19">
        <v>43617.0</v>
      </c>
      <c r="Z11" s="19">
        <v>43629.0</v>
      </c>
      <c r="AA11" s="20">
        <f>SUM(Z11-Y11+1)</f>
        <v>13</v>
      </c>
    </row>
    <row r="12">
      <c r="A12" s="17">
        <v>43709.0</v>
      </c>
      <c r="B12" s="11">
        <v>3000.0</v>
      </c>
      <c r="C12" s="11">
        <v>0.0</v>
      </c>
      <c r="D12" s="11">
        <f t="shared" si="1"/>
        <v>3000</v>
      </c>
      <c r="E12" s="11">
        <f t="shared" si="9"/>
        <v>18400</v>
      </c>
      <c r="F12" s="14" t="s">
        <v>1059</v>
      </c>
      <c r="G12" s="21" t="s">
        <v>980</v>
      </c>
      <c r="H12" s="14"/>
      <c r="I12" s="12">
        <v>43709.0</v>
      </c>
      <c r="J12" s="21" t="s">
        <v>1060</v>
      </c>
      <c r="K12" s="14"/>
      <c r="L12" s="14"/>
      <c r="M12" s="15">
        <v>0.18</v>
      </c>
      <c r="N12" s="16">
        <f t="shared" si="4"/>
        <v>540</v>
      </c>
      <c r="O12" s="16">
        <v>0.0</v>
      </c>
      <c r="P12" s="11">
        <f t="shared" si="5"/>
        <v>540</v>
      </c>
      <c r="Q12" s="11">
        <f t="shared" si="8"/>
        <v>3312</v>
      </c>
      <c r="R12" s="12" t="str">
        <f t="shared" si="6"/>
        <v>13.8.19</v>
      </c>
      <c r="S12" s="14" t="s">
        <v>1059</v>
      </c>
      <c r="T12" s="14" t="s">
        <v>980</v>
      </c>
      <c r="U12" s="14"/>
      <c r="V12" s="14"/>
      <c r="W12" s="14"/>
    </row>
    <row r="13">
      <c r="A13" s="17">
        <v>43739.0</v>
      </c>
      <c r="B13" s="11">
        <v>3000.0</v>
      </c>
      <c r="C13" s="11">
        <v>2100.0</v>
      </c>
      <c r="D13" s="11">
        <f t="shared" si="1"/>
        <v>900</v>
      </c>
      <c r="E13" s="11">
        <f t="shared" si="9"/>
        <v>19300</v>
      </c>
      <c r="F13" s="14" t="s">
        <v>413</v>
      </c>
      <c r="G13" s="21" t="s">
        <v>316</v>
      </c>
      <c r="H13" s="14"/>
      <c r="I13" s="12">
        <v>43739.0</v>
      </c>
      <c r="J13" s="21" t="s">
        <v>317</v>
      </c>
      <c r="K13" s="14"/>
      <c r="L13" s="14"/>
      <c r="M13" s="15">
        <v>0.18</v>
      </c>
      <c r="N13" s="16">
        <f t="shared" si="4"/>
        <v>540</v>
      </c>
      <c r="O13" s="16">
        <v>378.0</v>
      </c>
      <c r="P13" s="11">
        <f t="shared" si="5"/>
        <v>162</v>
      </c>
      <c r="Q13" s="11">
        <f t="shared" si="8"/>
        <v>3474</v>
      </c>
      <c r="R13" s="12" t="str">
        <f t="shared" si="6"/>
        <v>7.10.19</v>
      </c>
      <c r="S13" s="14" t="s">
        <v>413</v>
      </c>
      <c r="T13" s="14" t="s">
        <v>316</v>
      </c>
      <c r="U13" s="14"/>
      <c r="V13" s="14"/>
      <c r="W13" s="14"/>
    </row>
    <row r="14">
      <c r="A14" s="17">
        <v>43770.0</v>
      </c>
      <c r="B14" s="11">
        <v>3000.0</v>
      </c>
      <c r="C14" s="11">
        <v>0.0</v>
      </c>
      <c r="D14" s="11">
        <f t="shared" si="1"/>
        <v>3000</v>
      </c>
      <c r="E14" s="11">
        <f t="shared" si="9"/>
        <v>22300</v>
      </c>
      <c r="F14" s="14" t="s">
        <v>413</v>
      </c>
      <c r="G14" s="21" t="s">
        <v>316</v>
      </c>
      <c r="H14" s="14"/>
      <c r="I14" s="12">
        <v>43770.0</v>
      </c>
      <c r="J14" s="21" t="s">
        <v>317</v>
      </c>
      <c r="K14" s="14"/>
      <c r="L14" s="14"/>
      <c r="M14" s="15">
        <v>0.18</v>
      </c>
      <c r="N14" s="16">
        <f t="shared" si="4"/>
        <v>540</v>
      </c>
      <c r="O14" s="16">
        <v>0.0</v>
      </c>
      <c r="P14" s="11">
        <f t="shared" si="5"/>
        <v>540</v>
      </c>
      <c r="Q14" s="11">
        <f t="shared" si="8"/>
        <v>4014</v>
      </c>
      <c r="R14" s="12" t="str">
        <f t="shared" si="6"/>
        <v>7.10.19</v>
      </c>
      <c r="S14" s="14" t="s">
        <v>413</v>
      </c>
      <c r="T14" s="14" t="s">
        <v>316</v>
      </c>
      <c r="U14" s="14"/>
      <c r="V14" s="14"/>
      <c r="W14" s="14"/>
    </row>
    <row r="15">
      <c r="A15" s="17">
        <v>43800.0</v>
      </c>
      <c r="B15" s="11">
        <v>3000.0</v>
      </c>
      <c r="C15" s="11">
        <v>0.0</v>
      </c>
      <c r="D15" s="11">
        <f t="shared" si="1"/>
        <v>3000</v>
      </c>
      <c r="E15" s="11">
        <f t="shared" si="9"/>
        <v>25300</v>
      </c>
      <c r="F15" s="14" t="s">
        <v>413</v>
      </c>
      <c r="G15" s="21" t="s">
        <v>316</v>
      </c>
      <c r="H15" s="14"/>
      <c r="I15" s="12">
        <v>43800.0</v>
      </c>
      <c r="J15" s="21" t="s">
        <v>317</v>
      </c>
      <c r="K15" s="14"/>
      <c r="L15" s="14"/>
      <c r="M15" s="15">
        <v>0.18</v>
      </c>
      <c r="N15" s="16">
        <f t="shared" si="4"/>
        <v>540</v>
      </c>
      <c r="O15" s="16">
        <v>0.0</v>
      </c>
      <c r="P15" s="11">
        <f t="shared" si="5"/>
        <v>540</v>
      </c>
      <c r="Q15" s="11">
        <f t="shared" si="8"/>
        <v>4554</v>
      </c>
      <c r="R15" s="12" t="str">
        <f t="shared" si="6"/>
        <v>7.10.19</v>
      </c>
      <c r="S15" s="14" t="s">
        <v>413</v>
      </c>
      <c r="T15" s="14" t="s">
        <v>316</v>
      </c>
      <c r="U15" s="14"/>
      <c r="V15" s="14"/>
      <c r="W15" s="14"/>
    </row>
    <row r="16">
      <c r="A16" s="17">
        <v>43831.0</v>
      </c>
      <c r="B16" s="11">
        <v>3000.0</v>
      </c>
      <c r="C16" s="11">
        <v>2100.0</v>
      </c>
      <c r="D16" s="11">
        <f t="shared" si="1"/>
        <v>900</v>
      </c>
      <c r="E16" s="11">
        <f t="shared" si="9"/>
        <v>26200</v>
      </c>
      <c r="F16" s="14"/>
      <c r="G16" s="14"/>
      <c r="H16" s="14"/>
      <c r="I16" s="12">
        <v>43831.0</v>
      </c>
      <c r="J16" s="21" t="s">
        <v>1061</v>
      </c>
      <c r="K16" s="14"/>
      <c r="L16" s="14"/>
      <c r="M16" s="15">
        <v>0.18</v>
      </c>
      <c r="N16" s="16">
        <f t="shared" si="4"/>
        <v>540</v>
      </c>
      <c r="O16" s="16">
        <v>378.0</v>
      </c>
      <c r="P16" s="11">
        <f t="shared" si="5"/>
        <v>162</v>
      </c>
      <c r="Q16" s="11">
        <f t="shared" si="8"/>
        <v>4716</v>
      </c>
      <c r="R16" s="12" t="str">
        <f t="shared" si="6"/>
        <v>9.1.20</v>
      </c>
      <c r="S16" s="11"/>
      <c r="T16" s="11"/>
      <c r="U16" s="11"/>
      <c r="V16" s="14"/>
      <c r="W16" s="14"/>
    </row>
    <row r="17">
      <c r="A17" s="17">
        <v>43862.0</v>
      </c>
      <c r="B17" s="11">
        <v>3000.0</v>
      </c>
      <c r="C17" s="11">
        <v>0.0</v>
      </c>
      <c r="D17" s="11">
        <f t="shared" si="1"/>
        <v>3000</v>
      </c>
      <c r="E17" s="11">
        <f t="shared" si="9"/>
        <v>29200</v>
      </c>
      <c r="F17" s="14"/>
      <c r="G17" s="14"/>
      <c r="H17" s="14"/>
      <c r="I17" s="12">
        <v>43862.0</v>
      </c>
      <c r="J17" s="21" t="s">
        <v>1061</v>
      </c>
      <c r="K17" s="14"/>
      <c r="L17" s="14"/>
      <c r="M17" s="15">
        <v>0.18</v>
      </c>
      <c r="N17" s="16">
        <f t="shared" si="4"/>
        <v>540</v>
      </c>
      <c r="O17" s="16">
        <v>0.0</v>
      </c>
      <c r="P17" s="11">
        <f t="shared" si="5"/>
        <v>540</v>
      </c>
      <c r="Q17" s="11">
        <f t="shared" si="8"/>
        <v>5256</v>
      </c>
      <c r="R17" s="12" t="str">
        <f t="shared" si="6"/>
        <v>9.1.20</v>
      </c>
      <c r="S17" s="11"/>
      <c r="T17" s="11"/>
      <c r="U17" s="11"/>
      <c r="V17" s="14"/>
      <c r="W17" s="14"/>
    </row>
    <row r="18">
      <c r="A18" s="17">
        <v>43891.0</v>
      </c>
      <c r="B18" s="11">
        <v>3000.0</v>
      </c>
      <c r="C18" s="11">
        <v>0.0</v>
      </c>
      <c r="D18" s="11">
        <f t="shared" si="1"/>
        <v>3000</v>
      </c>
      <c r="E18" s="11">
        <f t="shared" si="9"/>
        <v>32200</v>
      </c>
      <c r="F18" s="14"/>
      <c r="G18" s="14"/>
      <c r="H18" s="14"/>
      <c r="I18" s="12">
        <v>43891.0</v>
      </c>
      <c r="J18" s="21" t="s">
        <v>1061</v>
      </c>
      <c r="K18" s="14"/>
      <c r="L18" s="14"/>
      <c r="M18" s="15">
        <v>0.18</v>
      </c>
      <c r="N18" s="16">
        <f t="shared" si="4"/>
        <v>540</v>
      </c>
      <c r="O18" s="16">
        <v>0.0</v>
      </c>
      <c r="P18" s="11">
        <f t="shared" si="5"/>
        <v>540</v>
      </c>
      <c r="Q18" s="11">
        <f t="shared" si="8"/>
        <v>5796</v>
      </c>
      <c r="R18" s="12" t="str">
        <f t="shared" si="6"/>
        <v>9.1.20</v>
      </c>
      <c r="S18" s="11"/>
      <c r="T18" s="11"/>
      <c r="U18" s="11"/>
      <c r="V18" s="14"/>
      <c r="W18" s="14"/>
      <c r="Z18" s="24">
        <v>770.0</v>
      </c>
      <c r="AA18" s="24">
        <v>6.0</v>
      </c>
      <c r="AB18" s="24">
        <f>SUM(Z18*AA18)</f>
        <v>4620</v>
      </c>
      <c r="AC18" s="146">
        <v>0.18</v>
      </c>
      <c r="AD18" s="24">
        <f>AB18*AC18</f>
        <v>831.6</v>
      </c>
    </row>
    <row r="19">
      <c r="A19" s="22">
        <v>43922.0</v>
      </c>
      <c r="B19" s="11">
        <v>3000.0</v>
      </c>
      <c r="C19" s="23">
        <v>2100.0</v>
      </c>
      <c r="D19" s="11">
        <f t="shared" si="1"/>
        <v>900</v>
      </c>
      <c r="E19" s="23">
        <f t="shared" si="9"/>
        <v>33100</v>
      </c>
      <c r="F19" s="28"/>
      <c r="G19" s="28"/>
      <c r="H19" s="28"/>
      <c r="I19" s="12">
        <v>43922.0</v>
      </c>
      <c r="J19" s="33" t="s">
        <v>352</v>
      </c>
      <c r="K19" s="28"/>
      <c r="L19" s="28"/>
      <c r="M19" s="29">
        <v>0.18</v>
      </c>
      <c r="N19" s="30">
        <f t="shared" si="4"/>
        <v>540</v>
      </c>
      <c r="O19" s="30">
        <v>378.0</v>
      </c>
      <c r="P19" s="11">
        <f t="shared" si="5"/>
        <v>162</v>
      </c>
      <c r="Q19" s="23">
        <f t="shared" si="8"/>
        <v>5958</v>
      </c>
      <c r="R19" s="12" t="str">
        <f t="shared" si="6"/>
        <v>5.6.20</v>
      </c>
      <c r="S19" s="23"/>
      <c r="T19" s="23"/>
      <c r="U19" s="23"/>
      <c r="V19" s="28"/>
      <c r="W19" s="28"/>
      <c r="AB19" s="24">
        <v>832.0</v>
      </c>
    </row>
    <row r="20">
      <c r="A20" s="22">
        <v>43952.0</v>
      </c>
      <c r="B20" s="11">
        <v>3000.0</v>
      </c>
      <c r="C20" s="23">
        <v>0.0</v>
      </c>
      <c r="D20" s="11">
        <f t="shared" si="1"/>
        <v>3000</v>
      </c>
      <c r="E20" s="23">
        <f t="shared" si="9"/>
        <v>36100</v>
      </c>
      <c r="F20" s="28"/>
      <c r="G20" s="28"/>
      <c r="H20" s="28"/>
      <c r="I20" s="12">
        <v>43952.0</v>
      </c>
      <c r="J20" s="33" t="s">
        <v>352</v>
      </c>
      <c r="K20" s="28"/>
      <c r="L20" s="28"/>
      <c r="M20" s="29">
        <v>0.18</v>
      </c>
      <c r="N20" s="30">
        <f t="shared" si="4"/>
        <v>540</v>
      </c>
      <c r="O20" s="30">
        <v>0.0</v>
      </c>
      <c r="P20" s="11">
        <f t="shared" si="5"/>
        <v>540</v>
      </c>
      <c r="Q20" s="23">
        <f t="shared" si="8"/>
        <v>6498</v>
      </c>
      <c r="R20" s="12" t="str">
        <f t="shared" si="6"/>
        <v>5.6.20</v>
      </c>
      <c r="S20" s="23"/>
      <c r="T20" s="23"/>
      <c r="U20" s="23"/>
      <c r="V20" s="23"/>
      <c r="W20" s="23"/>
      <c r="AB20" s="24">
        <f>SUM(AB18:AB19)</f>
        <v>5452</v>
      </c>
    </row>
    <row r="21" ht="15.75" customHeight="1">
      <c r="A21" s="22">
        <v>43983.0</v>
      </c>
      <c r="B21" s="11">
        <v>3000.0</v>
      </c>
      <c r="C21" s="23">
        <v>0.0</v>
      </c>
      <c r="D21" s="11">
        <f t="shared" si="1"/>
        <v>3000</v>
      </c>
      <c r="E21" s="23">
        <f t="shared" si="9"/>
        <v>39100</v>
      </c>
      <c r="F21" s="28"/>
      <c r="G21" s="28"/>
      <c r="H21" s="28"/>
      <c r="I21" s="12">
        <v>43983.0</v>
      </c>
      <c r="J21" s="33" t="s">
        <v>352</v>
      </c>
      <c r="K21" s="28"/>
      <c r="L21" s="28"/>
      <c r="M21" s="29">
        <v>0.18</v>
      </c>
      <c r="N21" s="30">
        <f t="shared" si="4"/>
        <v>540</v>
      </c>
      <c r="O21" s="30">
        <v>0.0</v>
      </c>
      <c r="P21" s="11">
        <f t="shared" si="5"/>
        <v>540</v>
      </c>
      <c r="Q21" s="23">
        <f t="shared" si="8"/>
        <v>7038</v>
      </c>
      <c r="R21" s="12" t="str">
        <f t="shared" si="6"/>
        <v>5.6.20</v>
      </c>
      <c r="S21" s="23"/>
      <c r="T21" s="23"/>
      <c r="U21" s="23"/>
      <c r="V21" s="23"/>
      <c r="W21" s="23"/>
    </row>
    <row r="22" ht="15.75" customHeight="1">
      <c r="A22" s="17">
        <v>44013.0</v>
      </c>
      <c r="B22" s="11">
        <v>3000.0</v>
      </c>
      <c r="C22" s="11">
        <v>2520.0</v>
      </c>
      <c r="D22" s="11">
        <f t="shared" si="1"/>
        <v>480</v>
      </c>
      <c r="E22" s="11">
        <f t="shared" si="9"/>
        <v>39580</v>
      </c>
      <c r="F22" s="14"/>
      <c r="G22" s="14"/>
      <c r="H22" s="14"/>
      <c r="I22" s="12">
        <v>44013.0</v>
      </c>
      <c r="J22" s="21" t="s">
        <v>33</v>
      </c>
      <c r="K22" s="14"/>
      <c r="L22" s="14"/>
      <c r="M22" s="15">
        <v>0.18</v>
      </c>
      <c r="N22" s="16">
        <f t="shared" si="4"/>
        <v>540</v>
      </c>
      <c r="O22" s="16">
        <v>456.0</v>
      </c>
      <c r="P22" s="11">
        <f t="shared" si="5"/>
        <v>84</v>
      </c>
      <c r="Q22" s="11">
        <f t="shared" si="8"/>
        <v>7122</v>
      </c>
      <c r="R22" s="12" t="str">
        <f t="shared" si="6"/>
        <v>15.7.20</v>
      </c>
      <c r="S22" s="11"/>
      <c r="T22" s="11"/>
      <c r="U22" s="11"/>
      <c r="V22" s="11"/>
      <c r="W22" s="11"/>
    </row>
    <row r="23" ht="15.75" customHeight="1">
      <c r="A23" s="17">
        <v>44044.0</v>
      </c>
      <c r="B23" s="23">
        <v>6000.0</v>
      </c>
      <c r="C23" s="11">
        <v>0.0</v>
      </c>
      <c r="D23" s="11">
        <f t="shared" si="1"/>
        <v>6000</v>
      </c>
      <c r="E23" s="11">
        <f t="shared" si="9"/>
        <v>45580</v>
      </c>
      <c r="F23" s="14"/>
      <c r="G23" s="14"/>
      <c r="H23" s="14"/>
      <c r="I23" s="12">
        <v>44044.0</v>
      </c>
      <c r="J23" s="21" t="s">
        <v>33</v>
      </c>
      <c r="K23" s="14"/>
      <c r="L23" s="14"/>
      <c r="M23" s="15">
        <v>0.18</v>
      </c>
      <c r="N23" s="16">
        <f t="shared" si="4"/>
        <v>1080</v>
      </c>
      <c r="O23" s="16">
        <v>0.0</v>
      </c>
      <c r="P23" s="11">
        <f t="shared" si="5"/>
        <v>1080</v>
      </c>
      <c r="Q23" s="11">
        <f t="shared" si="8"/>
        <v>8202</v>
      </c>
      <c r="R23" s="11"/>
      <c r="S23" s="11"/>
      <c r="T23" s="11"/>
      <c r="U23" s="11"/>
      <c r="V23" s="11"/>
      <c r="W23" s="11"/>
      <c r="AB23" s="24">
        <v>5703.0</v>
      </c>
      <c r="AC23" s="24">
        <f>ROUND(SUM(AB23*100/118),0)</f>
        <v>4833</v>
      </c>
    </row>
    <row r="24" ht="15.75" customHeight="1">
      <c r="A24" s="17">
        <v>44075.0</v>
      </c>
      <c r="B24" s="23">
        <v>6000.0</v>
      </c>
      <c r="C24" s="11">
        <v>0.0</v>
      </c>
      <c r="D24" s="11">
        <f t="shared" si="1"/>
        <v>6000</v>
      </c>
      <c r="E24" s="11">
        <f t="shared" si="9"/>
        <v>51580</v>
      </c>
      <c r="F24" s="14"/>
      <c r="G24" s="14"/>
      <c r="H24" s="14"/>
      <c r="I24" s="12">
        <v>44075.0</v>
      </c>
      <c r="J24" s="21" t="s">
        <v>33</v>
      </c>
      <c r="K24" s="14"/>
      <c r="L24" s="14"/>
      <c r="M24" s="15">
        <v>0.18</v>
      </c>
      <c r="N24" s="16">
        <f t="shared" si="4"/>
        <v>1080</v>
      </c>
      <c r="O24" s="16">
        <v>0.0</v>
      </c>
      <c r="P24" s="11">
        <f t="shared" si="5"/>
        <v>1080</v>
      </c>
      <c r="Q24" s="11">
        <f t="shared" si="8"/>
        <v>9282</v>
      </c>
      <c r="R24" s="11"/>
      <c r="S24" s="11"/>
      <c r="T24" s="11"/>
      <c r="U24" s="11"/>
      <c r="V24" s="11"/>
      <c r="W24" s="11"/>
      <c r="AC24" s="24">
        <f>ROUND(AC23*18%,0)</f>
        <v>870</v>
      </c>
    </row>
    <row r="25" ht="15.75" customHeight="1">
      <c r="A25" s="11"/>
      <c r="B25" s="11">
        <f t="shared" ref="B25:C25" si="10">SUM(B5:B24)</f>
        <v>66000</v>
      </c>
      <c r="C25" s="11">
        <f t="shared" si="10"/>
        <v>14420</v>
      </c>
      <c r="D25" s="11"/>
      <c r="E25" s="11"/>
      <c r="F25" s="14"/>
      <c r="G25" s="14"/>
      <c r="H25" s="14"/>
      <c r="I25" s="12"/>
      <c r="J25" s="14"/>
      <c r="K25" s="14"/>
      <c r="L25" s="14">
        <f>SUM(L5:L24)</f>
        <v>92</v>
      </c>
      <c r="M25" s="11"/>
      <c r="N25" s="11">
        <f>SUM(N5:N24)</f>
        <v>11880</v>
      </c>
      <c r="O25" s="11">
        <f>SUM(O5:O23)</f>
        <v>2598</v>
      </c>
      <c r="P25" s="11"/>
      <c r="Q25" s="11"/>
      <c r="R25" s="11"/>
      <c r="S25" s="11"/>
      <c r="T25" s="11"/>
      <c r="U25" s="11"/>
      <c r="V25" s="11"/>
      <c r="W25" s="11">
        <f>SUM(W5:W24)</f>
        <v>16</v>
      </c>
      <c r="AC25" s="24">
        <f>SUM(AC23:AC24)</f>
        <v>5703</v>
      </c>
    </row>
    <row r="26" ht="15.75" customHeight="1"/>
    <row r="27" ht="15.75" customHeight="1"/>
    <row r="28" ht="15.75" customHeight="1"/>
    <row r="29" ht="15.75" customHeight="1">
      <c r="A29" s="3" t="s">
        <v>37</v>
      </c>
      <c r="B29" s="4"/>
      <c r="C29" s="4"/>
      <c r="D29" s="4"/>
      <c r="E29" s="4"/>
      <c r="F29" s="5"/>
    </row>
    <row r="30" ht="15.75" customHeight="1">
      <c r="A30" s="34" t="s">
        <v>38</v>
      </c>
      <c r="B30" s="5"/>
      <c r="C30" s="35"/>
      <c r="D30" s="35" t="s">
        <v>39</v>
      </c>
      <c r="E30" s="35" t="s">
        <v>17</v>
      </c>
      <c r="F30" s="35" t="s">
        <v>6</v>
      </c>
    </row>
    <row r="31" ht="15.75" customHeight="1">
      <c r="A31" s="34" t="s">
        <v>1</v>
      </c>
      <c r="B31" s="5"/>
      <c r="C31" s="35"/>
      <c r="D31" s="35">
        <f t="shared" ref="D31:E31" si="11">B25</f>
        <v>66000</v>
      </c>
      <c r="E31" s="35">
        <f t="shared" si="11"/>
        <v>14420</v>
      </c>
      <c r="F31" s="35">
        <f t="shared" ref="F31:F34" si="13">SUM(D31-E31)</f>
        <v>51580</v>
      </c>
    </row>
    <row r="32" ht="15.75" customHeight="1">
      <c r="A32" s="34" t="s">
        <v>40</v>
      </c>
      <c r="B32" s="5"/>
      <c r="C32" s="35"/>
      <c r="D32" s="35">
        <f t="shared" ref="D32:E32" si="12">N25</f>
        <v>11880</v>
      </c>
      <c r="E32" s="35">
        <f t="shared" si="12"/>
        <v>2598</v>
      </c>
      <c r="F32" s="35">
        <f t="shared" si="13"/>
        <v>9282</v>
      </c>
    </row>
    <row r="33" ht="15.75" customHeight="1">
      <c r="A33" s="34" t="s">
        <v>41</v>
      </c>
      <c r="B33" s="5"/>
      <c r="C33" s="35"/>
      <c r="D33" s="35">
        <f>L25</f>
        <v>92</v>
      </c>
      <c r="E33" s="35">
        <v>0.0</v>
      </c>
      <c r="F33" s="35">
        <f t="shared" si="13"/>
        <v>92</v>
      </c>
    </row>
    <row r="34" ht="15.75" customHeight="1">
      <c r="A34" s="34" t="s">
        <v>42</v>
      </c>
      <c r="B34" s="5"/>
      <c r="C34" s="35"/>
      <c r="D34" s="35">
        <f>W25</f>
        <v>16</v>
      </c>
      <c r="E34" s="35">
        <v>0.0</v>
      </c>
      <c r="F34" s="35">
        <f t="shared" si="13"/>
        <v>16</v>
      </c>
    </row>
    <row r="35" ht="15.75" customHeight="1">
      <c r="A35" s="3" t="s">
        <v>36</v>
      </c>
      <c r="B35" s="5"/>
      <c r="C35" s="35"/>
      <c r="D35" s="35">
        <f t="shared" ref="D35:F35" si="14">SUM(D31:D34)</f>
        <v>77988</v>
      </c>
      <c r="E35" s="35">
        <f t="shared" si="14"/>
        <v>17018</v>
      </c>
      <c r="F35" s="35">
        <f t="shared" si="14"/>
        <v>60970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33:B33"/>
    <mergeCell ref="A34:B34"/>
    <mergeCell ref="A35:B35"/>
    <mergeCell ref="A1:W1"/>
    <mergeCell ref="A2:L2"/>
    <mergeCell ref="M2:W2"/>
    <mergeCell ref="A29:F29"/>
    <mergeCell ref="A30:B30"/>
    <mergeCell ref="A31:B31"/>
    <mergeCell ref="A32:B32"/>
  </mergeCells>
  <printOptions/>
  <pageMargins bottom="0.7480314960629921" footer="0.0" header="0.0" left="0.7086614173228347" right="0.7086614173228347" top="0.7480314960629921"/>
  <pageSetup paperSize="5" scale="90"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5.75"/>
    <col customWidth="1" min="4" max="4" width="5.88"/>
    <col customWidth="1" min="5" max="5" width="7.5"/>
    <col customWidth="1" min="6" max="6" width="6.88"/>
    <col customWidth="1" min="7" max="7" width="7.88"/>
    <col customWidth="1" min="8" max="8" width="4.13"/>
    <col customWidth="1" min="9" max="9" width="7.5"/>
    <col customWidth="1" min="10" max="10" width="7.75"/>
    <col customWidth="1" min="11" max="11" width="3.63"/>
    <col customWidth="1" min="12" max="12" width="6.38"/>
    <col customWidth="1" min="13" max="13" width="3.75"/>
    <col customWidth="1" min="14" max="14" width="5.25"/>
    <col customWidth="1" min="15" max="15" width="5.13"/>
    <col customWidth="1" min="16" max="16" width="5.38"/>
    <col customWidth="1" min="17" max="17" width="7.25"/>
    <col customWidth="1" min="18" max="18" width="7.75"/>
    <col customWidth="1" min="19" max="19" width="6.88"/>
    <col customWidth="1" min="20" max="20" width="6.25"/>
    <col customWidth="1" min="21" max="21" width="3.13"/>
    <col customWidth="1" min="22" max="22" width="3.25"/>
    <col customWidth="1" min="23" max="23" width="5.88"/>
    <col customWidth="1" min="24" max="24" width="7.63"/>
    <col customWidth="1" min="25" max="25" width="9.13"/>
    <col customWidth="1" min="26" max="26" width="7.88"/>
    <col customWidth="1" min="27" max="27" width="3.5"/>
    <col customWidth="1" min="28" max="30" width="7.63"/>
  </cols>
  <sheetData>
    <row r="1">
      <c r="A1" s="49" t="s">
        <v>1050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1051</v>
      </c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>
      <c r="A5" s="17">
        <v>43497.0</v>
      </c>
      <c r="B5" s="11">
        <v>700.0</v>
      </c>
      <c r="C5" s="11">
        <v>700.0</v>
      </c>
      <c r="D5" s="11">
        <f t="shared" ref="D5:D24" si="1">SUM(B5-C5)</f>
        <v>0</v>
      </c>
      <c r="E5" s="11">
        <f>D5</f>
        <v>0</v>
      </c>
      <c r="F5" s="14"/>
      <c r="G5" s="14"/>
      <c r="H5" s="14"/>
      <c r="I5" s="12">
        <v>43497.0</v>
      </c>
      <c r="J5" s="12">
        <v>43529.0</v>
      </c>
      <c r="K5" s="13">
        <f t="shared" ref="K5:K6" si="2">SUM(J5-I5)</f>
        <v>32</v>
      </c>
      <c r="L5" s="14">
        <f t="shared" ref="L5:L6" si="3">ROUND(SUM(B5*20%*K5/365),0)</f>
        <v>12</v>
      </c>
      <c r="M5" s="15">
        <v>0.18</v>
      </c>
      <c r="N5" s="16">
        <f t="shared" ref="N5:N24" si="4">ROUND(SUM(B5*M5),0)</f>
        <v>126</v>
      </c>
      <c r="O5" s="16">
        <v>126.0</v>
      </c>
      <c r="P5" s="11">
        <f t="shared" ref="P5:P24" si="5">SUM(N5-O5)</f>
        <v>0</v>
      </c>
      <c r="Q5" s="11">
        <f>P5</f>
        <v>0</v>
      </c>
      <c r="R5" s="12">
        <f t="shared" ref="R5:R22" si="6">J5</f>
        <v>43529</v>
      </c>
      <c r="S5" s="11"/>
      <c r="T5" s="11"/>
      <c r="U5" s="11"/>
      <c r="V5" s="14">
        <f>AA5</f>
        <v>32</v>
      </c>
      <c r="W5" s="14">
        <f t="shared" ref="W5:W6" si="7">ROUND(SUM(N5*20%*V5/365),0)</f>
        <v>2</v>
      </c>
      <c r="Y5" s="19">
        <v>43497.0</v>
      </c>
      <c r="Z5" s="19">
        <v>43528.0</v>
      </c>
      <c r="AA5" s="20">
        <f>SUM(Z5-Y5+1)</f>
        <v>32</v>
      </c>
    </row>
    <row r="6">
      <c r="A6" s="17">
        <v>43525.0</v>
      </c>
      <c r="B6" s="11">
        <v>700.0</v>
      </c>
      <c r="C6" s="11">
        <v>2100.0</v>
      </c>
      <c r="D6" s="11">
        <f t="shared" si="1"/>
        <v>-1400</v>
      </c>
      <c r="E6" s="11">
        <f>SUM(D5+D6)</f>
        <v>-1400</v>
      </c>
      <c r="F6" s="14" t="s">
        <v>1052</v>
      </c>
      <c r="G6" s="12">
        <v>43551.0</v>
      </c>
      <c r="H6" s="14"/>
      <c r="I6" s="12">
        <v>43525.0</v>
      </c>
      <c r="J6" s="12">
        <v>43536.0</v>
      </c>
      <c r="K6" s="13">
        <f t="shared" si="2"/>
        <v>11</v>
      </c>
      <c r="L6" s="14">
        <f t="shared" si="3"/>
        <v>4</v>
      </c>
      <c r="M6" s="15">
        <v>0.18</v>
      </c>
      <c r="N6" s="16">
        <f t="shared" si="4"/>
        <v>126</v>
      </c>
      <c r="O6" s="16">
        <v>378.0</v>
      </c>
      <c r="P6" s="11">
        <f t="shared" si="5"/>
        <v>-252</v>
      </c>
      <c r="Q6" s="11">
        <f t="shared" ref="Q6:Q24" si="8">SUM(Q5,P6)</f>
        <v>-252</v>
      </c>
      <c r="R6" s="12">
        <f t="shared" si="6"/>
        <v>43536</v>
      </c>
      <c r="S6" s="14" t="s">
        <v>1053</v>
      </c>
      <c r="T6" s="14" t="s">
        <v>1054</v>
      </c>
      <c r="U6" s="14"/>
      <c r="V6" s="14">
        <f>K6</f>
        <v>11</v>
      </c>
      <c r="W6" s="14">
        <f t="shared" si="7"/>
        <v>1</v>
      </c>
      <c r="Y6" s="20"/>
      <c r="Z6" s="20"/>
      <c r="AA6" s="20"/>
    </row>
    <row r="7">
      <c r="A7" s="17">
        <v>43556.0</v>
      </c>
      <c r="B7" s="11">
        <v>700.0</v>
      </c>
      <c r="C7" s="11">
        <v>0.0</v>
      </c>
      <c r="D7" s="11">
        <f t="shared" si="1"/>
        <v>700</v>
      </c>
      <c r="E7" s="11">
        <f t="shared" ref="E7:E24" si="9">SUM(E6+D7)</f>
        <v>-700</v>
      </c>
      <c r="F7" s="14" t="s">
        <v>1052</v>
      </c>
      <c r="G7" s="12">
        <v>43551.0</v>
      </c>
      <c r="H7" s="14"/>
      <c r="I7" s="12">
        <v>43525.0</v>
      </c>
      <c r="J7" s="12">
        <v>43536.0</v>
      </c>
      <c r="K7" s="14"/>
      <c r="L7" s="14"/>
      <c r="M7" s="15">
        <v>0.18</v>
      </c>
      <c r="N7" s="16">
        <f t="shared" si="4"/>
        <v>126</v>
      </c>
      <c r="O7" s="16">
        <v>0.0</v>
      </c>
      <c r="P7" s="11">
        <f t="shared" si="5"/>
        <v>126</v>
      </c>
      <c r="Q7" s="11">
        <f t="shared" si="8"/>
        <v>-126</v>
      </c>
      <c r="R7" s="12">
        <f t="shared" si="6"/>
        <v>43536</v>
      </c>
      <c r="S7" s="14" t="s">
        <v>1055</v>
      </c>
      <c r="T7" s="14" t="s">
        <v>631</v>
      </c>
      <c r="U7" s="14"/>
      <c r="V7" s="14"/>
      <c r="W7" s="14"/>
    </row>
    <row r="8">
      <c r="A8" s="17">
        <v>43586.0</v>
      </c>
      <c r="B8" s="11">
        <v>700.0</v>
      </c>
      <c r="C8" s="11">
        <v>0.0</v>
      </c>
      <c r="D8" s="11">
        <f t="shared" si="1"/>
        <v>700</v>
      </c>
      <c r="E8" s="11">
        <f t="shared" si="9"/>
        <v>0</v>
      </c>
      <c r="F8" s="14" t="s">
        <v>1052</v>
      </c>
      <c r="G8" s="12">
        <v>43551.0</v>
      </c>
      <c r="H8" s="14"/>
      <c r="I8" s="12">
        <v>43525.0</v>
      </c>
      <c r="J8" s="12">
        <v>43536.0</v>
      </c>
      <c r="K8" s="14"/>
      <c r="L8" s="14"/>
      <c r="M8" s="15">
        <v>0.18</v>
      </c>
      <c r="N8" s="16">
        <f t="shared" si="4"/>
        <v>126</v>
      </c>
      <c r="O8" s="16">
        <v>0.0</v>
      </c>
      <c r="P8" s="11">
        <f t="shared" si="5"/>
        <v>126</v>
      </c>
      <c r="Q8" s="11">
        <f t="shared" si="8"/>
        <v>0</v>
      </c>
      <c r="R8" s="12">
        <f t="shared" si="6"/>
        <v>43536</v>
      </c>
      <c r="S8" s="14" t="s">
        <v>1055</v>
      </c>
      <c r="T8" s="14" t="s">
        <v>631</v>
      </c>
      <c r="U8" s="14"/>
      <c r="V8" s="14"/>
      <c r="W8" s="14"/>
    </row>
    <row r="9">
      <c r="A9" s="17">
        <v>43617.0</v>
      </c>
      <c r="B9" s="11">
        <v>700.0</v>
      </c>
      <c r="C9" s="11">
        <v>1400.0</v>
      </c>
      <c r="D9" s="11">
        <f t="shared" si="1"/>
        <v>-700</v>
      </c>
      <c r="E9" s="11">
        <f t="shared" si="9"/>
        <v>-700</v>
      </c>
      <c r="F9" s="14" t="s">
        <v>1056</v>
      </c>
      <c r="G9" s="21" t="s">
        <v>1057</v>
      </c>
      <c r="H9" s="14"/>
      <c r="I9" s="12">
        <v>43617.0</v>
      </c>
      <c r="J9" s="21" t="s">
        <v>1058</v>
      </c>
      <c r="K9" s="14"/>
      <c r="L9" s="14"/>
      <c r="M9" s="15">
        <v>0.18</v>
      </c>
      <c r="N9" s="16">
        <f t="shared" si="4"/>
        <v>126</v>
      </c>
      <c r="O9" s="16">
        <v>252.0</v>
      </c>
      <c r="P9" s="11">
        <f t="shared" si="5"/>
        <v>-126</v>
      </c>
      <c r="Q9" s="11">
        <f t="shared" si="8"/>
        <v>-126</v>
      </c>
      <c r="R9" s="12" t="str">
        <f t="shared" si="6"/>
        <v>14.6.19</v>
      </c>
      <c r="S9" s="14" t="s">
        <v>1056</v>
      </c>
      <c r="T9" s="14" t="s">
        <v>1057</v>
      </c>
      <c r="U9" s="14"/>
      <c r="V9" s="14"/>
      <c r="W9" s="14"/>
      <c r="Y9" s="19">
        <v>43617.0</v>
      </c>
      <c r="Z9" s="19">
        <v>43630.0</v>
      </c>
      <c r="AA9" s="20">
        <f>SUM(Z9-Y9+1)</f>
        <v>14</v>
      </c>
    </row>
    <row r="10">
      <c r="A10" s="17">
        <v>43647.0</v>
      </c>
      <c r="B10" s="11">
        <v>700.0</v>
      </c>
      <c r="C10" s="11">
        <v>0.0</v>
      </c>
      <c r="D10" s="11">
        <f t="shared" si="1"/>
        <v>700</v>
      </c>
      <c r="E10" s="11">
        <f t="shared" si="9"/>
        <v>0</v>
      </c>
      <c r="F10" s="14" t="s">
        <v>1056</v>
      </c>
      <c r="G10" s="21" t="s">
        <v>1057</v>
      </c>
      <c r="H10" s="14"/>
      <c r="I10" s="12">
        <v>43647.0</v>
      </c>
      <c r="J10" s="21" t="s">
        <v>1058</v>
      </c>
      <c r="K10" s="14"/>
      <c r="L10" s="14"/>
      <c r="M10" s="15">
        <v>0.18</v>
      </c>
      <c r="N10" s="16">
        <f t="shared" si="4"/>
        <v>126</v>
      </c>
      <c r="O10" s="16">
        <v>0.0</v>
      </c>
      <c r="P10" s="11">
        <f t="shared" si="5"/>
        <v>126</v>
      </c>
      <c r="Q10" s="11">
        <f t="shared" si="8"/>
        <v>0</v>
      </c>
      <c r="R10" s="12" t="str">
        <f t="shared" si="6"/>
        <v>14.6.19</v>
      </c>
      <c r="S10" s="14" t="s">
        <v>1056</v>
      </c>
      <c r="T10" s="14" t="s">
        <v>1057</v>
      </c>
      <c r="U10" s="14"/>
      <c r="V10" s="14"/>
      <c r="W10" s="14"/>
    </row>
    <row r="11">
      <c r="A11" s="17">
        <v>43678.0</v>
      </c>
      <c r="B11" s="11">
        <v>700.0</v>
      </c>
      <c r="C11" s="11">
        <v>1400.0</v>
      </c>
      <c r="D11" s="11">
        <f t="shared" si="1"/>
        <v>-700</v>
      </c>
      <c r="E11" s="11">
        <f t="shared" si="9"/>
        <v>-700</v>
      </c>
      <c r="F11" s="14" t="s">
        <v>1059</v>
      </c>
      <c r="G11" s="21" t="s">
        <v>980</v>
      </c>
      <c r="H11" s="14"/>
      <c r="I11" s="12">
        <v>43678.0</v>
      </c>
      <c r="J11" s="21" t="s">
        <v>1060</v>
      </c>
      <c r="K11" s="14">
        <v>13.0</v>
      </c>
      <c r="L11" s="14">
        <f>ROUND(SUM(B11*20%*K11/365),0)</f>
        <v>5</v>
      </c>
      <c r="M11" s="15">
        <v>0.18</v>
      </c>
      <c r="N11" s="16">
        <f t="shared" si="4"/>
        <v>126</v>
      </c>
      <c r="O11" s="16">
        <v>252.0</v>
      </c>
      <c r="P11" s="11">
        <f t="shared" si="5"/>
        <v>-126</v>
      </c>
      <c r="Q11" s="11">
        <f t="shared" si="8"/>
        <v>-126</v>
      </c>
      <c r="R11" s="12" t="str">
        <f t="shared" si="6"/>
        <v>13.8.19</v>
      </c>
      <c r="S11" s="14" t="s">
        <v>1059</v>
      </c>
      <c r="T11" s="14" t="s">
        <v>980</v>
      </c>
      <c r="U11" s="14"/>
      <c r="V11" s="14">
        <v>13.0</v>
      </c>
      <c r="W11" s="14">
        <f>ROUND(SUM(N11*20%*V11/365),0)</f>
        <v>1</v>
      </c>
      <c r="Y11" s="19">
        <v>43617.0</v>
      </c>
      <c r="Z11" s="19">
        <v>43629.0</v>
      </c>
      <c r="AA11" s="20">
        <f>SUM(Z11-Y11+1)</f>
        <v>13</v>
      </c>
    </row>
    <row r="12">
      <c r="A12" s="17">
        <v>43709.0</v>
      </c>
      <c r="B12" s="11">
        <v>700.0</v>
      </c>
      <c r="C12" s="11">
        <v>0.0</v>
      </c>
      <c r="D12" s="11">
        <f t="shared" si="1"/>
        <v>700</v>
      </c>
      <c r="E12" s="11">
        <f t="shared" si="9"/>
        <v>0</v>
      </c>
      <c r="F12" s="14" t="s">
        <v>1059</v>
      </c>
      <c r="G12" s="21" t="s">
        <v>980</v>
      </c>
      <c r="H12" s="14"/>
      <c r="I12" s="12">
        <v>43709.0</v>
      </c>
      <c r="J12" s="21" t="s">
        <v>1060</v>
      </c>
      <c r="K12" s="14"/>
      <c r="L12" s="14"/>
      <c r="M12" s="15">
        <v>0.18</v>
      </c>
      <c r="N12" s="16">
        <f t="shared" si="4"/>
        <v>126</v>
      </c>
      <c r="O12" s="16">
        <v>0.0</v>
      </c>
      <c r="P12" s="11">
        <f t="shared" si="5"/>
        <v>126</v>
      </c>
      <c r="Q12" s="11">
        <f t="shared" si="8"/>
        <v>0</v>
      </c>
      <c r="R12" s="12" t="str">
        <f t="shared" si="6"/>
        <v>13.8.19</v>
      </c>
      <c r="S12" s="14" t="s">
        <v>1059</v>
      </c>
      <c r="T12" s="14" t="s">
        <v>980</v>
      </c>
      <c r="U12" s="14"/>
      <c r="V12" s="14"/>
      <c r="W12" s="14"/>
    </row>
    <row r="13">
      <c r="A13" s="17">
        <v>43739.0</v>
      </c>
      <c r="B13" s="11">
        <v>700.0</v>
      </c>
      <c r="C13" s="11">
        <v>2100.0</v>
      </c>
      <c r="D13" s="11">
        <f t="shared" si="1"/>
        <v>-1400</v>
      </c>
      <c r="E13" s="11">
        <f t="shared" si="9"/>
        <v>-1400</v>
      </c>
      <c r="F13" s="14" t="s">
        <v>413</v>
      </c>
      <c r="G13" s="21" t="s">
        <v>316</v>
      </c>
      <c r="H13" s="14"/>
      <c r="I13" s="12">
        <v>43739.0</v>
      </c>
      <c r="J13" s="21" t="s">
        <v>317</v>
      </c>
      <c r="K13" s="14"/>
      <c r="L13" s="14"/>
      <c r="M13" s="15">
        <v>0.18</v>
      </c>
      <c r="N13" s="16">
        <f t="shared" si="4"/>
        <v>126</v>
      </c>
      <c r="O13" s="16">
        <v>378.0</v>
      </c>
      <c r="P13" s="11">
        <f t="shared" si="5"/>
        <v>-252</v>
      </c>
      <c r="Q13" s="11">
        <f t="shared" si="8"/>
        <v>-252</v>
      </c>
      <c r="R13" s="12" t="str">
        <f t="shared" si="6"/>
        <v>7.10.19</v>
      </c>
      <c r="S13" s="14" t="s">
        <v>413</v>
      </c>
      <c r="T13" s="14" t="s">
        <v>316</v>
      </c>
      <c r="U13" s="14"/>
      <c r="V13" s="14"/>
      <c r="W13" s="14"/>
    </row>
    <row r="14">
      <c r="A14" s="17">
        <v>43770.0</v>
      </c>
      <c r="B14" s="11">
        <v>700.0</v>
      </c>
      <c r="C14" s="11">
        <v>0.0</v>
      </c>
      <c r="D14" s="11">
        <f t="shared" si="1"/>
        <v>700</v>
      </c>
      <c r="E14" s="11">
        <f t="shared" si="9"/>
        <v>-700</v>
      </c>
      <c r="F14" s="14" t="s">
        <v>413</v>
      </c>
      <c r="G14" s="21" t="s">
        <v>316</v>
      </c>
      <c r="H14" s="14"/>
      <c r="I14" s="12">
        <v>43770.0</v>
      </c>
      <c r="J14" s="21" t="s">
        <v>317</v>
      </c>
      <c r="K14" s="14"/>
      <c r="L14" s="14"/>
      <c r="M14" s="15">
        <v>0.18</v>
      </c>
      <c r="N14" s="16">
        <f t="shared" si="4"/>
        <v>126</v>
      </c>
      <c r="O14" s="16">
        <v>0.0</v>
      </c>
      <c r="P14" s="11">
        <f t="shared" si="5"/>
        <v>126</v>
      </c>
      <c r="Q14" s="11">
        <f t="shared" si="8"/>
        <v>-126</v>
      </c>
      <c r="R14" s="12" t="str">
        <f t="shared" si="6"/>
        <v>7.10.19</v>
      </c>
      <c r="S14" s="14" t="s">
        <v>413</v>
      </c>
      <c r="T14" s="14" t="s">
        <v>316</v>
      </c>
      <c r="U14" s="14"/>
      <c r="V14" s="14"/>
      <c r="W14" s="14"/>
    </row>
    <row r="15">
      <c r="A15" s="17">
        <v>43800.0</v>
      </c>
      <c r="B15" s="11">
        <v>700.0</v>
      </c>
      <c r="C15" s="11">
        <v>0.0</v>
      </c>
      <c r="D15" s="11">
        <f t="shared" si="1"/>
        <v>700</v>
      </c>
      <c r="E15" s="11">
        <f t="shared" si="9"/>
        <v>0</v>
      </c>
      <c r="F15" s="14" t="s">
        <v>413</v>
      </c>
      <c r="G15" s="21" t="s">
        <v>316</v>
      </c>
      <c r="H15" s="14"/>
      <c r="I15" s="12">
        <v>43800.0</v>
      </c>
      <c r="J15" s="21" t="s">
        <v>317</v>
      </c>
      <c r="K15" s="14"/>
      <c r="L15" s="14"/>
      <c r="M15" s="15">
        <v>0.18</v>
      </c>
      <c r="N15" s="16">
        <f t="shared" si="4"/>
        <v>126</v>
      </c>
      <c r="O15" s="16">
        <v>0.0</v>
      </c>
      <c r="P15" s="11">
        <f t="shared" si="5"/>
        <v>126</v>
      </c>
      <c r="Q15" s="11">
        <f t="shared" si="8"/>
        <v>0</v>
      </c>
      <c r="R15" s="12" t="str">
        <f t="shared" si="6"/>
        <v>7.10.19</v>
      </c>
      <c r="S15" s="14" t="s">
        <v>413</v>
      </c>
      <c r="T15" s="14" t="s">
        <v>316</v>
      </c>
      <c r="U15" s="14"/>
      <c r="V15" s="14"/>
      <c r="W15" s="14"/>
    </row>
    <row r="16">
      <c r="A16" s="17">
        <v>43831.0</v>
      </c>
      <c r="B16" s="11">
        <v>700.0</v>
      </c>
      <c r="C16" s="11">
        <v>2100.0</v>
      </c>
      <c r="D16" s="11">
        <f t="shared" si="1"/>
        <v>-1400</v>
      </c>
      <c r="E16" s="11">
        <f t="shared" si="9"/>
        <v>-1400</v>
      </c>
      <c r="F16" s="14"/>
      <c r="G16" s="14"/>
      <c r="H16" s="14"/>
      <c r="I16" s="12">
        <v>43831.0</v>
      </c>
      <c r="J16" s="21" t="s">
        <v>1061</v>
      </c>
      <c r="K16" s="14"/>
      <c r="L16" s="14"/>
      <c r="M16" s="15">
        <v>0.18</v>
      </c>
      <c r="N16" s="16">
        <f t="shared" si="4"/>
        <v>126</v>
      </c>
      <c r="O16" s="16">
        <v>378.0</v>
      </c>
      <c r="P16" s="11">
        <f t="shared" si="5"/>
        <v>-252</v>
      </c>
      <c r="Q16" s="11">
        <f t="shared" si="8"/>
        <v>-252</v>
      </c>
      <c r="R16" s="12" t="str">
        <f t="shared" si="6"/>
        <v>9.1.20</v>
      </c>
      <c r="S16" s="11"/>
      <c r="T16" s="11"/>
      <c r="U16" s="11"/>
      <c r="V16" s="14"/>
      <c r="W16" s="14"/>
    </row>
    <row r="17">
      <c r="A17" s="17">
        <v>43862.0</v>
      </c>
      <c r="B17" s="11">
        <v>700.0</v>
      </c>
      <c r="C17" s="11">
        <v>0.0</v>
      </c>
      <c r="D17" s="11">
        <f t="shared" si="1"/>
        <v>700</v>
      </c>
      <c r="E17" s="11">
        <f t="shared" si="9"/>
        <v>-700</v>
      </c>
      <c r="F17" s="14"/>
      <c r="G17" s="14"/>
      <c r="H17" s="14"/>
      <c r="I17" s="12">
        <v>43862.0</v>
      </c>
      <c r="J17" s="21" t="s">
        <v>1061</v>
      </c>
      <c r="K17" s="14"/>
      <c r="L17" s="14"/>
      <c r="M17" s="15">
        <v>0.18</v>
      </c>
      <c r="N17" s="16">
        <f t="shared" si="4"/>
        <v>126</v>
      </c>
      <c r="O17" s="16">
        <v>0.0</v>
      </c>
      <c r="P17" s="11">
        <f t="shared" si="5"/>
        <v>126</v>
      </c>
      <c r="Q17" s="11">
        <f t="shared" si="8"/>
        <v>-126</v>
      </c>
      <c r="R17" s="12" t="str">
        <f t="shared" si="6"/>
        <v>9.1.20</v>
      </c>
      <c r="S17" s="11"/>
      <c r="T17" s="11"/>
      <c r="U17" s="11"/>
      <c r="V17" s="14"/>
      <c r="W17" s="14"/>
    </row>
    <row r="18">
      <c r="A18" s="17">
        <v>43891.0</v>
      </c>
      <c r="B18" s="11">
        <v>700.0</v>
      </c>
      <c r="C18" s="11">
        <v>0.0</v>
      </c>
      <c r="D18" s="11">
        <f t="shared" si="1"/>
        <v>700</v>
      </c>
      <c r="E18" s="11">
        <f t="shared" si="9"/>
        <v>0</v>
      </c>
      <c r="F18" s="14"/>
      <c r="G18" s="14"/>
      <c r="H18" s="14"/>
      <c r="I18" s="12">
        <v>43891.0</v>
      </c>
      <c r="J18" s="21" t="s">
        <v>1061</v>
      </c>
      <c r="K18" s="14"/>
      <c r="L18" s="14"/>
      <c r="M18" s="15">
        <v>0.18</v>
      </c>
      <c r="N18" s="16">
        <f t="shared" si="4"/>
        <v>126</v>
      </c>
      <c r="O18" s="16">
        <v>0.0</v>
      </c>
      <c r="P18" s="11">
        <f t="shared" si="5"/>
        <v>126</v>
      </c>
      <c r="Q18" s="11">
        <f t="shared" si="8"/>
        <v>0</v>
      </c>
      <c r="R18" s="12" t="str">
        <f t="shared" si="6"/>
        <v>9.1.20</v>
      </c>
      <c r="S18" s="11"/>
      <c r="T18" s="11"/>
      <c r="U18" s="11"/>
      <c r="V18" s="14"/>
      <c r="W18" s="14"/>
      <c r="Z18" s="24">
        <v>770.0</v>
      </c>
      <c r="AA18" s="24">
        <v>6.0</v>
      </c>
      <c r="AB18" s="24">
        <f>SUM(Z18*AA18)</f>
        <v>4620</v>
      </c>
      <c r="AC18" s="146">
        <v>0.18</v>
      </c>
      <c r="AD18" s="24">
        <f>AB18*AC18</f>
        <v>831.6</v>
      </c>
    </row>
    <row r="19">
      <c r="A19" s="22">
        <v>43922.0</v>
      </c>
      <c r="B19" s="23">
        <v>770.0</v>
      </c>
      <c r="C19" s="23">
        <v>2100.0</v>
      </c>
      <c r="D19" s="11">
        <f t="shared" si="1"/>
        <v>-1330</v>
      </c>
      <c r="E19" s="23">
        <f t="shared" si="9"/>
        <v>-1330</v>
      </c>
      <c r="F19" s="28"/>
      <c r="G19" s="28"/>
      <c r="H19" s="28"/>
      <c r="I19" s="12">
        <v>43922.0</v>
      </c>
      <c r="J19" s="33" t="s">
        <v>352</v>
      </c>
      <c r="K19" s="28"/>
      <c r="L19" s="28"/>
      <c r="M19" s="29">
        <v>0.18</v>
      </c>
      <c r="N19" s="30">
        <f t="shared" si="4"/>
        <v>139</v>
      </c>
      <c r="O19" s="30">
        <v>378.0</v>
      </c>
      <c r="P19" s="11">
        <f t="shared" si="5"/>
        <v>-239</v>
      </c>
      <c r="Q19" s="23">
        <f t="shared" si="8"/>
        <v>-239</v>
      </c>
      <c r="R19" s="12" t="str">
        <f t="shared" si="6"/>
        <v>5.6.20</v>
      </c>
      <c r="S19" s="23"/>
      <c r="T19" s="23"/>
      <c r="U19" s="23"/>
      <c r="V19" s="28"/>
      <c r="W19" s="28"/>
      <c r="AB19" s="24">
        <v>832.0</v>
      </c>
    </row>
    <row r="20">
      <c r="A20" s="22">
        <v>43952.0</v>
      </c>
      <c r="B20" s="23">
        <v>770.0</v>
      </c>
      <c r="C20" s="23">
        <v>0.0</v>
      </c>
      <c r="D20" s="11">
        <f t="shared" si="1"/>
        <v>770</v>
      </c>
      <c r="E20" s="23">
        <f t="shared" si="9"/>
        <v>-560</v>
      </c>
      <c r="F20" s="28"/>
      <c r="G20" s="28"/>
      <c r="H20" s="28"/>
      <c r="I20" s="12">
        <v>43952.0</v>
      </c>
      <c r="J20" s="33" t="s">
        <v>352</v>
      </c>
      <c r="K20" s="28"/>
      <c r="L20" s="28"/>
      <c r="M20" s="29">
        <v>0.18</v>
      </c>
      <c r="N20" s="30">
        <f t="shared" si="4"/>
        <v>139</v>
      </c>
      <c r="O20" s="30">
        <v>0.0</v>
      </c>
      <c r="P20" s="11">
        <f t="shared" si="5"/>
        <v>139</v>
      </c>
      <c r="Q20" s="23">
        <f t="shared" si="8"/>
        <v>-100</v>
      </c>
      <c r="R20" s="12" t="str">
        <f t="shared" si="6"/>
        <v>5.6.20</v>
      </c>
      <c r="S20" s="23"/>
      <c r="T20" s="23"/>
      <c r="U20" s="23"/>
      <c r="V20" s="23"/>
      <c r="W20" s="23"/>
      <c r="AB20" s="24">
        <f>SUM(AB18:AB19)</f>
        <v>5452</v>
      </c>
    </row>
    <row r="21" ht="15.75" customHeight="1">
      <c r="A21" s="22">
        <v>43983.0</v>
      </c>
      <c r="B21" s="23">
        <v>770.0</v>
      </c>
      <c r="C21" s="23">
        <v>0.0</v>
      </c>
      <c r="D21" s="11">
        <f t="shared" si="1"/>
        <v>770</v>
      </c>
      <c r="E21" s="23">
        <f t="shared" si="9"/>
        <v>210</v>
      </c>
      <c r="F21" s="28"/>
      <c r="G21" s="28"/>
      <c r="H21" s="28"/>
      <c r="I21" s="12">
        <v>43983.0</v>
      </c>
      <c r="J21" s="33" t="s">
        <v>352</v>
      </c>
      <c r="K21" s="28"/>
      <c r="L21" s="28"/>
      <c r="M21" s="29">
        <v>0.18</v>
      </c>
      <c r="N21" s="30">
        <f t="shared" si="4"/>
        <v>139</v>
      </c>
      <c r="O21" s="30">
        <v>0.0</v>
      </c>
      <c r="P21" s="11">
        <f t="shared" si="5"/>
        <v>139</v>
      </c>
      <c r="Q21" s="23">
        <f t="shared" si="8"/>
        <v>39</v>
      </c>
      <c r="R21" s="12" t="str">
        <f t="shared" si="6"/>
        <v>5.6.20</v>
      </c>
      <c r="S21" s="23"/>
      <c r="T21" s="23"/>
      <c r="U21" s="23"/>
      <c r="V21" s="23"/>
      <c r="W21" s="23"/>
    </row>
    <row r="22" ht="15.75" customHeight="1">
      <c r="A22" s="17">
        <v>44013.0</v>
      </c>
      <c r="B22" s="23">
        <v>770.0</v>
      </c>
      <c r="C22" s="11">
        <v>2520.0</v>
      </c>
      <c r="D22" s="11">
        <f t="shared" si="1"/>
        <v>-1750</v>
      </c>
      <c r="E22" s="11">
        <f t="shared" si="9"/>
        <v>-1540</v>
      </c>
      <c r="F22" s="14"/>
      <c r="G22" s="14"/>
      <c r="H22" s="14"/>
      <c r="I22" s="12">
        <v>44013.0</v>
      </c>
      <c r="J22" s="21" t="s">
        <v>33</v>
      </c>
      <c r="K22" s="14"/>
      <c r="L22" s="14"/>
      <c r="M22" s="15">
        <v>0.18</v>
      </c>
      <c r="N22" s="16">
        <f t="shared" si="4"/>
        <v>139</v>
      </c>
      <c r="O22" s="16">
        <v>456.0</v>
      </c>
      <c r="P22" s="11">
        <f t="shared" si="5"/>
        <v>-317</v>
      </c>
      <c r="Q22" s="11">
        <f t="shared" si="8"/>
        <v>-278</v>
      </c>
      <c r="R22" s="12" t="str">
        <f t="shared" si="6"/>
        <v>15.7.20</v>
      </c>
      <c r="S22" s="11"/>
      <c r="T22" s="11"/>
      <c r="U22" s="11"/>
      <c r="V22" s="11"/>
      <c r="W22" s="11"/>
    </row>
    <row r="23" ht="15.75" customHeight="1">
      <c r="A23" s="17">
        <v>44044.0</v>
      </c>
      <c r="B23" s="23">
        <v>770.0</v>
      </c>
      <c r="C23" s="11">
        <v>0.0</v>
      </c>
      <c r="D23" s="11">
        <f t="shared" si="1"/>
        <v>770</v>
      </c>
      <c r="E23" s="11">
        <f t="shared" si="9"/>
        <v>-770</v>
      </c>
      <c r="F23" s="14"/>
      <c r="G23" s="14"/>
      <c r="H23" s="14"/>
      <c r="I23" s="12">
        <v>44044.0</v>
      </c>
      <c r="J23" s="21" t="s">
        <v>33</v>
      </c>
      <c r="K23" s="14"/>
      <c r="L23" s="14"/>
      <c r="M23" s="15">
        <v>0.18</v>
      </c>
      <c r="N23" s="16">
        <f t="shared" si="4"/>
        <v>139</v>
      </c>
      <c r="O23" s="16">
        <v>0.0</v>
      </c>
      <c r="P23" s="11">
        <f t="shared" si="5"/>
        <v>139</v>
      </c>
      <c r="Q23" s="11">
        <f t="shared" si="8"/>
        <v>-139</v>
      </c>
      <c r="R23" s="11"/>
      <c r="S23" s="11"/>
      <c r="T23" s="11"/>
      <c r="U23" s="11"/>
      <c r="V23" s="11"/>
      <c r="W23" s="11"/>
      <c r="AB23" s="24">
        <v>5703.0</v>
      </c>
      <c r="AC23" s="24">
        <f>ROUND(SUM(AB23*100/118),0)</f>
        <v>4833</v>
      </c>
    </row>
    <row r="24" ht="15.75" customHeight="1">
      <c r="A24" s="17">
        <v>44075.0</v>
      </c>
      <c r="B24" s="23">
        <v>770.0</v>
      </c>
      <c r="C24" s="11">
        <v>0.0</v>
      </c>
      <c r="D24" s="11">
        <f t="shared" si="1"/>
        <v>770</v>
      </c>
      <c r="E24" s="11">
        <f t="shared" si="9"/>
        <v>0</v>
      </c>
      <c r="F24" s="14"/>
      <c r="G24" s="14"/>
      <c r="H24" s="14"/>
      <c r="I24" s="12">
        <v>44075.0</v>
      </c>
      <c r="J24" s="21" t="s">
        <v>33</v>
      </c>
      <c r="K24" s="14"/>
      <c r="L24" s="14"/>
      <c r="M24" s="15">
        <v>0.18</v>
      </c>
      <c r="N24" s="16">
        <f t="shared" si="4"/>
        <v>139</v>
      </c>
      <c r="O24" s="16">
        <v>0.0</v>
      </c>
      <c r="P24" s="11">
        <f t="shared" si="5"/>
        <v>139</v>
      </c>
      <c r="Q24" s="11">
        <f t="shared" si="8"/>
        <v>0</v>
      </c>
      <c r="R24" s="11"/>
      <c r="S24" s="11"/>
      <c r="T24" s="11"/>
      <c r="U24" s="11"/>
      <c r="V24" s="11"/>
      <c r="W24" s="11"/>
      <c r="AC24" s="24">
        <f>ROUND(AC23*18%,0)</f>
        <v>870</v>
      </c>
    </row>
    <row r="25" ht="15.75" customHeight="1">
      <c r="A25" s="11"/>
      <c r="B25" s="11">
        <f t="shared" ref="B25:C25" si="10">SUM(B5:B24)</f>
        <v>14420</v>
      </c>
      <c r="C25" s="11">
        <f t="shared" si="10"/>
        <v>14420</v>
      </c>
      <c r="D25" s="11"/>
      <c r="E25" s="11"/>
      <c r="F25" s="14"/>
      <c r="G25" s="14"/>
      <c r="H25" s="14"/>
      <c r="I25" s="12"/>
      <c r="J25" s="14"/>
      <c r="K25" s="14"/>
      <c r="L25" s="14">
        <f>SUM(L5:L24)</f>
        <v>21</v>
      </c>
      <c r="M25" s="11"/>
      <c r="N25" s="11">
        <f>SUM(N5:N24)</f>
        <v>2598</v>
      </c>
      <c r="O25" s="11">
        <f>SUM(O5:O23)</f>
        <v>2598</v>
      </c>
      <c r="P25" s="11"/>
      <c r="Q25" s="11"/>
      <c r="R25" s="11"/>
      <c r="S25" s="11"/>
      <c r="T25" s="11"/>
      <c r="U25" s="11"/>
      <c r="V25" s="11"/>
      <c r="W25" s="11">
        <f>SUM(W5:W24)</f>
        <v>4</v>
      </c>
      <c r="AC25" s="24">
        <f>SUM(AC23:AC24)</f>
        <v>5703</v>
      </c>
    </row>
    <row r="26" ht="15.75" customHeight="1"/>
    <row r="27" ht="15.75" customHeight="1"/>
    <row r="28" ht="15.75" customHeight="1"/>
    <row r="29" ht="15.75" customHeight="1">
      <c r="A29" s="3" t="s">
        <v>37</v>
      </c>
      <c r="B29" s="4"/>
      <c r="C29" s="4"/>
      <c r="D29" s="4"/>
      <c r="E29" s="4"/>
      <c r="F29" s="5"/>
    </row>
    <row r="30" ht="15.75" customHeight="1">
      <c r="A30" s="34" t="s">
        <v>38</v>
      </c>
      <c r="B30" s="5"/>
      <c r="C30" s="35"/>
      <c r="D30" s="35" t="s">
        <v>39</v>
      </c>
      <c r="E30" s="35" t="s">
        <v>17</v>
      </c>
      <c r="F30" s="35" t="s">
        <v>6</v>
      </c>
    </row>
    <row r="31" ht="15.75" customHeight="1">
      <c r="A31" s="34" t="s">
        <v>1</v>
      </c>
      <c r="B31" s="5"/>
      <c r="C31" s="35"/>
      <c r="D31" s="35">
        <f t="shared" ref="D31:E31" si="11">B25</f>
        <v>14420</v>
      </c>
      <c r="E31" s="35">
        <f t="shared" si="11"/>
        <v>14420</v>
      </c>
      <c r="F31" s="35">
        <f t="shared" ref="F31:F34" si="13">SUM(D31-E31)</f>
        <v>0</v>
      </c>
    </row>
    <row r="32" ht="15.75" customHeight="1">
      <c r="A32" s="34" t="s">
        <v>40</v>
      </c>
      <c r="B32" s="5"/>
      <c r="C32" s="35"/>
      <c r="D32" s="35">
        <f t="shared" ref="D32:E32" si="12">N25</f>
        <v>2598</v>
      </c>
      <c r="E32" s="35">
        <f t="shared" si="12"/>
        <v>2598</v>
      </c>
      <c r="F32" s="35">
        <f t="shared" si="13"/>
        <v>0</v>
      </c>
    </row>
    <row r="33" ht="15.75" customHeight="1">
      <c r="A33" s="34" t="s">
        <v>41</v>
      </c>
      <c r="B33" s="5"/>
      <c r="C33" s="35"/>
      <c r="D33" s="35">
        <f>L25</f>
        <v>21</v>
      </c>
      <c r="E33" s="35">
        <v>0.0</v>
      </c>
      <c r="F33" s="35">
        <f t="shared" si="13"/>
        <v>21</v>
      </c>
    </row>
    <row r="34" ht="15.75" customHeight="1">
      <c r="A34" s="34" t="s">
        <v>42</v>
      </c>
      <c r="B34" s="5"/>
      <c r="C34" s="35"/>
      <c r="D34" s="35">
        <f>W25</f>
        <v>4</v>
      </c>
      <c r="E34" s="35">
        <v>0.0</v>
      </c>
      <c r="F34" s="35">
        <f t="shared" si="13"/>
        <v>4</v>
      </c>
    </row>
    <row r="35" ht="15.75" customHeight="1">
      <c r="A35" s="3" t="s">
        <v>36</v>
      </c>
      <c r="B35" s="5"/>
      <c r="C35" s="35"/>
      <c r="D35" s="35">
        <f t="shared" ref="D35:F35" si="14">SUM(D31:D34)</f>
        <v>17043</v>
      </c>
      <c r="E35" s="35">
        <f t="shared" si="14"/>
        <v>17018</v>
      </c>
      <c r="F35" s="35">
        <f t="shared" si="14"/>
        <v>25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33:B33"/>
    <mergeCell ref="A34:B34"/>
    <mergeCell ref="A35:B35"/>
    <mergeCell ref="A1:W1"/>
    <mergeCell ref="A2:L2"/>
    <mergeCell ref="M2:W2"/>
    <mergeCell ref="A29:F29"/>
    <mergeCell ref="A30:B30"/>
    <mergeCell ref="A31:B31"/>
    <mergeCell ref="A32:B32"/>
  </mergeCells>
  <printOptions/>
  <pageMargins bottom="0.7480314960629921" footer="0.0" header="0.0" left="0.7086614173228347" right="0.7086614173228347" top="0.7480314960629921"/>
  <pageSetup paperSize="5" scale="9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13.5"/>
    <col customWidth="1" min="3" max="3" width="13.13"/>
    <col customWidth="1" min="4" max="4" width="13.75"/>
    <col customWidth="1" min="5" max="5" width="12.38"/>
    <col customWidth="1" min="6" max="6" width="13.5"/>
    <col customWidth="1" min="7" max="7" width="7.88"/>
    <col customWidth="1" min="8" max="8" width="8.25"/>
    <col customWidth="1" min="9" max="9" width="5.88"/>
    <col customWidth="1" min="10" max="10" width="7.25"/>
    <col customWidth="1" min="11" max="11" width="5.13"/>
    <col customWidth="1" min="12" max="12" width="6.5"/>
    <col customWidth="1" min="13" max="13" width="7.25"/>
    <col customWidth="1" min="14" max="14" width="9.38"/>
    <col customWidth="1" min="15" max="15" width="6.88"/>
    <col customWidth="1" min="16" max="16" width="7.88"/>
    <col customWidth="1" min="17" max="17" width="4.5"/>
    <col customWidth="1" min="18" max="18" width="5.75"/>
    <col customWidth="1" min="19" max="19" width="8.38"/>
    <col customWidth="1" min="20" max="26" width="7.63"/>
  </cols>
  <sheetData>
    <row r="1">
      <c r="A1" s="49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3">
      <c r="A3" s="46" t="s">
        <v>163</v>
      </c>
      <c r="B3" s="50"/>
      <c r="C3" s="51"/>
      <c r="D3" s="51"/>
      <c r="E3" s="51"/>
      <c r="F3" s="51"/>
    </row>
    <row r="4">
      <c r="A4" s="52" t="s">
        <v>164</v>
      </c>
      <c r="B4" s="53" t="s">
        <v>165</v>
      </c>
      <c r="C4" s="53" t="s">
        <v>166</v>
      </c>
      <c r="D4" s="53" t="s">
        <v>167</v>
      </c>
      <c r="E4" s="53" t="s">
        <v>168</v>
      </c>
      <c r="F4" s="54" t="s">
        <v>169</v>
      </c>
    </row>
    <row r="5">
      <c r="A5" s="25" t="s">
        <v>170</v>
      </c>
      <c r="B5" s="55">
        <v>2000.0</v>
      </c>
      <c r="C5" s="55">
        <v>103.0</v>
      </c>
      <c r="D5" s="56">
        <v>2472000.0</v>
      </c>
      <c r="E5" s="57">
        <v>0.0</v>
      </c>
      <c r="F5" s="56">
        <v>2472000.0</v>
      </c>
    </row>
    <row r="6">
      <c r="A6" s="25" t="s">
        <v>171</v>
      </c>
      <c r="B6" s="55">
        <v>2000.0</v>
      </c>
      <c r="C6" s="55">
        <v>103.0</v>
      </c>
      <c r="D6" s="56">
        <v>2472000.0</v>
      </c>
      <c r="E6" s="57">
        <v>0.0</v>
      </c>
      <c r="F6" s="58">
        <v>4944000.0</v>
      </c>
    </row>
    <row r="7">
      <c r="A7" s="25" t="s">
        <v>172</v>
      </c>
      <c r="B7" s="55">
        <v>2000.0</v>
      </c>
      <c r="C7" s="55">
        <v>103.0</v>
      </c>
      <c r="D7" s="56">
        <v>2472000.0</v>
      </c>
      <c r="E7" s="57">
        <v>0.0</v>
      </c>
      <c r="F7" s="58">
        <v>7416000.0</v>
      </c>
    </row>
    <row r="8">
      <c r="A8" s="25" t="s">
        <v>173</v>
      </c>
      <c r="B8" s="55">
        <v>2000.0</v>
      </c>
      <c r="C8" s="55">
        <v>103.0</v>
      </c>
      <c r="D8" s="56">
        <v>2472000.0</v>
      </c>
      <c r="E8" s="57">
        <v>0.0</v>
      </c>
      <c r="F8" s="58">
        <v>9888000.0</v>
      </c>
    </row>
    <row r="9">
      <c r="A9" s="25" t="s">
        <v>174</v>
      </c>
      <c r="B9" s="55">
        <v>2000.0</v>
      </c>
      <c r="C9" s="55">
        <v>103.0</v>
      </c>
      <c r="D9" s="56">
        <v>2472000.0</v>
      </c>
      <c r="E9" s="57">
        <v>0.0</v>
      </c>
      <c r="F9" s="58">
        <v>1.236E7</v>
      </c>
    </row>
    <row r="10">
      <c r="A10" s="25" t="s">
        <v>175</v>
      </c>
      <c r="B10" s="55">
        <v>2000.0</v>
      </c>
      <c r="C10" s="55">
        <v>103.0</v>
      </c>
      <c r="D10" s="56">
        <v>2472000.0</v>
      </c>
      <c r="E10" s="57">
        <v>0.0</v>
      </c>
      <c r="F10" s="58">
        <v>1.4832E7</v>
      </c>
    </row>
    <row r="11">
      <c r="A11" s="25" t="s">
        <v>176</v>
      </c>
      <c r="B11" s="55">
        <v>2000.0</v>
      </c>
      <c r="C11" s="55">
        <v>103.0</v>
      </c>
      <c r="D11" s="56">
        <v>2472000.0</v>
      </c>
      <c r="E11" s="58">
        <v>1.6078207E7</v>
      </c>
      <c r="F11" s="58">
        <v>1225793.0</v>
      </c>
    </row>
    <row r="12">
      <c r="A12" s="25" t="s">
        <v>177</v>
      </c>
      <c r="B12" s="55">
        <v>3000.0</v>
      </c>
      <c r="C12" s="55">
        <v>103.0</v>
      </c>
      <c r="D12" s="56">
        <v>3708000.0</v>
      </c>
      <c r="E12" s="25">
        <v>0.0</v>
      </c>
      <c r="F12" s="58">
        <v>4933793.0</v>
      </c>
    </row>
    <row r="13">
      <c r="A13" s="59">
        <v>42461.0</v>
      </c>
      <c r="B13" s="55">
        <v>3000.0</v>
      </c>
      <c r="C13" s="55">
        <v>103.0</v>
      </c>
      <c r="D13" s="56">
        <v>309000.0</v>
      </c>
      <c r="E13" s="25">
        <v>0.0</v>
      </c>
      <c r="F13" s="58">
        <v>5242793.0</v>
      </c>
    </row>
    <row r="14">
      <c r="A14" s="25"/>
      <c r="B14" s="25"/>
      <c r="C14" s="25"/>
      <c r="D14" s="60">
        <f>SUM(D5:D13)</f>
        <v>21321000</v>
      </c>
      <c r="E14" s="61">
        <v>1.6078207E7</v>
      </c>
      <c r="F14" s="61">
        <v>5242793.0</v>
      </c>
    </row>
    <row r="20">
      <c r="A20" s="46" t="s">
        <v>178</v>
      </c>
      <c r="B20" s="50"/>
      <c r="C20" s="51"/>
      <c r="D20" s="51"/>
      <c r="E20" s="51"/>
      <c r="F20" s="51"/>
    </row>
    <row r="21" ht="15.75" customHeight="1">
      <c r="A21" s="52" t="s">
        <v>164</v>
      </c>
      <c r="B21" s="53" t="s">
        <v>165</v>
      </c>
      <c r="C21" s="53" t="s">
        <v>166</v>
      </c>
      <c r="D21" s="53" t="s">
        <v>167</v>
      </c>
      <c r="E21" s="53" t="s">
        <v>168</v>
      </c>
      <c r="F21" s="54" t="s">
        <v>169</v>
      </c>
    </row>
    <row r="22" ht="15.75" customHeight="1">
      <c r="A22" s="25" t="s">
        <v>170</v>
      </c>
      <c r="B22" s="55">
        <v>2000.0</v>
      </c>
      <c r="C22" s="55">
        <v>7.0</v>
      </c>
      <c r="D22" s="56">
        <v>168000.0</v>
      </c>
      <c r="E22" s="57">
        <v>0.0</v>
      </c>
      <c r="F22" s="56">
        <v>168000.0</v>
      </c>
    </row>
    <row r="23" ht="15.75" customHeight="1">
      <c r="A23" s="25" t="s">
        <v>171</v>
      </c>
      <c r="B23" s="55">
        <v>2000.0</v>
      </c>
      <c r="C23" s="55">
        <v>7.0</v>
      </c>
      <c r="D23" s="56">
        <v>168000.0</v>
      </c>
      <c r="E23" s="57">
        <v>0.0</v>
      </c>
      <c r="F23" s="58">
        <v>336000.0</v>
      </c>
    </row>
    <row r="24" ht="15.75" customHeight="1">
      <c r="A24" s="25" t="s">
        <v>172</v>
      </c>
      <c r="B24" s="55">
        <v>2000.0</v>
      </c>
      <c r="C24" s="55">
        <v>7.0</v>
      </c>
      <c r="D24" s="56">
        <v>168000.0</v>
      </c>
      <c r="E24" s="57">
        <v>0.0</v>
      </c>
      <c r="F24" s="58">
        <v>504000.0</v>
      </c>
    </row>
    <row r="25" ht="15.75" customHeight="1">
      <c r="A25" s="25" t="s">
        <v>173</v>
      </c>
      <c r="B25" s="55">
        <v>2000.0</v>
      </c>
      <c r="C25" s="55">
        <v>7.0</v>
      </c>
      <c r="D25" s="56">
        <v>168000.0</v>
      </c>
      <c r="E25" s="57">
        <v>0.0</v>
      </c>
      <c r="F25" s="58">
        <v>672000.0</v>
      </c>
    </row>
    <row r="26" ht="15.75" customHeight="1">
      <c r="A26" s="25" t="s">
        <v>174</v>
      </c>
      <c r="B26" s="55">
        <v>2000.0</v>
      </c>
      <c r="C26" s="55">
        <v>7.0</v>
      </c>
      <c r="D26" s="56">
        <v>168000.0</v>
      </c>
      <c r="E26" s="57">
        <v>0.0</v>
      </c>
      <c r="F26" s="58">
        <v>840000.0</v>
      </c>
    </row>
    <row r="27" ht="15.75" customHeight="1">
      <c r="A27" s="25" t="s">
        <v>175</v>
      </c>
      <c r="B27" s="55">
        <v>2000.0</v>
      </c>
      <c r="C27" s="55">
        <v>7.0</v>
      </c>
      <c r="D27" s="56">
        <v>168000.0</v>
      </c>
      <c r="E27" s="62">
        <v>840000.0</v>
      </c>
      <c r="F27" s="58">
        <v>168000.0</v>
      </c>
    </row>
    <row r="28" ht="15.75" customHeight="1">
      <c r="A28" s="25" t="s">
        <v>176</v>
      </c>
      <c r="B28" s="55">
        <v>2000.0</v>
      </c>
      <c r="C28" s="55">
        <v>7.0</v>
      </c>
      <c r="D28" s="56">
        <v>168000.0</v>
      </c>
      <c r="E28" s="58">
        <v>266000.0</v>
      </c>
      <c r="F28" s="58">
        <v>70000.0</v>
      </c>
    </row>
    <row r="29" ht="15.75" customHeight="1">
      <c r="A29" s="25" t="s">
        <v>177</v>
      </c>
      <c r="B29" s="55">
        <v>3000.0</v>
      </c>
      <c r="C29" s="55">
        <v>8.0</v>
      </c>
      <c r="D29" s="56">
        <v>288000.0</v>
      </c>
      <c r="E29" s="58">
        <v>238000.0</v>
      </c>
      <c r="F29" s="58">
        <v>120000.0</v>
      </c>
    </row>
    <row r="30" ht="15.75" customHeight="1">
      <c r="A30" s="59">
        <v>42461.0</v>
      </c>
      <c r="B30" s="55">
        <v>3000.0</v>
      </c>
      <c r="C30" s="55">
        <v>8.0</v>
      </c>
      <c r="D30" s="56">
        <v>24000.0</v>
      </c>
      <c r="E30" s="25">
        <v>0.0</v>
      </c>
      <c r="F30" s="58">
        <v>144000.0</v>
      </c>
    </row>
    <row r="31" ht="15.75" customHeight="1">
      <c r="A31" s="25"/>
      <c r="B31" s="25"/>
      <c r="C31" s="25"/>
      <c r="D31" s="60">
        <f t="shared" ref="D31:E31" si="1">SUM(D22:D30)</f>
        <v>1488000</v>
      </c>
      <c r="E31" s="61">
        <f t="shared" si="1"/>
        <v>1344000</v>
      </c>
      <c r="F31" s="61">
        <v>144000.0</v>
      </c>
    </row>
    <row r="32" ht="15.75" customHeight="1"/>
    <row r="33" ht="15.75" customHeight="1"/>
    <row r="34" ht="15.75" customHeight="1"/>
    <row r="35" ht="15.75" customHeight="1">
      <c r="A35" s="25" t="s">
        <v>179</v>
      </c>
      <c r="B35" s="25" t="s">
        <v>180</v>
      </c>
      <c r="C35" s="25" t="s">
        <v>181</v>
      </c>
      <c r="D35" s="25" t="s">
        <v>58</v>
      </c>
      <c r="E35" s="25"/>
      <c r="F35" s="25" t="s">
        <v>179</v>
      </c>
      <c r="G35" s="25" t="s">
        <v>181</v>
      </c>
      <c r="H35" s="25" t="s">
        <v>58</v>
      </c>
      <c r="I35" s="25"/>
      <c r="J35" s="25"/>
    </row>
    <row r="36" ht="15.75" customHeight="1">
      <c r="A36" s="35" t="s">
        <v>182</v>
      </c>
      <c r="B36" s="25"/>
      <c r="C36" s="25">
        <v>103.0</v>
      </c>
      <c r="D36" s="25">
        <v>31.0</v>
      </c>
      <c r="E36" s="25"/>
      <c r="F36" s="35" t="s">
        <v>183</v>
      </c>
      <c r="G36" s="25">
        <v>9.0</v>
      </c>
      <c r="H36" s="25">
        <v>32.0</v>
      </c>
      <c r="I36" s="25">
        <v>41.0</v>
      </c>
      <c r="J36" s="25"/>
    </row>
    <row r="37" ht="15.75" customHeight="1">
      <c r="A37" s="25">
        <v>1.0</v>
      </c>
      <c r="B37" s="25"/>
      <c r="C37" s="25">
        <v>3.0</v>
      </c>
      <c r="D37" s="25" t="s">
        <v>184</v>
      </c>
      <c r="E37" s="25"/>
      <c r="F37" s="55">
        <v>1.0</v>
      </c>
      <c r="G37" s="25">
        <v>21.0</v>
      </c>
      <c r="H37" s="25" t="s">
        <v>185</v>
      </c>
      <c r="I37" s="25"/>
      <c r="J37" s="25"/>
    </row>
    <row r="38" ht="15.75" customHeight="1">
      <c r="A38" s="25">
        <v>2.0</v>
      </c>
      <c r="B38" s="25"/>
      <c r="C38" s="25">
        <v>3.0</v>
      </c>
      <c r="D38" s="25" t="s">
        <v>186</v>
      </c>
      <c r="E38" s="25"/>
      <c r="F38" s="55">
        <v>2.0</v>
      </c>
      <c r="G38" s="25">
        <v>50.0</v>
      </c>
      <c r="H38" s="25" t="s">
        <v>187</v>
      </c>
      <c r="I38" s="25"/>
      <c r="J38" s="25"/>
    </row>
    <row r="39" ht="15.75" customHeight="1">
      <c r="A39" s="25">
        <v>3.0</v>
      </c>
      <c r="B39" s="25"/>
      <c r="C39" s="25">
        <v>4.0</v>
      </c>
      <c r="D39" s="25" t="s">
        <v>188</v>
      </c>
      <c r="E39" s="25"/>
      <c r="F39" s="55">
        <v>3.0</v>
      </c>
      <c r="G39" s="25">
        <v>51.0</v>
      </c>
      <c r="H39" s="25" t="s">
        <v>189</v>
      </c>
      <c r="I39" s="25"/>
      <c r="J39" s="25"/>
    </row>
    <row r="40" ht="15.75" customHeight="1">
      <c r="A40" s="25">
        <v>4.0</v>
      </c>
      <c r="B40" s="25"/>
      <c r="C40" s="25">
        <v>15.0</v>
      </c>
      <c r="D40" s="25" t="s">
        <v>190</v>
      </c>
      <c r="E40" s="25"/>
      <c r="F40" s="55">
        <v>4.0</v>
      </c>
      <c r="G40" s="25">
        <v>51.0</v>
      </c>
      <c r="H40" s="25" t="s">
        <v>191</v>
      </c>
      <c r="I40" s="25"/>
      <c r="J40" s="25"/>
    </row>
    <row r="41" ht="15.75" customHeight="1">
      <c r="A41" s="25">
        <v>5.0</v>
      </c>
      <c r="B41" s="25"/>
      <c r="C41" s="25">
        <v>15.0</v>
      </c>
      <c r="D41" s="25" t="s">
        <v>192</v>
      </c>
      <c r="E41" s="25"/>
      <c r="F41" s="55">
        <v>5.0</v>
      </c>
      <c r="G41" s="25">
        <v>52.0</v>
      </c>
      <c r="H41" s="25" t="s">
        <v>193</v>
      </c>
      <c r="I41" s="25"/>
      <c r="J41" s="25"/>
    </row>
    <row r="42" ht="15.75" customHeight="1">
      <c r="A42" s="25">
        <v>6.0</v>
      </c>
      <c r="B42" s="25"/>
      <c r="C42" s="25">
        <v>20.0</v>
      </c>
      <c r="D42" s="25" t="s">
        <v>194</v>
      </c>
      <c r="E42" s="25"/>
      <c r="F42" s="55">
        <v>6.0</v>
      </c>
      <c r="G42" s="25">
        <v>49.0</v>
      </c>
      <c r="H42" s="25" t="s">
        <v>195</v>
      </c>
      <c r="I42" s="25"/>
      <c r="J42" s="25"/>
    </row>
    <row r="43" ht="15.75" customHeight="1">
      <c r="A43" s="25">
        <v>7.0</v>
      </c>
      <c r="B43" s="25"/>
      <c r="C43" s="25">
        <v>21.0</v>
      </c>
      <c r="D43" s="25" t="s">
        <v>185</v>
      </c>
      <c r="E43" s="25"/>
      <c r="F43" s="55">
        <v>7.0</v>
      </c>
      <c r="G43" s="25">
        <v>48.0</v>
      </c>
      <c r="H43" s="25" t="s">
        <v>196</v>
      </c>
      <c r="I43" s="25"/>
      <c r="J43" s="25"/>
    </row>
    <row r="44" ht="15.75" customHeight="1">
      <c r="A44" s="25">
        <v>8.0</v>
      </c>
      <c r="B44" s="25"/>
      <c r="C44" s="25">
        <v>28.0</v>
      </c>
      <c r="D44" s="25" t="s">
        <v>197</v>
      </c>
      <c r="E44" s="25"/>
      <c r="F44" s="55">
        <v>8.0</v>
      </c>
      <c r="G44" s="25">
        <v>48.0</v>
      </c>
      <c r="H44" s="25" t="s">
        <v>198</v>
      </c>
      <c r="I44" s="25"/>
      <c r="J44" s="25"/>
    </row>
    <row r="45" ht="15.75" customHeight="1">
      <c r="A45" s="25">
        <v>9.0</v>
      </c>
      <c r="B45" s="25"/>
      <c r="C45" s="25">
        <v>35.0</v>
      </c>
      <c r="D45" s="25" t="s">
        <v>199</v>
      </c>
      <c r="E45" s="25"/>
      <c r="F45" s="55">
        <v>9.0</v>
      </c>
      <c r="G45" s="25"/>
      <c r="H45" s="25"/>
      <c r="I45" s="25"/>
      <c r="J45" s="25"/>
    </row>
    <row r="46" ht="15.75" customHeight="1">
      <c r="A46" s="25">
        <v>10.0</v>
      </c>
      <c r="B46" s="25"/>
      <c r="C46" s="25">
        <v>36.0</v>
      </c>
      <c r="D46" s="25" t="s">
        <v>200</v>
      </c>
      <c r="E46" s="25"/>
      <c r="F46" s="55">
        <v>10.0</v>
      </c>
      <c r="G46" s="25"/>
      <c r="H46" s="25"/>
      <c r="I46" s="25"/>
      <c r="J46" s="25"/>
    </row>
    <row r="47" ht="15.75" customHeight="1">
      <c r="A47" s="25">
        <v>11.0</v>
      </c>
      <c r="B47" s="25"/>
      <c r="C47" s="25">
        <v>21.0</v>
      </c>
      <c r="D47" s="25" t="s">
        <v>185</v>
      </c>
      <c r="E47" s="25"/>
      <c r="F47" s="55">
        <v>11.0</v>
      </c>
      <c r="G47" s="25"/>
      <c r="H47" s="25"/>
      <c r="I47" s="25"/>
      <c r="J47" s="25"/>
    </row>
    <row r="48" ht="15.75" customHeight="1">
      <c r="A48" s="25">
        <v>12.0</v>
      </c>
      <c r="B48" s="25"/>
      <c r="C48" s="25"/>
      <c r="D48" s="25"/>
      <c r="E48" s="25"/>
      <c r="F48" s="55">
        <v>12.0</v>
      </c>
      <c r="G48" s="25"/>
      <c r="H48" s="25"/>
      <c r="I48" s="25"/>
      <c r="J48" s="25"/>
    </row>
    <row r="49" ht="15.75" customHeight="1">
      <c r="A49" s="25">
        <v>13.0</v>
      </c>
      <c r="B49" s="25"/>
      <c r="C49" s="25"/>
      <c r="D49" s="25"/>
      <c r="E49" s="25"/>
      <c r="F49" s="55">
        <v>13.0</v>
      </c>
      <c r="G49" s="25"/>
      <c r="H49" s="25"/>
      <c r="I49" s="25"/>
      <c r="J49" s="25"/>
    </row>
    <row r="50" ht="15.75" customHeight="1">
      <c r="A50" s="25">
        <v>14.0</v>
      </c>
      <c r="B50" s="25"/>
      <c r="C50" s="25"/>
      <c r="D50" s="25"/>
      <c r="E50" s="25"/>
      <c r="F50" s="55">
        <v>14.0</v>
      </c>
      <c r="G50" s="25"/>
      <c r="H50" s="25"/>
      <c r="I50" s="25"/>
      <c r="J50" s="25"/>
    </row>
    <row r="51" ht="15.75" customHeight="1">
      <c r="A51" s="25">
        <v>15.0</v>
      </c>
      <c r="B51" s="25"/>
      <c r="C51" s="25"/>
      <c r="D51" s="25"/>
      <c r="E51" s="25"/>
      <c r="F51" s="55">
        <v>15.0</v>
      </c>
      <c r="G51" s="25"/>
      <c r="H51" s="25"/>
      <c r="I51" s="25"/>
      <c r="J51" s="25"/>
    </row>
    <row r="52" ht="15.75" customHeight="1">
      <c r="A52" s="25">
        <v>16.0</v>
      </c>
      <c r="B52" s="25"/>
      <c r="C52" s="25"/>
      <c r="D52" s="25"/>
      <c r="E52" s="25"/>
      <c r="F52" s="55">
        <v>16.0</v>
      </c>
      <c r="G52" s="25"/>
      <c r="H52" s="25"/>
      <c r="I52" s="25"/>
      <c r="J52" s="25"/>
    </row>
    <row r="53" ht="15.75" customHeight="1">
      <c r="A53" s="25">
        <v>17.0</v>
      </c>
      <c r="B53" s="25"/>
      <c r="C53" s="25"/>
      <c r="D53" s="25"/>
      <c r="E53" s="25"/>
      <c r="F53" s="55">
        <v>17.0</v>
      </c>
      <c r="G53" s="25"/>
      <c r="H53" s="25"/>
      <c r="I53" s="25"/>
      <c r="J53" s="25"/>
    </row>
    <row r="54" ht="15.75" customHeight="1">
      <c r="A54" s="25">
        <v>18.0</v>
      </c>
      <c r="B54" s="25"/>
      <c r="C54" s="25"/>
      <c r="D54" s="25"/>
      <c r="E54" s="25"/>
      <c r="F54" s="55">
        <v>18.0</v>
      </c>
      <c r="G54" s="25"/>
      <c r="H54" s="25"/>
      <c r="I54" s="25"/>
      <c r="J54" s="25"/>
    </row>
    <row r="55" ht="15.75" customHeight="1">
      <c r="A55" s="25">
        <v>19.0</v>
      </c>
      <c r="B55" s="25"/>
      <c r="C55" s="25"/>
      <c r="D55" s="25"/>
      <c r="E55" s="25"/>
      <c r="F55" s="55">
        <v>19.0</v>
      </c>
      <c r="G55" s="25"/>
      <c r="H55" s="25"/>
      <c r="I55" s="25"/>
      <c r="J55" s="25"/>
    </row>
    <row r="56" ht="15.75" customHeight="1">
      <c r="A56" s="25">
        <v>20.0</v>
      </c>
      <c r="B56" s="25"/>
      <c r="C56" s="25"/>
      <c r="D56" s="25"/>
      <c r="E56" s="25"/>
      <c r="F56" s="55">
        <v>20.0</v>
      </c>
      <c r="G56" s="25"/>
      <c r="H56" s="25"/>
      <c r="I56" s="25"/>
      <c r="J56" s="25"/>
    </row>
    <row r="57" ht="15.75" customHeight="1">
      <c r="A57" s="25">
        <v>21.0</v>
      </c>
      <c r="B57" s="25"/>
      <c r="C57" s="25"/>
      <c r="D57" s="25"/>
      <c r="E57" s="25"/>
      <c r="F57" s="55">
        <v>21.0</v>
      </c>
      <c r="G57" s="25"/>
      <c r="H57" s="25"/>
      <c r="I57" s="25"/>
      <c r="J57" s="25"/>
    </row>
    <row r="58" ht="15.75" customHeight="1">
      <c r="A58" s="25">
        <v>22.0</v>
      </c>
      <c r="B58" s="25"/>
      <c r="C58" s="25"/>
      <c r="D58" s="25"/>
      <c r="E58" s="25"/>
      <c r="F58" s="55">
        <v>22.0</v>
      </c>
      <c r="G58" s="25"/>
      <c r="H58" s="25"/>
      <c r="I58" s="25"/>
      <c r="J58" s="25"/>
    </row>
    <row r="59" ht="15.75" customHeight="1">
      <c r="A59" s="25">
        <v>23.0</v>
      </c>
      <c r="B59" s="25"/>
      <c r="C59" s="25"/>
      <c r="D59" s="25"/>
      <c r="E59" s="25"/>
      <c r="F59" s="55">
        <v>23.0</v>
      </c>
      <c r="G59" s="25"/>
      <c r="H59" s="25"/>
      <c r="I59" s="25"/>
      <c r="J59" s="25"/>
    </row>
    <row r="60" ht="15.75" customHeight="1">
      <c r="A60" s="25">
        <v>24.0</v>
      </c>
      <c r="B60" s="25"/>
      <c r="C60" s="25"/>
      <c r="D60" s="25"/>
      <c r="E60" s="25"/>
      <c r="F60" s="55">
        <v>24.0</v>
      </c>
      <c r="G60" s="25"/>
      <c r="H60" s="25"/>
      <c r="I60" s="25"/>
      <c r="J60" s="25"/>
    </row>
    <row r="61" ht="15.75" customHeight="1">
      <c r="A61" s="25">
        <v>25.0</v>
      </c>
      <c r="B61" s="25"/>
      <c r="C61" s="25"/>
      <c r="D61" s="25"/>
      <c r="E61" s="25"/>
      <c r="F61" s="55">
        <v>25.0</v>
      </c>
      <c r="G61" s="25"/>
      <c r="H61" s="25"/>
      <c r="I61" s="25"/>
      <c r="J61" s="25"/>
    </row>
    <row r="62" ht="15.75" customHeight="1">
      <c r="A62" s="25">
        <v>26.0</v>
      </c>
      <c r="B62" s="25"/>
      <c r="C62" s="25"/>
      <c r="D62" s="25"/>
      <c r="E62" s="25"/>
      <c r="F62" s="55">
        <v>26.0</v>
      </c>
      <c r="G62" s="25"/>
      <c r="H62" s="25"/>
      <c r="I62" s="25"/>
      <c r="J62" s="25"/>
    </row>
    <row r="63" ht="15.75" customHeight="1">
      <c r="A63" s="25">
        <v>27.0</v>
      </c>
      <c r="B63" s="25"/>
      <c r="C63" s="25"/>
      <c r="D63" s="25"/>
      <c r="E63" s="25"/>
      <c r="F63" s="55">
        <v>27.0</v>
      </c>
      <c r="G63" s="25"/>
      <c r="H63" s="25"/>
      <c r="I63" s="25"/>
      <c r="J63" s="25"/>
    </row>
    <row r="64" ht="15.75" customHeight="1">
      <c r="A64" s="25">
        <v>28.0</v>
      </c>
      <c r="B64" s="25"/>
      <c r="C64" s="25"/>
      <c r="D64" s="25"/>
      <c r="E64" s="25"/>
      <c r="F64" s="55">
        <v>28.0</v>
      </c>
      <c r="G64" s="25"/>
      <c r="H64" s="25"/>
      <c r="I64" s="25"/>
      <c r="J64" s="25"/>
    </row>
    <row r="65" ht="15.75" customHeight="1">
      <c r="A65" s="25">
        <v>29.0</v>
      </c>
      <c r="B65" s="25"/>
      <c r="C65" s="25"/>
      <c r="D65" s="25"/>
      <c r="E65" s="25"/>
      <c r="F65" s="55">
        <v>29.0</v>
      </c>
      <c r="G65" s="25"/>
      <c r="H65" s="25"/>
      <c r="I65" s="25"/>
      <c r="J65" s="25"/>
    </row>
    <row r="66" ht="15.75" customHeight="1">
      <c r="A66" s="25">
        <v>30.0</v>
      </c>
      <c r="B66" s="25"/>
      <c r="C66" s="25"/>
      <c r="D66" s="25"/>
      <c r="E66" s="25"/>
      <c r="F66" s="55">
        <v>30.0</v>
      </c>
      <c r="G66" s="25"/>
      <c r="H66" s="25"/>
      <c r="I66" s="25"/>
      <c r="J66" s="25"/>
    </row>
    <row r="67" ht="15.75" customHeight="1">
      <c r="A67" s="25">
        <v>31.0</v>
      </c>
      <c r="B67" s="25"/>
      <c r="C67" s="25"/>
      <c r="D67" s="25"/>
      <c r="E67" s="25"/>
      <c r="F67" s="55">
        <v>31.0</v>
      </c>
      <c r="G67" s="25"/>
      <c r="H67" s="25"/>
      <c r="I67" s="25"/>
      <c r="J67" s="25"/>
    </row>
    <row r="68" ht="15.75" customHeight="1">
      <c r="A68" s="25">
        <v>32.0</v>
      </c>
      <c r="B68" s="25"/>
      <c r="C68" s="25"/>
      <c r="D68" s="25"/>
      <c r="E68" s="25"/>
      <c r="F68" s="55">
        <v>32.0</v>
      </c>
      <c r="G68" s="25"/>
      <c r="H68" s="25"/>
      <c r="I68" s="25"/>
      <c r="J68" s="25"/>
    </row>
    <row r="69" ht="15.75" customHeight="1">
      <c r="A69" s="25">
        <v>33.0</v>
      </c>
      <c r="B69" s="25"/>
      <c r="C69" s="25"/>
      <c r="D69" s="25"/>
      <c r="E69" s="25"/>
      <c r="F69" s="55">
        <v>33.0</v>
      </c>
      <c r="G69" s="25"/>
      <c r="H69" s="25"/>
      <c r="I69" s="25"/>
      <c r="J69" s="25"/>
    </row>
    <row r="70" ht="15.75" customHeight="1">
      <c r="A70" s="25">
        <v>34.0</v>
      </c>
      <c r="B70" s="25"/>
      <c r="C70" s="25"/>
      <c r="D70" s="25"/>
      <c r="E70" s="25"/>
      <c r="F70" s="55">
        <v>34.0</v>
      </c>
      <c r="G70" s="25"/>
      <c r="H70" s="25"/>
      <c r="I70" s="25"/>
      <c r="J70" s="25"/>
    </row>
    <row r="71" ht="15.75" customHeight="1">
      <c r="A71" s="25">
        <v>35.0</v>
      </c>
      <c r="B71" s="25"/>
      <c r="C71" s="25"/>
      <c r="D71" s="25"/>
      <c r="E71" s="25"/>
      <c r="F71" s="25"/>
      <c r="G71" s="25"/>
      <c r="H71" s="25"/>
      <c r="I71" s="25"/>
      <c r="J71" s="25"/>
    </row>
    <row r="72" ht="15.75" customHeight="1">
      <c r="A72" s="25">
        <v>36.0</v>
      </c>
      <c r="B72" s="25"/>
      <c r="C72" s="25"/>
      <c r="D72" s="25"/>
      <c r="E72" s="25"/>
      <c r="F72" s="25"/>
      <c r="G72" s="25"/>
      <c r="H72" s="25"/>
      <c r="I72" s="25"/>
      <c r="J72" s="25"/>
    </row>
    <row r="73" ht="15.75" customHeight="1">
      <c r="A73" s="25">
        <v>37.0</v>
      </c>
      <c r="B73" s="25"/>
      <c r="C73" s="25"/>
      <c r="D73" s="25"/>
      <c r="E73" s="25"/>
      <c r="F73" s="25"/>
      <c r="G73" s="25"/>
      <c r="H73" s="25"/>
      <c r="I73" s="25"/>
      <c r="J73" s="25"/>
    </row>
    <row r="74" ht="15.75" customHeight="1">
      <c r="A74" s="25">
        <v>38.0</v>
      </c>
      <c r="B74" s="25"/>
      <c r="C74" s="25"/>
      <c r="D74" s="25"/>
      <c r="E74" s="25"/>
      <c r="F74" s="25"/>
      <c r="G74" s="25"/>
      <c r="H74" s="25"/>
      <c r="I74" s="25"/>
      <c r="J74" s="25"/>
    </row>
    <row r="75" ht="15.75" customHeight="1">
      <c r="A75" s="25">
        <v>39.0</v>
      </c>
      <c r="B75" s="25"/>
      <c r="C75" s="25"/>
      <c r="D75" s="25"/>
      <c r="E75" s="25"/>
      <c r="F75" s="25"/>
      <c r="G75" s="25"/>
      <c r="H75" s="25"/>
      <c r="I75" s="25"/>
      <c r="J75" s="25"/>
    </row>
    <row r="76" ht="15.75" customHeight="1">
      <c r="A76" s="25">
        <v>40.0</v>
      </c>
      <c r="B76" s="25"/>
      <c r="C76" s="25"/>
      <c r="D76" s="25"/>
      <c r="E76" s="25"/>
      <c r="F76" s="25"/>
      <c r="G76" s="25"/>
      <c r="H76" s="25"/>
      <c r="I76" s="25"/>
      <c r="J76" s="25"/>
    </row>
    <row r="77" ht="15.75" customHeight="1">
      <c r="A77" s="25">
        <v>41.0</v>
      </c>
      <c r="B77" s="25"/>
      <c r="C77" s="25"/>
      <c r="D77" s="25"/>
      <c r="E77" s="25"/>
      <c r="F77" s="25"/>
      <c r="G77" s="25"/>
      <c r="H77" s="25"/>
      <c r="I77" s="25"/>
      <c r="J77" s="25"/>
    </row>
    <row r="78" ht="15.75" customHeight="1">
      <c r="A78" s="25">
        <v>42.0</v>
      </c>
      <c r="B78" s="25"/>
      <c r="C78" s="25"/>
      <c r="D78" s="25"/>
      <c r="E78" s="25"/>
      <c r="F78" s="25"/>
      <c r="G78" s="25"/>
      <c r="H78" s="25"/>
      <c r="I78" s="25"/>
      <c r="J78" s="25"/>
    </row>
    <row r="79" ht="15.75" customHeight="1">
      <c r="A79" s="25">
        <v>43.0</v>
      </c>
      <c r="B79" s="25"/>
      <c r="C79" s="25"/>
      <c r="D79" s="25"/>
      <c r="E79" s="25"/>
      <c r="F79" s="25"/>
      <c r="G79" s="25"/>
      <c r="H79" s="25"/>
      <c r="I79" s="25"/>
      <c r="J79" s="25"/>
    </row>
    <row r="80" ht="15.75" customHeight="1">
      <c r="A80" s="25">
        <v>44.0</v>
      </c>
      <c r="B80" s="25"/>
      <c r="C80" s="25"/>
      <c r="D80" s="25"/>
      <c r="E80" s="25"/>
      <c r="F80" s="25"/>
      <c r="G80" s="25"/>
      <c r="H80" s="25"/>
      <c r="I80" s="25"/>
      <c r="J80" s="25"/>
    </row>
    <row r="81" ht="15.75" customHeight="1">
      <c r="A81" s="25">
        <v>45.0</v>
      </c>
      <c r="B81" s="25"/>
      <c r="C81" s="25"/>
      <c r="D81" s="25"/>
      <c r="E81" s="25"/>
      <c r="F81" s="25"/>
      <c r="G81" s="25"/>
      <c r="H81" s="25"/>
      <c r="I81" s="25"/>
      <c r="J81" s="25"/>
    </row>
    <row r="82" ht="15.75" customHeight="1">
      <c r="A82" s="25">
        <v>46.0</v>
      </c>
      <c r="B82" s="25"/>
      <c r="C82" s="25"/>
      <c r="D82" s="25"/>
      <c r="E82" s="25"/>
      <c r="F82" s="25"/>
      <c r="G82" s="25"/>
      <c r="H82" s="25"/>
      <c r="I82" s="25"/>
      <c r="J82" s="25"/>
    </row>
    <row r="83" ht="15.75" customHeight="1">
      <c r="A83" s="25">
        <v>47.0</v>
      </c>
      <c r="B83" s="25"/>
      <c r="C83" s="25"/>
      <c r="D83" s="25"/>
      <c r="E83" s="25"/>
      <c r="F83" s="25"/>
      <c r="G83" s="25"/>
      <c r="H83" s="25"/>
      <c r="I83" s="25"/>
      <c r="J83" s="25"/>
    </row>
    <row r="84" ht="15.75" customHeight="1">
      <c r="A84" s="25">
        <v>48.0</v>
      </c>
      <c r="B84" s="25"/>
      <c r="C84" s="25"/>
      <c r="D84" s="25"/>
      <c r="E84" s="25"/>
      <c r="F84" s="25"/>
      <c r="G84" s="25"/>
      <c r="H84" s="25"/>
      <c r="I84" s="25"/>
      <c r="J84" s="25"/>
    </row>
    <row r="85" ht="15.75" customHeight="1">
      <c r="A85" s="25">
        <v>49.0</v>
      </c>
      <c r="B85" s="25"/>
      <c r="C85" s="25"/>
      <c r="D85" s="25"/>
      <c r="E85" s="25"/>
      <c r="F85" s="25"/>
      <c r="G85" s="25"/>
      <c r="H85" s="25"/>
      <c r="I85" s="25"/>
      <c r="J85" s="25"/>
    </row>
    <row r="86" ht="15.75" customHeight="1">
      <c r="A86" s="25">
        <v>50.0</v>
      </c>
      <c r="B86" s="25"/>
      <c r="C86" s="25"/>
      <c r="D86" s="25"/>
      <c r="E86" s="25"/>
      <c r="F86" s="25"/>
      <c r="G86" s="25"/>
      <c r="H86" s="25"/>
      <c r="I86" s="25"/>
      <c r="J86" s="25"/>
    </row>
    <row r="87" ht="15.75" customHeight="1">
      <c r="A87" s="25">
        <v>51.0</v>
      </c>
      <c r="B87" s="25"/>
      <c r="C87" s="25"/>
      <c r="D87" s="25"/>
      <c r="E87" s="25"/>
      <c r="F87" s="25"/>
      <c r="G87" s="25"/>
      <c r="H87" s="25"/>
      <c r="I87" s="25"/>
      <c r="J87" s="25"/>
    </row>
    <row r="88" ht="15.75" customHeight="1">
      <c r="A88" s="25">
        <v>52.0</v>
      </c>
      <c r="B88" s="25"/>
      <c r="C88" s="25"/>
      <c r="D88" s="25"/>
      <c r="E88" s="25"/>
      <c r="F88" s="25"/>
      <c r="G88" s="25"/>
      <c r="H88" s="25"/>
      <c r="I88" s="25"/>
      <c r="J88" s="25"/>
    </row>
    <row r="89" ht="15.75" customHeight="1">
      <c r="A89" s="25">
        <v>53.0</v>
      </c>
      <c r="B89" s="25"/>
      <c r="C89" s="25"/>
      <c r="D89" s="25"/>
      <c r="E89" s="25"/>
      <c r="F89" s="25"/>
      <c r="G89" s="25"/>
      <c r="H89" s="25"/>
      <c r="I89" s="25"/>
      <c r="J89" s="25"/>
    </row>
    <row r="90" ht="15.75" customHeight="1">
      <c r="A90" s="25">
        <v>54.0</v>
      </c>
      <c r="B90" s="25"/>
      <c r="C90" s="25"/>
      <c r="D90" s="25"/>
      <c r="E90" s="25"/>
      <c r="F90" s="25"/>
      <c r="G90" s="25"/>
      <c r="H90" s="25"/>
      <c r="I90" s="25"/>
      <c r="J90" s="25"/>
    </row>
    <row r="91" ht="15.75" customHeight="1">
      <c r="A91" s="25">
        <v>55.0</v>
      </c>
      <c r="B91" s="25"/>
      <c r="C91" s="25"/>
      <c r="D91" s="25"/>
      <c r="E91" s="25"/>
      <c r="F91" s="25"/>
      <c r="G91" s="25"/>
      <c r="H91" s="25"/>
      <c r="I91" s="25"/>
      <c r="J91" s="25"/>
    </row>
    <row r="92" ht="15.75" customHeight="1">
      <c r="A92" s="25">
        <v>56.0</v>
      </c>
      <c r="B92" s="25"/>
      <c r="C92" s="25"/>
      <c r="D92" s="25"/>
      <c r="E92" s="25"/>
      <c r="F92" s="25"/>
      <c r="G92" s="25"/>
      <c r="H92" s="25"/>
      <c r="I92" s="25"/>
      <c r="J92" s="25"/>
    </row>
    <row r="93" ht="15.75" customHeight="1">
      <c r="A93" s="25">
        <v>57.0</v>
      </c>
      <c r="B93" s="25"/>
      <c r="C93" s="25"/>
      <c r="D93" s="25"/>
      <c r="E93" s="25"/>
      <c r="F93" s="25"/>
      <c r="G93" s="25"/>
      <c r="H93" s="25"/>
      <c r="I93" s="25"/>
      <c r="J93" s="25"/>
    </row>
    <row r="94" ht="15.75" customHeight="1">
      <c r="A94" s="25">
        <v>58.0</v>
      </c>
      <c r="B94" s="25"/>
      <c r="C94" s="25"/>
      <c r="D94" s="25"/>
      <c r="E94" s="25"/>
      <c r="F94" s="25"/>
      <c r="G94" s="25"/>
      <c r="H94" s="25"/>
      <c r="I94" s="25"/>
      <c r="J94" s="25"/>
    </row>
    <row r="95" ht="15.75" customHeight="1">
      <c r="A95" s="25">
        <v>59.0</v>
      </c>
      <c r="B95" s="25"/>
      <c r="C95" s="25"/>
      <c r="D95" s="25"/>
      <c r="E95" s="25"/>
      <c r="F95" s="25"/>
      <c r="G95" s="25"/>
      <c r="H95" s="25"/>
      <c r="I95" s="25"/>
      <c r="J95" s="25"/>
    </row>
    <row r="96" ht="15.75" customHeight="1">
      <c r="A96" s="25">
        <v>60.0</v>
      </c>
      <c r="B96" s="25"/>
      <c r="C96" s="25"/>
      <c r="D96" s="25"/>
      <c r="E96" s="25"/>
      <c r="F96" s="25"/>
      <c r="G96" s="25"/>
      <c r="H96" s="25"/>
      <c r="I96" s="25"/>
      <c r="J96" s="25"/>
    </row>
    <row r="97" ht="15.75" customHeight="1">
      <c r="A97" s="25">
        <v>61.0</v>
      </c>
      <c r="B97" s="25"/>
      <c r="C97" s="25"/>
      <c r="D97" s="25"/>
      <c r="E97" s="25"/>
      <c r="F97" s="25"/>
      <c r="G97" s="25"/>
      <c r="H97" s="25"/>
      <c r="I97" s="25"/>
      <c r="J97" s="25"/>
    </row>
    <row r="98" ht="15.75" customHeight="1">
      <c r="A98" s="25">
        <v>62.0</v>
      </c>
      <c r="B98" s="25"/>
      <c r="C98" s="25"/>
      <c r="D98" s="25"/>
      <c r="E98" s="25"/>
      <c r="F98" s="25"/>
      <c r="G98" s="25"/>
      <c r="H98" s="25"/>
      <c r="I98" s="25"/>
      <c r="J98" s="25"/>
    </row>
    <row r="99" ht="15.75" customHeight="1">
      <c r="A99" s="25">
        <v>63.0</v>
      </c>
      <c r="B99" s="25"/>
      <c r="C99" s="25"/>
      <c r="D99" s="25"/>
      <c r="E99" s="25"/>
      <c r="F99" s="25"/>
      <c r="G99" s="25"/>
      <c r="H99" s="25"/>
      <c r="I99" s="25"/>
      <c r="J99" s="25"/>
    </row>
    <row r="100" ht="15.75" customHeight="1">
      <c r="A100" s="25">
        <v>64.0</v>
      </c>
      <c r="B100" s="25"/>
      <c r="C100" s="25"/>
      <c r="D100" s="25"/>
      <c r="E100" s="25"/>
      <c r="F100" s="25"/>
      <c r="G100" s="25"/>
      <c r="H100" s="25"/>
      <c r="I100" s="25"/>
      <c r="J100" s="25"/>
    </row>
    <row r="101" ht="15.75" customHeight="1">
      <c r="A101" s="25">
        <v>65.0</v>
      </c>
      <c r="B101" s="25"/>
      <c r="C101" s="25"/>
      <c r="D101" s="25"/>
      <c r="E101" s="25"/>
      <c r="F101" s="25"/>
      <c r="G101" s="25"/>
      <c r="H101" s="25"/>
      <c r="I101" s="25"/>
      <c r="J101" s="25"/>
    </row>
    <row r="102" ht="15.75" customHeight="1">
      <c r="A102" s="25">
        <v>66.0</v>
      </c>
      <c r="B102" s="25"/>
      <c r="C102" s="25"/>
      <c r="D102" s="25"/>
      <c r="E102" s="25"/>
      <c r="F102" s="25"/>
      <c r="G102" s="25"/>
      <c r="H102" s="25"/>
      <c r="I102" s="25"/>
      <c r="J102" s="25"/>
    </row>
    <row r="103" ht="15.75" customHeight="1">
      <c r="A103" s="25">
        <v>67.0</v>
      </c>
      <c r="B103" s="25"/>
      <c r="C103" s="25"/>
      <c r="D103" s="25"/>
      <c r="E103" s="25"/>
      <c r="F103" s="25"/>
      <c r="G103" s="25"/>
      <c r="H103" s="25"/>
      <c r="I103" s="25"/>
      <c r="J103" s="25"/>
    </row>
    <row r="104" ht="15.75" customHeight="1">
      <c r="A104" s="25">
        <v>68.0</v>
      </c>
      <c r="B104" s="25"/>
      <c r="C104" s="25"/>
      <c r="D104" s="25"/>
      <c r="E104" s="25"/>
      <c r="F104" s="25"/>
      <c r="G104" s="25"/>
      <c r="H104" s="25"/>
      <c r="I104" s="25"/>
      <c r="J104" s="25"/>
    </row>
    <row r="105" ht="15.75" customHeight="1">
      <c r="A105" s="25">
        <v>69.0</v>
      </c>
      <c r="B105" s="25"/>
      <c r="C105" s="25"/>
      <c r="D105" s="25"/>
      <c r="E105" s="25"/>
      <c r="F105" s="25"/>
      <c r="G105" s="25"/>
      <c r="H105" s="25"/>
      <c r="I105" s="25"/>
      <c r="J105" s="25"/>
    </row>
    <row r="106" ht="15.75" customHeight="1">
      <c r="A106" s="25">
        <v>70.0</v>
      </c>
      <c r="B106" s="25"/>
      <c r="C106" s="25"/>
      <c r="D106" s="25"/>
      <c r="E106" s="25"/>
      <c r="F106" s="25"/>
      <c r="G106" s="25"/>
      <c r="H106" s="25"/>
      <c r="I106" s="25"/>
      <c r="J106" s="25"/>
    </row>
    <row r="107" ht="15.75" customHeight="1">
      <c r="A107" s="25">
        <v>71.0</v>
      </c>
      <c r="B107" s="25"/>
      <c r="C107" s="25"/>
      <c r="D107" s="25"/>
      <c r="E107" s="25"/>
      <c r="F107" s="25"/>
      <c r="G107" s="25"/>
      <c r="H107" s="25"/>
      <c r="I107" s="25"/>
      <c r="J107" s="25"/>
    </row>
    <row r="108" ht="15.75" customHeight="1">
      <c r="A108" s="25">
        <v>72.0</v>
      </c>
      <c r="B108" s="25"/>
      <c r="C108" s="25"/>
      <c r="D108" s="25"/>
      <c r="E108" s="25"/>
      <c r="F108" s="25"/>
      <c r="G108" s="25"/>
      <c r="H108" s="25"/>
      <c r="I108" s="25"/>
      <c r="J108" s="25"/>
    </row>
    <row r="109" ht="15.75" customHeight="1">
      <c r="A109" s="25">
        <v>73.0</v>
      </c>
      <c r="B109" s="25"/>
      <c r="C109" s="25"/>
      <c r="D109" s="25"/>
      <c r="E109" s="25"/>
      <c r="F109" s="25"/>
      <c r="G109" s="25"/>
      <c r="H109" s="25"/>
      <c r="I109" s="25"/>
      <c r="J109" s="25"/>
    </row>
    <row r="110" ht="15.75" customHeight="1">
      <c r="A110" s="25">
        <v>74.0</v>
      </c>
      <c r="B110" s="25"/>
      <c r="C110" s="25"/>
      <c r="D110" s="25"/>
      <c r="E110" s="25"/>
      <c r="F110" s="25"/>
      <c r="G110" s="25"/>
      <c r="H110" s="25"/>
      <c r="I110" s="25"/>
      <c r="J110" s="25"/>
    </row>
    <row r="111" ht="15.75" customHeight="1">
      <c r="A111" s="25">
        <v>75.0</v>
      </c>
      <c r="B111" s="25"/>
      <c r="C111" s="25"/>
      <c r="D111" s="25"/>
      <c r="E111" s="25"/>
      <c r="F111" s="25"/>
      <c r="G111" s="25"/>
      <c r="H111" s="25"/>
      <c r="I111" s="25"/>
      <c r="J111" s="25"/>
    </row>
    <row r="112" ht="15.75" customHeight="1">
      <c r="A112" s="25">
        <v>76.0</v>
      </c>
      <c r="B112" s="25"/>
      <c r="C112" s="25"/>
      <c r="D112" s="25"/>
      <c r="E112" s="25"/>
      <c r="F112" s="25"/>
      <c r="G112" s="25"/>
      <c r="H112" s="25"/>
      <c r="I112" s="25"/>
      <c r="J112" s="25"/>
    </row>
    <row r="113" ht="15.75" customHeight="1">
      <c r="A113" s="25">
        <v>77.0</v>
      </c>
      <c r="B113" s="25"/>
      <c r="C113" s="25"/>
      <c r="D113" s="25"/>
      <c r="E113" s="25"/>
      <c r="F113" s="25"/>
      <c r="G113" s="25"/>
      <c r="H113" s="25"/>
      <c r="I113" s="25"/>
      <c r="J113" s="25"/>
    </row>
    <row r="114" ht="15.75" customHeight="1">
      <c r="A114" s="25">
        <v>78.0</v>
      </c>
      <c r="B114" s="25"/>
      <c r="C114" s="25"/>
      <c r="D114" s="25"/>
      <c r="E114" s="25"/>
      <c r="F114" s="25"/>
      <c r="G114" s="25"/>
      <c r="H114" s="25"/>
      <c r="I114" s="25"/>
      <c r="J114" s="25"/>
    </row>
    <row r="115" ht="15.75" customHeight="1">
      <c r="A115" s="25">
        <v>79.0</v>
      </c>
      <c r="B115" s="25"/>
      <c r="C115" s="25"/>
      <c r="D115" s="25"/>
      <c r="E115" s="25"/>
      <c r="F115" s="25"/>
      <c r="G115" s="25"/>
      <c r="H115" s="25"/>
      <c r="I115" s="25"/>
      <c r="J115" s="25"/>
    </row>
    <row r="116" ht="15.75" customHeight="1">
      <c r="A116" s="25">
        <v>80.0</v>
      </c>
      <c r="B116" s="25"/>
      <c r="C116" s="25"/>
      <c r="D116" s="25"/>
      <c r="E116" s="25"/>
      <c r="F116" s="25"/>
      <c r="G116" s="25"/>
      <c r="H116" s="25"/>
      <c r="I116" s="25"/>
      <c r="J116" s="25"/>
    </row>
    <row r="117" ht="15.75" customHeight="1">
      <c r="A117" s="25">
        <v>81.0</v>
      </c>
      <c r="B117" s="25"/>
      <c r="C117" s="25"/>
      <c r="D117" s="25"/>
      <c r="E117" s="25"/>
      <c r="F117" s="25"/>
      <c r="G117" s="25"/>
      <c r="H117" s="25"/>
      <c r="I117" s="25"/>
      <c r="J117" s="25"/>
    </row>
    <row r="118" ht="15.75" customHeight="1">
      <c r="A118" s="25">
        <v>82.0</v>
      </c>
      <c r="B118" s="25"/>
      <c r="C118" s="25"/>
      <c r="D118" s="25"/>
      <c r="E118" s="25"/>
      <c r="F118" s="25"/>
      <c r="G118" s="25"/>
      <c r="H118" s="25"/>
      <c r="I118" s="25"/>
      <c r="J118" s="25"/>
    </row>
    <row r="119" ht="15.75" customHeight="1">
      <c r="A119" s="25">
        <v>83.0</v>
      </c>
      <c r="B119" s="25"/>
      <c r="C119" s="25"/>
      <c r="D119" s="25"/>
      <c r="E119" s="25"/>
      <c r="F119" s="25"/>
      <c r="G119" s="25"/>
      <c r="H119" s="25"/>
      <c r="I119" s="25"/>
      <c r="J119" s="25"/>
    </row>
    <row r="120" ht="15.75" customHeight="1">
      <c r="A120" s="25">
        <v>84.0</v>
      </c>
      <c r="B120" s="25"/>
      <c r="C120" s="25"/>
      <c r="D120" s="25"/>
      <c r="E120" s="25"/>
      <c r="F120" s="25"/>
      <c r="G120" s="25"/>
      <c r="H120" s="25"/>
      <c r="I120" s="25"/>
      <c r="J120" s="25"/>
    </row>
    <row r="121" ht="15.75" customHeight="1">
      <c r="A121" s="25">
        <v>85.0</v>
      </c>
      <c r="B121" s="25"/>
      <c r="C121" s="25"/>
      <c r="D121" s="25"/>
      <c r="E121" s="25"/>
      <c r="F121" s="25"/>
      <c r="G121" s="25"/>
      <c r="H121" s="25"/>
      <c r="I121" s="25"/>
      <c r="J121" s="25"/>
    </row>
    <row r="122" ht="15.75" customHeight="1">
      <c r="A122" s="25">
        <v>86.0</v>
      </c>
      <c r="B122" s="25"/>
      <c r="C122" s="25"/>
      <c r="D122" s="25"/>
      <c r="E122" s="25"/>
      <c r="F122" s="25"/>
      <c r="G122" s="25"/>
      <c r="H122" s="25"/>
      <c r="I122" s="25"/>
      <c r="J122" s="25"/>
    </row>
    <row r="123" ht="15.75" customHeight="1">
      <c r="A123" s="25">
        <v>87.0</v>
      </c>
      <c r="B123" s="25"/>
      <c r="C123" s="25"/>
      <c r="D123" s="25"/>
      <c r="E123" s="25"/>
      <c r="F123" s="25"/>
      <c r="G123" s="25"/>
      <c r="H123" s="25"/>
      <c r="I123" s="25"/>
      <c r="J123" s="25"/>
    </row>
    <row r="124" ht="15.75" customHeight="1">
      <c r="A124" s="25">
        <v>88.0</v>
      </c>
      <c r="B124" s="25"/>
      <c r="C124" s="25"/>
      <c r="D124" s="25"/>
      <c r="E124" s="25"/>
      <c r="F124" s="25"/>
      <c r="G124" s="25"/>
      <c r="H124" s="25"/>
      <c r="I124" s="25"/>
      <c r="J124" s="25"/>
    </row>
    <row r="125" ht="15.75" customHeight="1">
      <c r="A125" s="25">
        <v>89.0</v>
      </c>
      <c r="B125" s="25"/>
      <c r="C125" s="25"/>
      <c r="D125" s="25"/>
      <c r="E125" s="25"/>
      <c r="F125" s="25"/>
      <c r="G125" s="25"/>
      <c r="H125" s="25"/>
      <c r="I125" s="25"/>
      <c r="J125" s="25"/>
    </row>
    <row r="126" ht="15.75" customHeight="1">
      <c r="A126" s="25">
        <v>90.0</v>
      </c>
      <c r="B126" s="25"/>
      <c r="C126" s="25"/>
      <c r="D126" s="25"/>
      <c r="E126" s="25"/>
      <c r="F126" s="25"/>
      <c r="G126" s="25"/>
      <c r="H126" s="25"/>
      <c r="I126" s="25"/>
      <c r="J126" s="25"/>
    </row>
    <row r="127" ht="15.75" customHeight="1">
      <c r="A127" s="25">
        <v>91.0</v>
      </c>
      <c r="B127" s="25"/>
      <c r="C127" s="25"/>
      <c r="D127" s="25"/>
      <c r="E127" s="25"/>
      <c r="F127" s="25"/>
      <c r="G127" s="25"/>
      <c r="H127" s="25"/>
      <c r="I127" s="25"/>
      <c r="J127" s="25"/>
    </row>
    <row r="128" ht="15.75" customHeight="1">
      <c r="A128" s="25">
        <v>92.0</v>
      </c>
      <c r="B128" s="25"/>
      <c r="C128" s="25"/>
      <c r="D128" s="25"/>
      <c r="E128" s="25"/>
      <c r="F128" s="25"/>
      <c r="G128" s="25"/>
      <c r="H128" s="25"/>
      <c r="I128" s="25"/>
      <c r="J128" s="25"/>
    </row>
    <row r="129" ht="15.75" customHeight="1">
      <c r="A129" s="25">
        <v>93.0</v>
      </c>
      <c r="B129" s="25"/>
      <c r="C129" s="25"/>
      <c r="D129" s="25"/>
      <c r="E129" s="25"/>
      <c r="F129" s="25"/>
      <c r="G129" s="25"/>
      <c r="H129" s="25"/>
      <c r="I129" s="25"/>
      <c r="J129" s="25"/>
    </row>
    <row r="130" ht="15.75" customHeight="1">
      <c r="A130" s="25">
        <v>94.0</v>
      </c>
      <c r="B130" s="25"/>
      <c r="C130" s="25"/>
      <c r="D130" s="25"/>
      <c r="E130" s="25"/>
      <c r="F130" s="25"/>
      <c r="G130" s="25"/>
      <c r="H130" s="25"/>
      <c r="I130" s="25"/>
      <c r="J130" s="25"/>
    </row>
    <row r="131" ht="15.75" customHeight="1">
      <c r="A131" s="25">
        <v>95.0</v>
      </c>
      <c r="B131" s="25"/>
      <c r="C131" s="25"/>
      <c r="D131" s="25"/>
      <c r="E131" s="25"/>
      <c r="F131" s="25"/>
      <c r="G131" s="25"/>
      <c r="H131" s="25"/>
      <c r="I131" s="25"/>
      <c r="J131" s="25"/>
    </row>
    <row r="132" ht="15.75" customHeight="1">
      <c r="A132" s="25">
        <v>96.0</v>
      </c>
      <c r="B132" s="25"/>
      <c r="C132" s="25"/>
      <c r="D132" s="25"/>
      <c r="E132" s="25"/>
      <c r="F132" s="25"/>
      <c r="G132" s="25"/>
      <c r="H132" s="25"/>
      <c r="I132" s="25"/>
      <c r="J132" s="25"/>
    </row>
    <row r="133" ht="15.75" customHeight="1">
      <c r="A133" s="25">
        <v>97.0</v>
      </c>
      <c r="B133" s="25"/>
      <c r="C133" s="25"/>
      <c r="D133" s="25"/>
      <c r="E133" s="25"/>
      <c r="F133" s="25"/>
      <c r="G133" s="25"/>
      <c r="H133" s="25"/>
      <c r="I133" s="25"/>
      <c r="J133" s="25"/>
    </row>
    <row r="134" ht="15.75" customHeight="1">
      <c r="A134" s="25">
        <v>98.0</v>
      </c>
      <c r="B134" s="25"/>
      <c r="C134" s="25"/>
      <c r="D134" s="25"/>
      <c r="E134" s="25"/>
      <c r="F134" s="25"/>
      <c r="G134" s="25"/>
      <c r="H134" s="25"/>
      <c r="I134" s="25"/>
      <c r="J134" s="25"/>
    </row>
    <row r="135" ht="15.75" customHeight="1">
      <c r="A135" s="25">
        <v>99.0</v>
      </c>
      <c r="B135" s="25"/>
      <c r="C135" s="25"/>
      <c r="D135" s="25"/>
      <c r="E135" s="25"/>
      <c r="F135" s="25"/>
      <c r="G135" s="25"/>
      <c r="H135" s="25"/>
      <c r="I135" s="25"/>
      <c r="J135" s="25"/>
    </row>
    <row r="136" ht="15.75" customHeight="1">
      <c r="A136" s="25">
        <v>100.0</v>
      </c>
      <c r="B136" s="25"/>
      <c r="C136" s="25"/>
      <c r="D136" s="25"/>
      <c r="E136" s="25"/>
      <c r="F136" s="25"/>
      <c r="G136" s="25"/>
      <c r="H136" s="25"/>
      <c r="I136" s="25"/>
      <c r="J136" s="25"/>
    </row>
    <row r="137" ht="15.75" customHeight="1">
      <c r="A137" s="25">
        <v>101.0</v>
      </c>
      <c r="B137" s="25"/>
      <c r="C137" s="25"/>
      <c r="D137" s="25"/>
      <c r="E137" s="25"/>
      <c r="F137" s="25"/>
      <c r="G137" s="25"/>
      <c r="H137" s="25"/>
      <c r="I137" s="25"/>
      <c r="J137" s="25"/>
    </row>
    <row r="138" ht="15.75" customHeight="1">
      <c r="A138" s="25">
        <v>102.0</v>
      </c>
      <c r="B138" s="25"/>
      <c r="C138" s="25"/>
      <c r="D138" s="25"/>
      <c r="E138" s="25"/>
      <c r="F138" s="25"/>
      <c r="G138" s="25"/>
      <c r="H138" s="25"/>
      <c r="I138" s="25"/>
      <c r="J138" s="25"/>
    </row>
    <row r="139" ht="15.75" customHeight="1">
      <c r="A139" s="25">
        <v>103.0</v>
      </c>
      <c r="B139" s="25"/>
      <c r="C139" s="25"/>
      <c r="D139" s="25"/>
      <c r="E139" s="25"/>
      <c r="F139" s="25"/>
      <c r="G139" s="25"/>
      <c r="H139" s="25"/>
      <c r="I139" s="25"/>
      <c r="J139" s="25"/>
    </row>
    <row r="140" ht="15.75" customHeight="1">
      <c r="A140" s="25">
        <v>104.0</v>
      </c>
      <c r="B140" s="25"/>
      <c r="C140" s="25"/>
      <c r="D140" s="25"/>
      <c r="E140" s="25"/>
      <c r="F140" s="25"/>
      <c r="G140" s="25"/>
      <c r="H140" s="25"/>
      <c r="I140" s="25"/>
      <c r="J140" s="25"/>
    </row>
    <row r="141" ht="15.75" customHeight="1">
      <c r="A141" s="25">
        <v>105.0</v>
      </c>
      <c r="B141" s="25"/>
      <c r="C141" s="25"/>
      <c r="D141" s="25"/>
      <c r="E141" s="25"/>
      <c r="F141" s="25"/>
      <c r="G141" s="25"/>
      <c r="H141" s="25"/>
      <c r="I141" s="25"/>
      <c r="J141" s="25"/>
    </row>
    <row r="142" ht="15.75" customHeight="1">
      <c r="A142" s="25">
        <v>106.0</v>
      </c>
      <c r="B142" s="25"/>
      <c r="C142" s="25"/>
      <c r="D142" s="25"/>
      <c r="E142" s="25"/>
      <c r="F142" s="25"/>
      <c r="G142" s="25"/>
      <c r="H142" s="25"/>
      <c r="I142" s="25"/>
      <c r="J142" s="25"/>
    </row>
    <row r="143" ht="15.75" customHeight="1">
      <c r="A143" s="25">
        <v>107.0</v>
      </c>
      <c r="B143" s="25"/>
      <c r="C143" s="25"/>
      <c r="D143" s="25"/>
      <c r="E143" s="25"/>
      <c r="F143" s="25"/>
      <c r="G143" s="25"/>
      <c r="H143" s="25"/>
      <c r="I143" s="25"/>
      <c r="J143" s="25"/>
    </row>
    <row r="144" ht="15.75" customHeight="1">
      <c r="A144" s="25">
        <v>108.0</v>
      </c>
      <c r="B144" s="25"/>
      <c r="C144" s="25"/>
      <c r="D144" s="25"/>
      <c r="E144" s="25"/>
      <c r="F144" s="25"/>
      <c r="G144" s="25"/>
      <c r="H144" s="25"/>
      <c r="I144" s="25"/>
      <c r="J144" s="25"/>
    </row>
    <row r="145" ht="15.75" customHeight="1">
      <c r="A145" s="25">
        <v>109.0</v>
      </c>
      <c r="B145" s="25"/>
      <c r="C145" s="25"/>
      <c r="D145" s="25"/>
      <c r="E145" s="25"/>
      <c r="F145" s="25"/>
      <c r="G145" s="25"/>
      <c r="H145" s="25"/>
      <c r="I145" s="25"/>
      <c r="J145" s="25"/>
    </row>
    <row r="146" ht="15.75" customHeight="1">
      <c r="A146" s="25">
        <v>110.0</v>
      </c>
      <c r="B146" s="25"/>
      <c r="C146" s="25"/>
      <c r="D146" s="25"/>
      <c r="E146" s="25"/>
      <c r="F146" s="25"/>
      <c r="G146" s="25"/>
      <c r="H146" s="25"/>
      <c r="I146" s="25"/>
      <c r="J146" s="25"/>
    </row>
    <row r="147" ht="15.75" customHeight="1">
      <c r="A147" s="25">
        <v>111.0</v>
      </c>
      <c r="B147" s="25"/>
      <c r="C147" s="25"/>
      <c r="D147" s="25"/>
      <c r="E147" s="25"/>
      <c r="F147" s="25"/>
      <c r="G147" s="25"/>
      <c r="H147" s="25"/>
      <c r="I147" s="25"/>
      <c r="J147" s="25"/>
    </row>
    <row r="148" ht="15.75" customHeight="1">
      <c r="A148" s="25">
        <v>112.0</v>
      </c>
      <c r="B148" s="25"/>
      <c r="C148" s="25"/>
      <c r="D148" s="25"/>
      <c r="E148" s="25"/>
      <c r="F148" s="25"/>
      <c r="G148" s="25"/>
      <c r="H148" s="25"/>
      <c r="I148" s="25"/>
      <c r="J148" s="25"/>
    </row>
    <row r="149" ht="15.75" customHeight="1">
      <c r="A149" s="25">
        <v>113.0</v>
      </c>
      <c r="B149" s="25"/>
      <c r="C149" s="25"/>
      <c r="D149" s="25"/>
      <c r="E149" s="25"/>
      <c r="F149" s="25"/>
      <c r="G149" s="25"/>
      <c r="H149" s="25"/>
      <c r="I149" s="25"/>
      <c r="J149" s="25"/>
    </row>
    <row r="150" ht="15.75" customHeight="1">
      <c r="A150" s="25">
        <v>114.0</v>
      </c>
      <c r="B150" s="25"/>
      <c r="C150" s="25"/>
      <c r="D150" s="25"/>
      <c r="E150" s="25"/>
      <c r="F150" s="25"/>
      <c r="G150" s="25"/>
      <c r="H150" s="25"/>
      <c r="I150" s="25"/>
      <c r="J150" s="25"/>
    </row>
    <row r="151" ht="15.75" customHeight="1">
      <c r="A151" s="25">
        <v>115.0</v>
      </c>
      <c r="B151" s="25"/>
      <c r="C151" s="25"/>
      <c r="D151" s="25"/>
      <c r="E151" s="25"/>
      <c r="F151" s="25"/>
      <c r="G151" s="25"/>
      <c r="H151" s="25"/>
      <c r="I151" s="25"/>
      <c r="J151" s="25"/>
    </row>
    <row r="152" ht="15.75" customHeight="1">
      <c r="A152" s="25">
        <v>116.0</v>
      </c>
      <c r="B152" s="25"/>
      <c r="C152" s="25"/>
      <c r="D152" s="25"/>
      <c r="E152" s="25"/>
      <c r="F152" s="25"/>
      <c r="G152" s="25"/>
      <c r="H152" s="25"/>
      <c r="I152" s="25"/>
      <c r="J152" s="25"/>
    </row>
    <row r="153" ht="15.75" customHeight="1">
      <c r="A153" s="25">
        <v>117.0</v>
      </c>
      <c r="B153" s="25"/>
      <c r="C153" s="25"/>
      <c r="D153" s="25"/>
      <c r="E153" s="25"/>
      <c r="F153" s="25"/>
      <c r="G153" s="25"/>
      <c r="H153" s="25"/>
      <c r="I153" s="25"/>
      <c r="J153" s="25"/>
    </row>
    <row r="154" ht="15.75" customHeight="1">
      <c r="A154" s="25">
        <v>118.0</v>
      </c>
      <c r="B154" s="25"/>
      <c r="C154" s="25"/>
      <c r="D154" s="25"/>
      <c r="E154" s="25"/>
      <c r="F154" s="25"/>
      <c r="G154" s="25"/>
      <c r="H154" s="25"/>
      <c r="I154" s="25"/>
      <c r="J154" s="25"/>
    </row>
    <row r="155" ht="15.75" customHeight="1">
      <c r="A155" s="25">
        <v>119.0</v>
      </c>
      <c r="B155" s="25"/>
      <c r="C155" s="25"/>
      <c r="D155" s="25"/>
      <c r="E155" s="25"/>
      <c r="F155" s="25"/>
      <c r="G155" s="25"/>
      <c r="H155" s="25"/>
      <c r="I155" s="25"/>
      <c r="J155" s="25"/>
    </row>
    <row r="156" ht="15.75" customHeight="1">
      <c r="A156" s="25">
        <v>120.0</v>
      </c>
      <c r="B156" s="25"/>
      <c r="C156" s="25"/>
      <c r="D156" s="25"/>
      <c r="E156" s="25"/>
      <c r="F156" s="25"/>
      <c r="G156" s="25"/>
      <c r="H156" s="25"/>
      <c r="I156" s="25"/>
      <c r="J156" s="25"/>
    </row>
    <row r="157" ht="15.75" customHeight="1">
      <c r="A157" s="25">
        <v>121.0</v>
      </c>
      <c r="B157" s="25"/>
      <c r="C157" s="25"/>
      <c r="D157" s="25"/>
      <c r="E157" s="25"/>
      <c r="F157" s="25"/>
      <c r="G157" s="25"/>
      <c r="H157" s="25"/>
      <c r="I157" s="25"/>
      <c r="J157" s="25"/>
    </row>
    <row r="158" ht="15.75" customHeight="1">
      <c r="A158" s="25">
        <v>122.0</v>
      </c>
      <c r="B158" s="25"/>
      <c r="C158" s="25"/>
      <c r="D158" s="25"/>
      <c r="E158" s="25"/>
      <c r="F158" s="25"/>
      <c r="G158" s="25"/>
      <c r="H158" s="25"/>
      <c r="I158" s="25"/>
      <c r="J158" s="25"/>
    </row>
    <row r="159" ht="15.75" customHeight="1">
      <c r="A159" s="25">
        <v>123.0</v>
      </c>
      <c r="B159" s="25"/>
      <c r="C159" s="25"/>
      <c r="D159" s="25"/>
      <c r="E159" s="25"/>
      <c r="F159" s="25"/>
      <c r="G159" s="25"/>
      <c r="H159" s="25"/>
      <c r="I159" s="25"/>
      <c r="J159" s="25"/>
    </row>
    <row r="160" ht="15.75" customHeight="1">
      <c r="A160" s="25">
        <v>124.0</v>
      </c>
      <c r="B160" s="25"/>
      <c r="C160" s="25"/>
      <c r="D160" s="25"/>
      <c r="E160" s="25"/>
      <c r="F160" s="25"/>
      <c r="G160" s="25"/>
      <c r="H160" s="25"/>
      <c r="I160" s="25"/>
      <c r="J160" s="25"/>
    </row>
    <row r="161" ht="15.75" customHeight="1">
      <c r="A161" s="25">
        <v>125.0</v>
      </c>
      <c r="B161" s="25"/>
      <c r="C161" s="25"/>
      <c r="D161" s="25"/>
      <c r="E161" s="25"/>
      <c r="F161" s="25"/>
      <c r="G161" s="25"/>
      <c r="H161" s="25"/>
      <c r="I161" s="25"/>
      <c r="J161" s="25"/>
    </row>
    <row r="162" ht="15.75" customHeight="1">
      <c r="A162" s="25">
        <v>126.0</v>
      </c>
      <c r="B162" s="25"/>
      <c r="C162" s="25"/>
      <c r="D162" s="25"/>
      <c r="E162" s="25"/>
      <c r="F162" s="25"/>
      <c r="G162" s="25"/>
      <c r="H162" s="25"/>
      <c r="I162" s="25"/>
      <c r="J162" s="25"/>
    </row>
    <row r="163" ht="15.75" customHeight="1">
      <c r="A163" s="25">
        <v>127.0</v>
      </c>
      <c r="B163" s="25"/>
      <c r="C163" s="25"/>
      <c r="D163" s="25"/>
      <c r="E163" s="25"/>
      <c r="F163" s="25"/>
      <c r="G163" s="25"/>
      <c r="H163" s="25"/>
      <c r="I163" s="25"/>
      <c r="J163" s="25"/>
    </row>
    <row r="164" ht="15.75" customHeight="1">
      <c r="A164" s="25">
        <v>128.0</v>
      </c>
      <c r="B164" s="25"/>
      <c r="C164" s="25"/>
      <c r="D164" s="25"/>
      <c r="E164" s="25"/>
      <c r="F164" s="25"/>
      <c r="G164" s="25"/>
      <c r="H164" s="25"/>
      <c r="I164" s="25"/>
      <c r="J164" s="25"/>
    </row>
    <row r="165" ht="15.75" customHeight="1">
      <c r="A165" s="25">
        <v>129.0</v>
      </c>
      <c r="B165" s="25"/>
      <c r="C165" s="25"/>
      <c r="D165" s="25"/>
      <c r="E165" s="25"/>
      <c r="F165" s="25"/>
      <c r="G165" s="25"/>
      <c r="H165" s="25"/>
      <c r="I165" s="25"/>
      <c r="J165" s="25"/>
    </row>
    <row r="166" ht="15.75" customHeight="1">
      <c r="A166" s="25">
        <v>130.0</v>
      </c>
      <c r="B166" s="25"/>
      <c r="C166" s="25"/>
      <c r="D166" s="25"/>
      <c r="E166" s="25"/>
      <c r="F166" s="25"/>
      <c r="G166" s="25"/>
      <c r="H166" s="25"/>
      <c r="I166" s="25"/>
      <c r="J166" s="25"/>
    </row>
    <row r="167" ht="15.75" customHeight="1">
      <c r="A167" s="25">
        <v>131.0</v>
      </c>
      <c r="B167" s="25"/>
      <c r="C167" s="25"/>
      <c r="D167" s="25"/>
      <c r="E167" s="25"/>
      <c r="F167" s="25"/>
      <c r="G167" s="25"/>
      <c r="H167" s="25"/>
      <c r="I167" s="25"/>
      <c r="J167" s="25"/>
    </row>
    <row r="168" ht="15.75" customHeight="1">
      <c r="A168" s="25">
        <v>132.0</v>
      </c>
      <c r="B168" s="25"/>
      <c r="C168" s="25"/>
      <c r="D168" s="25"/>
      <c r="E168" s="25"/>
      <c r="F168" s="25"/>
      <c r="G168" s="25"/>
      <c r="H168" s="25"/>
      <c r="I168" s="25"/>
      <c r="J168" s="25"/>
    </row>
    <row r="169" ht="15.75" customHeight="1">
      <c r="A169" s="25">
        <v>133.0</v>
      </c>
      <c r="B169" s="25"/>
      <c r="C169" s="25"/>
      <c r="D169" s="25"/>
      <c r="E169" s="25"/>
      <c r="F169" s="25"/>
      <c r="G169" s="25"/>
      <c r="H169" s="25"/>
      <c r="I169" s="25"/>
      <c r="J169" s="25"/>
    </row>
    <row r="170" ht="15.75" customHeight="1">
      <c r="A170" s="25">
        <v>134.0</v>
      </c>
      <c r="B170" s="25"/>
      <c r="C170" s="25"/>
      <c r="D170" s="25"/>
      <c r="E170" s="25"/>
      <c r="F170" s="25"/>
      <c r="G170" s="25"/>
      <c r="H170" s="25"/>
      <c r="I170" s="25"/>
      <c r="J170" s="25"/>
    </row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S1"/>
  </mergeCells>
  <printOptions/>
  <pageMargins bottom="0.7480314960629921" footer="0.0" header="0.0" left="0.7086614173228347" right="0.7086614173228347" top="0.7480314960629921"/>
  <pageSetup paperSize="9" scale="65" orientation="landscape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5.75"/>
    <col customWidth="1" min="4" max="4" width="5.88"/>
    <col customWidth="1" min="5" max="5" width="7.5"/>
    <col customWidth="1" min="6" max="6" width="6.88"/>
    <col customWidth="1" min="7" max="7" width="7.88"/>
    <col customWidth="1" min="8" max="8" width="4.13"/>
    <col customWidth="1" min="9" max="9" width="7.5"/>
    <col customWidth="1" min="10" max="10" width="7.75"/>
    <col customWidth="1" min="11" max="11" width="3.63"/>
    <col customWidth="1" min="12" max="12" width="6.38"/>
    <col customWidth="1" min="13" max="13" width="3.75"/>
    <col customWidth="1" min="14" max="14" width="5.25"/>
    <col customWidth="1" min="15" max="15" width="5.13"/>
    <col customWidth="1" min="16" max="16" width="5.38"/>
    <col customWidth="1" min="17" max="17" width="7.25"/>
    <col customWidth="1" min="18" max="18" width="7.75"/>
    <col customWidth="1" min="19" max="19" width="6.88"/>
    <col customWidth="1" min="20" max="20" width="6.25"/>
    <col customWidth="1" min="21" max="21" width="3.13"/>
    <col customWidth="1" min="22" max="22" width="3.25"/>
    <col customWidth="1" min="23" max="23" width="5.88"/>
    <col customWidth="1" min="24" max="24" width="7.63"/>
    <col customWidth="1" min="25" max="25" width="9.13"/>
    <col customWidth="1" min="26" max="26" width="7.88"/>
    <col customWidth="1" min="27" max="27" width="3.5"/>
    <col customWidth="1" min="28" max="30" width="7.63"/>
  </cols>
  <sheetData>
    <row r="1">
      <c r="A1" s="49" t="s">
        <v>1050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1051</v>
      </c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>
      <c r="A5" s="17">
        <v>43497.0</v>
      </c>
      <c r="B5" s="11">
        <v>200.0</v>
      </c>
      <c r="C5" s="11">
        <v>700.0</v>
      </c>
      <c r="D5" s="11">
        <f t="shared" ref="D5:D24" si="1">SUM(B5-C5)</f>
        <v>-500</v>
      </c>
      <c r="E5" s="11">
        <f>D5</f>
        <v>-500</v>
      </c>
      <c r="F5" s="14"/>
      <c r="G5" s="14"/>
      <c r="H5" s="14"/>
      <c r="I5" s="12">
        <v>43497.0</v>
      </c>
      <c r="J5" s="12">
        <v>43529.0</v>
      </c>
      <c r="K5" s="13">
        <f t="shared" ref="K5:K6" si="2">SUM(J5-I5)</f>
        <v>32</v>
      </c>
      <c r="L5" s="14">
        <f t="shared" ref="L5:L6" si="3">ROUND(SUM(B5*20%*K5/365),0)</f>
        <v>4</v>
      </c>
      <c r="M5" s="15">
        <v>0.18</v>
      </c>
      <c r="N5" s="16">
        <f t="shared" ref="N5:N24" si="4">ROUND(SUM(B5*M5),0)</f>
        <v>36</v>
      </c>
      <c r="O5" s="16">
        <v>126.0</v>
      </c>
      <c r="P5" s="11">
        <f t="shared" ref="P5:P24" si="5">SUM(N5-O5)</f>
        <v>-90</v>
      </c>
      <c r="Q5" s="11">
        <f>P5</f>
        <v>-90</v>
      </c>
      <c r="R5" s="12">
        <f t="shared" ref="R5:R22" si="6">J5</f>
        <v>43529</v>
      </c>
      <c r="S5" s="11"/>
      <c r="T5" s="11"/>
      <c r="U5" s="11"/>
      <c r="V5" s="14">
        <f>AA5</f>
        <v>32</v>
      </c>
      <c r="W5" s="14">
        <f t="shared" ref="W5:W6" si="7">ROUND(SUM(N5*20%*V5/365),0)</f>
        <v>1</v>
      </c>
      <c r="Y5" s="19">
        <v>43497.0</v>
      </c>
      <c r="Z5" s="19">
        <v>43528.0</v>
      </c>
      <c r="AA5" s="20">
        <f>SUM(Z5-Y5+1)</f>
        <v>32</v>
      </c>
    </row>
    <row r="6">
      <c r="A6" s="17">
        <v>43525.0</v>
      </c>
      <c r="B6" s="11">
        <v>200.0</v>
      </c>
      <c r="C6" s="11">
        <v>2100.0</v>
      </c>
      <c r="D6" s="11">
        <f t="shared" si="1"/>
        <v>-1900</v>
      </c>
      <c r="E6" s="11">
        <f>SUM(D5+D6)</f>
        <v>-2400</v>
      </c>
      <c r="F6" s="14" t="s">
        <v>1052</v>
      </c>
      <c r="G6" s="12">
        <v>43551.0</v>
      </c>
      <c r="H6" s="14"/>
      <c r="I6" s="12">
        <v>43525.0</v>
      </c>
      <c r="J6" s="12">
        <v>43536.0</v>
      </c>
      <c r="K6" s="13">
        <f t="shared" si="2"/>
        <v>11</v>
      </c>
      <c r="L6" s="14">
        <f t="shared" si="3"/>
        <v>1</v>
      </c>
      <c r="M6" s="15">
        <v>0.18</v>
      </c>
      <c r="N6" s="16">
        <f t="shared" si="4"/>
        <v>36</v>
      </c>
      <c r="O6" s="16">
        <v>378.0</v>
      </c>
      <c r="P6" s="11">
        <f t="shared" si="5"/>
        <v>-342</v>
      </c>
      <c r="Q6" s="11">
        <f t="shared" ref="Q6:Q24" si="8">SUM(Q5,P6)</f>
        <v>-432</v>
      </c>
      <c r="R6" s="12">
        <f t="shared" si="6"/>
        <v>43536</v>
      </c>
      <c r="S6" s="14" t="s">
        <v>1053</v>
      </c>
      <c r="T6" s="14" t="s">
        <v>1054</v>
      </c>
      <c r="U6" s="14"/>
      <c r="V6" s="14">
        <f>K6</f>
        <v>11</v>
      </c>
      <c r="W6" s="14">
        <f t="shared" si="7"/>
        <v>0</v>
      </c>
      <c r="Y6" s="20"/>
      <c r="Z6" s="20"/>
      <c r="AA6" s="20"/>
    </row>
    <row r="7">
      <c r="A7" s="17">
        <v>43556.0</v>
      </c>
      <c r="B7" s="11">
        <v>200.0</v>
      </c>
      <c r="C7" s="11">
        <v>0.0</v>
      </c>
      <c r="D7" s="11">
        <f t="shared" si="1"/>
        <v>200</v>
      </c>
      <c r="E7" s="11">
        <f t="shared" ref="E7:E24" si="9">SUM(E6+D7)</f>
        <v>-2200</v>
      </c>
      <c r="F7" s="14" t="s">
        <v>1052</v>
      </c>
      <c r="G7" s="12">
        <v>43551.0</v>
      </c>
      <c r="H7" s="14"/>
      <c r="I7" s="12">
        <v>43525.0</v>
      </c>
      <c r="J7" s="12">
        <v>43536.0</v>
      </c>
      <c r="K7" s="14"/>
      <c r="L7" s="14"/>
      <c r="M7" s="15">
        <v>0.18</v>
      </c>
      <c r="N7" s="16">
        <f t="shared" si="4"/>
        <v>36</v>
      </c>
      <c r="O7" s="16">
        <v>0.0</v>
      </c>
      <c r="P7" s="11">
        <f t="shared" si="5"/>
        <v>36</v>
      </c>
      <c r="Q7" s="11">
        <f t="shared" si="8"/>
        <v>-396</v>
      </c>
      <c r="R7" s="12">
        <f t="shared" si="6"/>
        <v>43536</v>
      </c>
      <c r="S7" s="14" t="s">
        <v>1055</v>
      </c>
      <c r="T7" s="14" t="s">
        <v>631</v>
      </c>
      <c r="U7" s="14"/>
      <c r="V7" s="14"/>
      <c r="W7" s="14"/>
    </row>
    <row r="8">
      <c r="A8" s="17">
        <v>43586.0</v>
      </c>
      <c r="B8" s="11">
        <v>200.0</v>
      </c>
      <c r="C8" s="11">
        <v>0.0</v>
      </c>
      <c r="D8" s="11">
        <f t="shared" si="1"/>
        <v>200</v>
      </c>
      <c r="E8" s="11">
        <f t="shared" si="9"/>
        <v>-2000</v>
      </c>
      <c r="F8" s="14" t="s">
        <v>1052</v>
      </c>
      <c r="G8" s="12">
        <v>43551.0</v>
      </c>
      <c r="H8" s="14"/>
      <c r="I8" s="12">
        <v>43525.0</v>
      </c>
      <c r="J8" s="12">
        <v>43536.0</v>
      </c>
      <c r="K8" s="14"/>
      <c r="L8" s="14"/>
      <c r="M8" s="15">
        <v>0.18</v>
      </c>
      <c r="N8" s="16">
        <f t="shared" si="4"/>
        <v>36</v>
      </c>
      <c r="O8" s="16">
        <v>0.0</v>
      </c>
      <c r="P8" s="11">
        <f t="shared" si="5"/>
        <v>36</v>
      </c>
      <c r="Q8" s="11">
        <f t="shared" si="8"/>
        <v>-360</v>
      </c>
      <c r="R8" s="12">
        <f t="shared" si="6"/>
        <v>43536</v>
      </c>
      <c r="S8" s="14" t="s">
        <v>1055</v>
      </c>
      <c r="T8" s="14" t="s">
        <v>631</v>
      </c>
      <c r="U8" s="14"/>
      <c r="V8" s="14"/>
      <c r="W8" s="14"/>
    </row>
    <row r="9">
      <c r="A9" s="17">
        <v>43617.0</v>
      </c>
      <c r="B9" s="11">
        <v>200.0</v>
      </c>
      <c r="C9" s="11">
        <v>1400.0</v>
      </c>
      <c r="D9" s="11">
        <f t="shared" si="1"/>
        <v>-1200</v>
      </c>
      <c r="E9" s="11">
        <f t="shared" si="9"/>
        <v>-3200</v>
      </c>
      <c r="F9" s="14" t="s">
        <v>1056</v>
      </c>
      <c r="G9" s="21" t="s">
        <v>1057</v>
      </c>
      <c r="H9" s="14"/>
      <c r="I9" s="12">
        <v>43617.0</v>
      </c>
      <c r="J9" s="21" t="s">
        <v>1058</v>
      </c>
      <c r="K9" s="14"/>
      <c r="L9" s="14"/>
      <c r="M9" s="15">
        <v>0.18</v>
      </c>
      <c r="N9" s="16">
        <f t="shared" si="4"/>
        <v>36</v>
      </c>
      <c r="O9" s="16">
        <v>252.0</v>
      </c>
      <c r="P9" s="11">
        <f t="shared" si="5"/>
        <v>-216</v>
      </c>
      <c r="Q9" s="11">
        <f t="shared" si="8"/>
        <v>-576</v>
      </c>
      <c r="R9" s="12" t="str">
        <f t="shared" si="6"/>
        <v>14.6.19</v>
      </c>
      <c r="S9" s="14" t="s">
        <v>1056</v>
      </c>
      <c r="T9" s="14" t="s">
        <v>1057</v>
      </c>
      <c r="U9" s="14"/>
      <c r="V9" s="14"/>
      <c r="W9" s="14"/>
      <c r="Y9" s="19">
        <v>43617.0</v>
      </c>
      <c r="Z9" s="19">
        <v>43630.0</v>
      </c>
      <c r="AA9" s="20">
        <f>SUM(Z9-Y9+1)</f>
        <v>14</v>
      </c>
    </row>
    <row r="10">
      <c r="A10" s="17">
        <v>43647.0</v>
      </c>
      <c r="B10" s="11">
        <v>200.0</v>
      </c>
      <c r="C10" s="11">
        <v>0.0</v>
      </c>
      <c r="D10" s="11">
        <f t="shared" si="1"/>
        <v>200</v>
      </c>
      <c r="E10" s="11">
        <f t="shared" si="9"/>
        <v>-3000</v>
      </c>
      <c r="F10" s="14" t="s">
        <v>1056</v>
      </c>
      <c r="G10" s="21" t="s">
        <v>1057</v>
      </c>
      <c r="H10" s="14"/>
      <c r="I10" s="12">
        <v>43647.0</v>
      </c>
      <c r="J10" s="21" t="s">
        <v>1058</v>
      </c>
      <c r="K10" s="14"/>
      <c r="L10" s="14"/>
      <c r="M10" s="15">
        <v>0.18</v>
      </c>
      <c r="N10" s="16">
        <f t="shared" si="4"/>
        <v>36</v>
      </c>
      <c r="O10" s="16">
        <v>0.0</v>
      </c>
      <c r="P10" s="11">
        <f t="shared" si="5"/>
        <v>36</v>
      </c>
      <c r="Q10" s="11">
        <f t="shared" si="8"/>
        <v>-540</v>
      </c>
      <c r="R10" s="12" t="str">
        <f t="shared" si="6"/>
        <v>14.6.19</v>
      </c>
      <c r="S10" s="14" t="s">
        <v>1056</v>
      </c>
      <c r="T10" s="14" t="s">
        <v>1057</v>
      </c>
      <c r="U10" s="14"/>
      <c r="V10" s="14"/>
      <c r="W10" s="14"/>
    </row>
    <row r="11">
      <c r="A11" s="17">
        <v>43678.0</v>
      </c>
      <c r="B11" s="11">
        <v>200.0</v>
      </c>
      <c r="C11" s="11">
        <v>1400.0</v>
      </c>
      <c r="D11" s="11">
        <f t="shared" si="1"/>
        <v>-1200</v>
      </c>
      <c r="E11" s="11">
        <f t="shared" si="9"/>
        <v>-4200</v>
      </c>
      <c r="F11" s="14" t="s">
        <v>1059</v>
      </c>
      <c r="G11" s="21" t="s">
        <v>980</v>
      </c>
      <c r="H11" s="14"/>
      <c r="I11" s="12">
        <v>43678.0</v>
      </c>
      <c r="J11" s="21" t="s">
        <v>1060</v>
      </c>
      <c r="K11" s="14">
        <v>13.0</v>
      </c>
      <c r="L11" s="14">
        <f>ROUND(SUM(B11*20%*K11/365),0)</f>
        <v>1</v>
      </c>
      <c r="M11" s="15">
        <v>0.18</v>
      </c>
      <c r="N11" s="16">
        <f t="shared" si="4"/>
        <v>36</v>
      </c>
      <c r="O11" s="16">
        <v>252.0</v>
      </c>
      <c r="P11" s="11">
        <f t="shared" si="5"/>
        <v>-216</v>
      </c>
      <c r="Q11" s="11">
        <f t="shared" si="8"/>
        <v>-756</v>
      </c>
      <c r="R11" s="12" t="str">
        <f t="shared" si="6"/>
        <v>13.8.19</v>
      </c>
      <c r="S11" s="14" t="s">
        <v>1059</v>
      </c>
      <c r="T11" s="14" t="s">
        <v>980</v>
      </c>
      <c r="U11" s="14"/>
      <c r="V11" s="14">
        <v>13.0</v>
      </c>
      <c r="W11" s="14">
        <f>ROUND(SUM(N11*20%*V11/365),0)</f>
        <v>0</v>
      </c>
      <c r="Y11" s="19">
        <v>43617.0</v>
      </c>
      <c r="Z11" s="19">
        <v>43629.0</v>
      </c>
      <c r="AA11" s="20">
        <f>SUM(Z11-Y11+1)</f>
        <v>13</v>
      </c>
    </row>
    <row r="12">
      <c r="A12" s="17">
        <v>43709.0</v>
      </c>
      <c r="B12" s="11">
        <v>200.0</v>
      </c>
      <c r="C12" s="11">
        <v>0.0</v>
      </c>
      <c r="D12" s="11">
        <f t="shared" si="1"/>
        <v>200</v>
      </c>
      <c r="E12" s="11">
        <f t="shared" si="9"/>
        <v>-4000</v>
      </c>
      <c r="F12" s="14" t="s">
        <v>1059</v>
      </c>
      <c r="G12" s="21" t="s">
        <v>980</v>
      </c>
      <c r="H12" s="14"/>
      <c r="I12" s="12">
        <v>43709.0</v>
      </c>
      <c r="J12" s="21" t="s">
        <v>1060</v>
      </c>
      <c r="K12" s="14"/>
      <c r="L12" s="14"/>
      <c r="M12" s="15">
        <v>0.18</v>
      </c>
      <c r="N12" s="16">
        <f t="shared" si="4"/>
        <v>36</v>
      </c>
      <c r="O12" s="16">
        <v>0.0</v>
      </c>
      <c r="P12" s="11">
        <f t="shared" si="5"/>
        <v>36</v>
      </c>
      <c r="Q12" s="11">
        <f t="shared" si="8"/>
        <v>-720</v>
      </c>
      <c r="R12" s="12" t="str">
        <f t="shared" si="6"/>
        <v>13.8.19</v>
      </c>
      <c r="S12" s="14" t="s">
        <v>1059</v>
      </c>
      <c r="T12" s="14" t="s">
        <v>980</v>
      </c>
      <c r="U12" s="14"/>
      <c r="V12" s="14"/>
      <c r="W12" s="14"/>
    </row>
    <row r="13">
      <c r="A13" s="17">
        <v>43739.0</v>
      </c>
      <c r="B13" s="11">
        <v>200.0</v>
      </c>
      <c r="C13" s="11">
        <v>2100.0</v>
      </c>
      <c r="D13" s="11">
        <f t="shared" si="1"/>
        <v>-1900</v>
      </c>
      <c r="E13" s="11">
        <f t="shared" si="9"/>
        <v>-5900</v>
      </c>
      <c r="F13" s="14" t="s">
        <v>413</v>
      </c>
      <c r="G13" s="21" t="s">
        <v>316</v>
      </c>
      <c r="H13" s="14"/>
      <c r="I13" s="12">
        <v>43739.0</v>
      </c>
      <c r="J13" s="21" t="s">
        <v>317</v>
      </c>
      <c r="K13" s="14"/>
      <c r="L13" s="14"/>
      <c r="M13" s="15">
        <v>0.18</v>
      </c>
      <c r="N13" s="16">
        <f t="shared" si="4"/>
        <v>36</v>
      </c>
      <c r="O13" s="16">
        <v>378.0</v>
      </c>
      <c r="P13" s="11">
        <f t="shared" si="5"/>
        <v>-342</v>
      </c>
      <c r="Q13" s="11">
        <f t="shared" si="8"/>
        <v>-1062</v>
      </c>
      <c r="R13" s="12" t="str">
        <f t="shared" si="6"/>
        <v>7.10.19</v>
      </c>
      <c r="S13" s="14" t="s">
        <v>413</v>
      </c>
      <c r="T13" s="14" t="s">
        <v>316</v>
      </c>
      <c r="U13" s="14"/>
      <c r="V13" s="14"/>
      <c r="W13" s="14"/>
    </row>
    <row r="14">
      <c r="A14" s="17">
        <v>43770.0</v>
      </c>
      <c r="B14" s="11">
        <v>200.0</v>
      </c>
      <c r="C14" s="11">
        <v>0.0</v>
      </c>
      <c r="D14" s="11">
        <f t="shared" si="1"/>
        <v>200</v>
      </c>
      <c r="E14" s="11">
        <f t="shared" si="9"/>
        <v>-5700</v>
      </c>
      <c r="F14" s="14" t="s">
        <v>413</v>
      </c>
      <c r="G14" s="21" t="s">
        <v>316</v>
      </c>
      <c r="H14" s="14"/>
      <c r="I14" s="12">
        <v>43770.0</v>
      </c>
      <c r="J14" s="21" t="s">
        <v>317</v>
      </c>
      <c r="K14" s="14"/>
      <c r="L14" s="14"/>
      <c r="M14" s="15">
        <v>0.18</v>
      </c>
      <c r="N14" s="16">
        <f t="shared" si="4"/>
        <v>36</v>
      </c>
      <c r="O14" s="16">
        <v>0.0</v>
      </c>
      <c r="P14" s="11">
        <f t="shared" si="5"/>
        <v>36</v>
      </c>
      <c r="Q14" s="11">
        <f t="shared" si="8"/>
        <v>-1026</v>
      </c>
      <c r="R14" s="12" t="str">
        <f t="shared" si="6"/>
        <v>7.10.19</v>
      </c>
      <c r="S14" s="14" t="s">
        <v>413</v>
      </c>
      <c r="T14" s="14" t="s">
        <v>316</v>
      </c>
      <c r="U14" s="14"/>
      <c r="V14" s="14"/>
      <c r="W14" s="14"/>
    </row>
    <row r="15">
      <c r="A15" s="17">
        <v>43800.0</v>
      </c>
      <c r="B15" s="11">
        <v>200.0</v>
      </c>
      <c r="C15" s="11">
        <v>0.0</v>
      </c>
      <c r="D15" s="11">
        <f t="shared" si="1"/>
        <v>200</v>
      </c>
      <c r="E15" s="11">
        <f t="shared" si="9"/>
        <v>-5500</v>
      </c>
      <c r="F15" s="14" t="s">
        <v>413</v>
      </c>
      <c r="G15" s="21" t="s">
        <v>316</v>
      </c>
      <c r="H15" s="14"/>
      <c r="I15" s="12">
        <v>43800.0</v>
      </c>
      <c r="J15" s="21" t="s">
        <v>317</v>
      </c>
      <c r="K15" s="14"/>
      <c r="L15" s="14"/>
      <c r="M15" s="15">
        <v>0.18</v>
      </c>
      <c r="N15" s="16">
        <f t="shared" si="4"/>
        <v>36</v>
      </c>
      <c r="O15" s="16">
        <v>0.0</v>
      </c>
      <c r="P15" s="11">
        <f t="shared" si="5"/>
        <v>36</v>
      </c>
      <c r="Q15" s="11">
        <f t="shared" si="8"/>
        <v>-990</v>
      </c>
      <c r="R15" s="12" t="str">
        <f t="shared" si="6"/>
        <v>7.10.19</v>
      </c>
      <c r="S15" s="14" t="s">
        <v>413</v>
      </c>
      <c r="T15" s="14" t="s">
        <v>316</v>
      </c>
      <c r="U15" s="14"/>
      <c r="V15" s="14"/>
      <c r="W15" s="14"/>
    </row>
    <row r="16">
      <c r="A16" s="17">
        <v>43831.0</v>
      </c>
      <c r="B16" s="11">
        <v>200.0</v>
      </c>
      <c r="C16" s="11">
        <v>2100.0</v>
      </c>
      <c r="D16" s="11">
        <f t="shared" si="1"/>
        <v>-1900</v>
      </c>
      <c r="E16" s="11">
        <f t="shared" si="9"/>
        <v>-7400</v>
      </c>
      <c r="F16" s="14"/>
      <c r="G16" s="14"/>
      <c r="H16" s="14"/>
      <c r="I16" s="12">
        <v>43831.0</v>
      </c>
      <c r="J16" s="21" t="s">
        <v>1061</v>
      </c>
      <c r="K16" s="14"/>
      <c r="L16" s="14"/>
      <c r="M16" s="15">
        <v>0.18</v>
      </c>
      <c r="N16" s="16">
        <f t="shared" si="4"/>
        <v>36</v>
      </c>
      <c r="O16" s="16">
        <v>378.0</v>
      </c>
      <c r="P16" s="11">
        <f t="shared" si="5"/>
        <v>-342</v>
      </c>
      <c r="Q16" s="11">
        <f t="shared" si="8"/>
        <v>-1332</v>
      </c>
      <c r="R16" s="12" t="str">
        <f t="shared" si="6"/>
        <v>9.1.20</v>
      </c>
      <c r="S16" s="11"/>
      <c r="T16" s="11"/>
      <c r="U16" s="11"/>
      <c r="V16" s="14"/>
      <c r="W16" s="14"/>
    </row>
    <row r="17">
      <c r="A17" s="17">
        <v>43862.0</v>
      </c>
      <c r="B17" s="11">
        <v>200.0</v>
      </c>
      <c r="C17" s="11">
        <v>0.0</v>
      </c>
      <c r="D17" s="11">
        <f t="shared" si="1"/>
        <v>200</v>
      </c>
      <c r="E17" s="11">
        <f t="shared" si="9"/>
        <v>-7200</v>
      </c>
      <c r="F17" s="14"/>
      <c r="G17" s="14"/>
      <c r="H17" s="14"/>
      <c r="I17" s="12">
        <v>43862.0</v>
      </c>
      <c r="J17" s="21" t="s">
        <v>1061</v>
      </c>
      <c r="K17" s="14"/>
      <c r="L17" s="14"/>
      <c r="M17" s="15">
        <v>0.18</v>
      </c>
      <c r="N17" s="16">
        <f t="shared" si="4"/>
        <v>36</v>
      </c>
      <c r="O17" s="16">
        <v>0.0</v>
      </c>
      <c r="P17" s="11">
        <f t="shared" si="5"/>
        <v>36</v>
      </c>
      <c r="Q17" s="11">
        <f t="shared" si="8"/>
        <v>-1296</v>
      </c>
      <c r="R17" s="12" t="str">
        <f t="shared" si="6"/>
        <v>9.1.20</v>
      </c>
      <c r="S17" s="11"/>
      <c r="T17" s="11"/>
      <c r="U17" s="11"/>
      <c r="V17" s="14"/>
      <c r="W17" s="14"/>
    </row>
    <row r="18">
      <c r="A18" s="17">
        <v>43891.0</v>
      </c>
      <c r="B18" s="11">
        <v>200.0</v>
      </c>
      <c r="C18" s="11">
        <v>0.0</v>
      </c>
      <c r="D18" s="11">
        <f t="shared" si="1"/>
        <v>200</v>
      </c>
      <c r="E18" s="11">
        <f t="shared" si="9"/>
        <v>-7000</v>
      </c>
      <c r="F18" s="14"/>
      <c r="G18" s="14"/>
      <c r="H18" s="14"/>
      <c r="I18" s="12">
        <v>43891.0</v>
      </c>
      <c r="J18" s="21" t="s">
        <v>1061</v>
      </c>
      <c r="K18" s="14"/>
      <c r="L18" s="14"/>
      <c r="M18" s="15">
        <v>0.18</v>
      </c>
      <c r="N18" s="16">
        <f t="shared" si="4"/>
        <v>36</v>
      </c>
      <c r="O18" s="16">
        <v>0.0</v>
      </c>
      <c r="P18" s="11">
        <f t="shared" si="5"/>
        <v>36</v>
      </c>
      <c r="Q18" s="11">
        <f t="shared" si="8"/>
        <v>-1260</v>
      </c>
      <c r="R18" s="12" t="str">
        <f t="shared" si="6"/>
        <v>9.1.20</v>
      </c>
      <c r="S18" s="11"/>
      <c r="T18" s="11"/>
      <c r="U18" s="11"/>
      <c r="V18" s="14"/>
      <c r="W18" s="14"/>
      <c r="Z18" s="24">
        <v>220.0</v>
      </c>
      <c r="AA18" s="24">
        <v>6.0</v>
      </c>
      <c r="AB18" s="24">
        <v>1322.0</v>
      </c>
      <c r="AC18" s="146">
        <v>0.18</v>
      </c>
      <c r="AD18" s="24">
        <f>AB18*AC18</f>
        <v>237.96</v>
      </c>
    </row>
    <row r="19">
      <c r="A19" s="22">
        <v>43922.0</v>
      </c>
      <c r="B19" s="23">
        <v>220.0</v>
      </c>
      <c r="C19" s="23">
        <v>2100.0</v>
      </c>
      <c r="D19" s="11">
        <f t="shared" si="1"/>
        <v>-1880</v>
      </c>
      <c r="E19" s="23">
        <f t="shared" si="9"/>
        <v>-8880</v>
      </c>
      <c r="F19" s="28"/>
      <c r="G19" s="28"/>
      <c r="H19" s="28"/>
      <c r="I19" s="12">
        <v>43922.0</v>
      </c>
      <c r="J19" s="33" t="s">
        <v>352</v>
      </c>
      <c r="K19" s="28"/>
      <c r="L19" s="28"/>
      <c r="M19" s="29">
        <v>0.18</v>
      </c>
      <c r="N19" s="30">
        <f t="shared" si="4"/>
        <v>40</v>
      </c>
      <c r="O19" s="30">
        <v>378.0</v>
      </c>
      <c r="P19" s="11">
        <f t="shared" si="5"/>
        <v>-338</v>
      </c>
      <c r="Q19" s="23">
        <f t="shared" si="8"/>
        <v>-1598</v>
      </c>
      <c r="R19" s="12" t="str">
        <f t="shared" si="6"/>
        <v>5.6.20</v>
      </c>
      <c r="S19" s="23"/>
      <c r="T19" s="23"/>
      <c r="U19" s="23"/>
      <c r="V19" s="28"/>
      <c r="W19" s="28"/>
      <c r="AB19" s="24">
        <v>238.0</v>
      </c>
    </row>
    <row r="20">
      <c r="A20" s="22">
        <v>43952.0</v>
      </c>
      <c r="B20" s="23">
        <v>220.0</v>
      </c>
      <c r="C20" s="23">
        <v>0.0</v>
      </c>
      <c r="D20" s="11">
        <f t="shared" si="1"/>
        <v>220</v>
      </c>
      <c r="E20" s="23">
        <f t="shared" si="9"/>
        <v>-8660</v>
      </c>
      <c r="F20" s="28"/>
      <c r="G20" s="28"/>
      <c r="H20" s="28"/>
      <c r="I20" s="12">
        <v>43952.0</v>
      </c>
      <c r="J20" s="33" t="s">
        <v>352</v>
      </c>
      <c r="K20" s="28"/>
      <c r="L20" s="28"/>
      <c r="M20" s="29">
        <v>0.18</v>
      </c>
      <c r="N20" s="30">
        <f t="shared" si="4"/>
        <v>40</v>
      </c>
      <c r="O20" s="30">
        <v>0.0</v>
      </c>
      <c r="P20" s="11">
        <f t="shared" si="5"/>
        <v>40</v>
      </c>
      <c r="Q20" s="23">
        <f t="shared" si="8"/>
        <v>-1558</v>
      </c>
      <c r="R20" s="12" t="str">
        <f t="shared" si="6"/>
        <v>5.6.20</v>
      </c>
      <c r="S20" s="23"/>
      <c r="T20" s="23"/>
      <c r="U20" s="23"/>
      <c r="V20" s="23"/>
      <c r="W20" s="23"/>
      <c r="AB20" s="24">
        <f>SUM(AB18:AB19)</f>
        <v>1560</v>
      </c>
    </row>
    <row r="21" ht="15.75" customHeight="1">
      <c r="A21" s="22">
        <v>43983.0</v>
      </c>
      <c r="B21" s="23">
        <v>220.0</v>
      </c>
      <c r="C21" s="23">
        <v>0.0</v>
      </c>
      <c r="D21" s="11">
        <f t="shared" si="1"/>
        <v>220</v>
      </c>
      <c r="E21" s="23">
        <f t="shared" si="9"/>
        <v>-8440</v>
      </c>
      <c r="F21" s="28"/>
      <c r="G21" s="28"/>
      <c r="H21" s="28"/>
      <c r="I21" s="12">
        <v>43983.0</v>
      </c>
      <c r="J21" s="33" t="s">
        <v>352</v>
      </c>
      <c r="K21" s="28"/>
      <c r="L21" s="28"/>
      <c r="M21" s="29">
        <v>0.18</v>
      </c>
      <c r="N21" s="30">
        <f t="shared" si="4"/>
        <v>40</v>
      </c>
      <c r="O21" s="30">
        <v>0.0</v>
      </c>
      <c r="P21" s="11">
        <f t="shared" si="5"/>
        <v>40</v>
      </c>
      <c r="Q21" s="23">
        <f t="shared" si="8"/>
        <v>-1518</v>
      </c>
      <c r="R21" s="12" t="str">
        <f t="shared" si="6"/>
        <v>5.6.20</v>
      </c>
      <c r="S21" s="23"/>
      <c r="T21" s="23"/>
      <c r="U21" s="23"/>
      <c r="V21" s="23"/>
      <c r="W21" s="23"/>
    </row>
    <row r="22" ht="15.75" customHeight="1">
      <c r="A22" s="17">
        <v>44013.0</v>
      </c>
      <c r="B22" s="23">
        <v>220.0</v>
      </c>
      <c r="C22" s="11">
        <v>2520.0</v>
      </c>
      <c r="D22" s="11">
        <f t="shared" si="1"/>
        <v>-2300</v>
      </c>
      <c r="E22" s="11">
        <f t="shared" si="9"/>
        <v>-10740</v>
      </c>
      <c r="F22" s="14"/>
      <c r="G22" s="14"/>
      <c r="H22" s="14"/>
      <c r="I22" s="12">
        <v>44013.0</v>
      </c>
      <c r="J22" s="21" t="s">
        <v>33</v>
      </c>
      <c r="K22" s="14"/>
      <c r="L22" s="14"/>
      <c r="M22" s="15">
        <v>0.18</v>
      </c>
      <c r="N22" s="16">
        <f t="shared" si="4"/>
        <v>40</v>
      </c>
      <c r="O22" s="16">
        <v>456.0</v>
      </c>
      <c r="P22" s="11">
        <f t="shared" si="5"/>
        <v>-416</v>
      </c>
      <c r="Q22" s="11">
        <f t="shared" si="8"/>
        <v>-1934</v>
      </c>
      <c r="R22" s="12" t="str">
        <f t="shared" si="6"/>
        <v>15.7.20</v>
      </c>
      <c r="S22" s="11"/>
      <c r="T22" s="11"/>
      <c r="U22" s="11"/>
      <c r="V22" s="11"/>
      <c r="W22" s="11"/>
    </row>
    <row r="23" ht="15.75" customHeight="1">
      <c r="A23" s="17">
        <v>44044.0</v>
      </c>
      <c r="B23" s="23">
        <v>220.0</v>
      </c>
      <c r="C23" s="11">
        <v>0.0</v>
      </c>
      <c r="D23" s="11">
        <f t="shared" si="1"/>
        <v>220</v>
      </c>
      <c r="E23" s="11">
        <f t="shared" si="9"/>
        <v>-10520</v>
      </c>
      <c r="F23" s="14"/>
      <c r="G23" s="14"/>
      <c r="H23" s="14"/>
      <c r="I23" s="12">
        <v>44044.0</v>
      </c>
      <c r="J23" s="21" t="s">
        <v>33</v>
      </c>
      <c r="K23" s="14"/>
      <c r="L23" s="14"/>
      <c r="M23" s="15">
        <v>0.18</v>
      </c>
      <c r="N23" s="16">
        <f t="shared" si="4"/>
        <v>40</v>
      </c>
      <c r="O23" s="16">
        <v>0.0</v>
      </c>
      <c r="P23" s="11">
        <f t="shared" si="5"/>
        <v>40</v>
      </c>
      <c r="Q23" s="11">
        <f t="shared" si="8"/>
        <v>-1894</v>
      </c>
      <c r="R23" s="11"/>
      <c r="S23" s="11"/>
      <c r="T23" s="11"/>
      <c r="U23" s="11"/>
      <c r="V23" s="11"/>
      <c r="W23" s="11"/>
    </row>
    <row r="24" ht="15.75" customHeight="1">
      <c r="A24" s="17">
        <v>44075.0</v>
      </c>
      <c r="B24" s="23">
        <v>220.0</v>
      </c>
      <c r="C24" s="11">
        <v>0.0</v>
      </c>
      <c r="D24" s="11">
        <f t="shared" si="1"/>
        <v>220</v>
      </c>
      <c r="E24" s="11">
        <f t="shared" si="9"/>
        <v>-10300</v>
      </c>
      <c r="F24" s="14"/>
      <c r="G24" s="14"/>
      <c r="H24" s="14"/>
      <c r="I24" s="12">
        <v>44075.0</v>
      </c>
      <c r="J24" s="21" t="s">
        <v>33</v>
      </c>
      <c r="K24" s="14"/>
      <c r="L24" s="14"/>
      <c r="M24" s="15">
        <v>0.18</v>
      </c>
      <c r="N24" s="16">
        <f t="shared" si="4"/>
        <v>40</v>
      </c>
      <c r="O24" s="16">
        <v>0.0</v>
      </c>
      <c r="P24" s="11">
        <f t="shared" si="5"/>
        <v>40</v>
      </c>
      <c r="Q24" s="11">
        <f t="shared" si="8"/>
        <v>-1854</v>
      </c>
      <c r="R24" s="11"/>
      <c r="S24" s="11"/>
      <c r="T24" s="11"/>
      <c r="U24" s="11"/>
      <c r="V24" s="11"/>
      <c r="W24" s="11"/>
    </row>
    <row r="25" ht="15.75" customHeight="1">
      <c r="A25" s="11"/>
      <c r="B25" s="11">
        <f t="shared" ref="B25:C25" si="10">SUM(B5:B24)</f>
        <v>4120</v>
      </c>
      <c r="C25" s="11">
        <f t="shared" si="10"/>
        <v>14420</v>
      </c>
      <c r="D25" s="11"/>
      <c r="E25" s="11"/>
      <c r="F25" s="14"/>
      <c r="G25" s="14"/>
      <c r="H25" s="14"/>
      <c r="I25" s="12"/>
      <c r="J25" s="14"/>
      <c r="K25" s="14"/>
      <c r="L25" s="14">
        <f>SUM(L5:L24)</f>
        <v>6</v>
      </c>
      <c r="M25" s="11"/>
      <c r="N25" s="11">
        <f>SUM(N5:N24)</f>
        <v>744</v>
      </c>
      <c r="O25" s="11">
        <f>SUM(O5:O23)</f>
        <v>2598</v>
      </c>
      <c r="P25" s="11"/>
      <c r="Q25" s="11"/>
      <c r="R25" s="11"/>
      <c r="S25" s="11"/>
      <c r="T25" s="11"/>
      <c r="U25" s="11"/>
      <c r="V25" s="11"/>
      <c r="W25" s="11">
        <f>SUM(W5:W24)</f>
        <v>1</v>
      </c>
    </row>
    <row r="26" ht="15.75" customHeight="1"/>
    <row r="27" ht="15.75" customHeight="1"/>
    <row r="28" ht="15.75" customHeight="1"/>
    <row r="29" ht="15.75" customHeight="1">
      <c r="A29" s="3" t="s">
        <v>37</v>
      </c>
      <c r="B29" s="4"/>
      <c r="C29" s="4"/>
      <c r="D29" s="4"/>
      <c r="E29" s="4"/>
      <c r="F29" s="5"/>
    </row>
    <row r="30" ht="15.75" customHeight="1">
      <c r="A30" s="34" t="s">
        <v>38</v>
      </c>
      <c r="B30" s="5"/>
      <c r="C30" s="35"/>
      <c r="D30" s="35" t="s">
        <v>39</v>
      </c>
      <c r="E30" s="35" t="s">
        <v>17</v>
      </c>
      <c r="F30" s="35" t="s">
        <v>6</v>
      </c>
    </row>
    <row r="31" ht="15.75" customHeight="1">
      <c r="A31" s="34" t="s">
        <v>1</v>
      </c>
      <c r="B31" s="5"/>
      <c r="C31" s="35"/>
      <c r="D31" s="35">
        <f t="shared" ref="D31:E31" si="11">B25</f>
        <v>4120</v>
      </c>
      <c r="E31" s="35">
        <f t="shared" si="11"/>
        <v>14420</v>
      </c>
      <c r="F31" s="35">
        <f t="shared" ref="F31:F34" si="13">SUM(D31-E31)</f>
        <v>-10300</v>
      </c>
    </row>
    <row r="32" ht="15.75" customHeight="1">
      <c r="A32" s="34" t="s">
        <v>40</v>
      </c>
      <c r="B32" s="5"/>
      <c r="C32" s="35"/>
      <c r="D32" s="35">
        <f t="shared" ref="D32:E32" si="12">N25</f>
        <v>744</v>
      </c>
      <c r="E32" s="35">
        <f t="shared" si="12"/>
        <v>2598</v>
      </c>
      <c r="F32" s="35">
        <f t="shared" si="13"/>
        <v>-1854</v>
      </c>
    </row>
    <row r="33" ht="15.75" customHeight="1">
      <c r="A33" s="34" t="s">
        <v>41</v>
      </c>
      <c r="B33" s="5"/>
      <c r="C33" s="35"/>
      <c r="D33" s="35">
        <f>L25</f>
        <v>6</v>
      </c>
      <c r="E33" s="35">
        <v>0.0</v>
      </c>
      <c r="F33" s="35">
        <f t="shared" si="13"/>
        <v>6</v>
      </c>
    </row>
    <row r="34" ht="15.75" customHeight="1">
      <c r="A34" s="34" t="s">
        <v>42</v>
      </c>
      <c r="B34" s="5"/>
      <c r="C34" s="35"/>
      <c r="D34" s="35">
        <f>W25</f>
        <v>1</v>
      </c>
      <c r="E34" s="35">
        <v>0.0</v>
      </c>
      <c r="F34" s="35">
        <f t="shared" si="13"/>
        <v>1</v>
      </c>
    </row>
    <row r="35" ht="15.75" customHeight="1">
      <c r="A35" s="3" t="s">
        <v>36</v>
      </c>
      <c r="B35" s="5"/>
      <c r="C35" s="35"/>
      <c r="D35" s="35">
        <f t="shared" ref="D35:F35" si="14">SUM(D31:D34)</f>
        <v>4871</v>
      </c>
      <c r="E35" s="35">
        <f t="shared" si="14"/>
        <v>17018</v>
      </c>
      <c r="F35" s="35">
        <f t="shared" si="14"/>
        <v>-12147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33:B33"/>
    <mergeCell ref="A34:B34"/>
    <mergeCell ref="A35:B35"/>
    <mergeCell ref="A1:W1"/>
    <mergeCell ref="A2:L2"/>
    <mergeCell ref="M2:W2"/>
    <mergeCell ref="A29:F29"/>
    <mergeCell ref="A30:B30"/>
    <mergeCell ref="A31:B31"/>
    <mergeCell ref="A32:B32"/>
  </mergeCells>
  <printOptions/>
  <pageMargins bottom="0.7480314960629921" footer="0.0" header="0.0" left="0.7086614173228347" right="0.7086614173228347" top="0.7480314960629921"/>
  <pageSetup paperSize="5" scale="90" orientation="landscape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5.75"/>
    <col customWidth="1" min="4" max="4" width="5.88"/>
    <col customWidth="1" min="5" max="5" width="7.5"/>
    <col customWidth="1" min="6" max="6" width="6.88"/>
    <col customWidth="1" min="7" max="7" width="7.88"/>
    <col customWidth="1" min="8" max="8" width="4.13"/>
    <col customWidth="1" min="9" max="9" width="7.5"/>
    <col customWidth="1" min="10" max="10" width="7.75"/>
    <col customWidth="1" min="11" max="11" width="3.63"/>
    <col customWidth="1" min="12" max="12" width="6.38"/>
    <col customWidth="1" min="13" max="13" width="3.75"/>
    <col customWidth="1" min="14" max="14" width="5.25"/>
    <col customWidth="1" min="15" max="15" width="5.13"/>
    <col customWidth="1" min="16" max="16" width="5.38"/>
    <col customWidth="1" min="17" max="17" width="7.25"/>
    <col customWidth="1" min="18" max="18" width="7.75"/>
    <col customWidth="1" min="19" max="19" width="6.88"/>
    <col customWidth="1" min="20" max="20" width="6.25"/>
    <col customWidth="1" min="21" max="21" width="3.13"/>
    <col customWidth="1" min="22" max="22" width="3.25"/>
    <col customWidth="1" min="23" max="23" width="5.88"/>
    <col customWidth="1" min="24" max="24" width="7.63"/>
    <col customWidth="1" min="25" max="25" width="9.13"/>
    <col customWidth="1" min="26" max="26" width="7.88"/>
    <col customWidth="1" min="27" max="27" width="3.5"/>
  </cols>
  <sheetData>
    <row r="1">
      <c r="A1" s="49" t="s">
        <v>1050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1051</v>
      </c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>
      <c r="A5" s="17">
        <v>43497.0</v>
      </c>
      <c r="B5" s="11">
        <v>700.0</v>
      </c>
      <c r="C5" s="11">
        <v>700.0</v>
      </c>
      <c r="D5" s="11">
        <f t="shared" ref="D5:D24" si="1">SUM(B5-C5)</f>
        <v>0</v>
      </c>
      <c r="E5" s="11">
        <f>D5</f>
        <v>0</v>
      </c>
      <c r="F5" s="14"/>
      <c r="G5" s="14"/>
      <c r="H5" s="14"/>
      <c r="I5" s="12">
        <v>43497.0</v>
      </c>
      <c r="J5" s="12">
        <v>43529.0</v>
      </c>
      <c r="K5" s="13">
        <f t="shared" ref="K5:K6" si="2">SUM(J5-I5)</f>
        <v>32</v>
      </c>
      <c r="L5" s="14">
        <f t="shared" ref="L5:L6" si="3">ROUND(SUM(B5*20%*K5/365),0)</f>
        <v>12</v>
      </c>
      <c r="M5" s="15">
        <v>0.18</v>
      </c>
      <c r="N5" s="16">
        <f t="shared" ref="N5:N24" si="4">ROUND(SUM(B5*M5),0)</f>
        <v>126</v>
      </c>
      <c r="O5" s="16">
        <v>126.0</v>
      </c>
      <c r="P5" s="11">
        <f t="shared" ref="P5:P24" si="5">SUM(N5-O5)</f>
        <v>0</v>
      </c>
      <c r="Q5" s="11">
        <f>P5</f>
        <v>0</v>
      </c>
      <c r="R5" s="12">
        <f t="shared" ref="R5:R22" si="6">J5</f>
        <v>43529</v>
      </c>
      <c r="S5" s="11"/>
      <c r="T5" s="11"/>
      <c r="U5" s="11"/>
      <c r="V5" s="14">
        <f>AA5</f>
        <v>32</v>
      </c>
      <c r="W5" s="14">
        <f t="shared" ref="W5:W6" si="7">ROUND(SUM(N5*20%*V5/365),0)</f>
        <v>2</v>
      </c>
      <c r="Y5" s="19">
        <v>43497.0</v>
      </c>
      <c r="Z5" s="19">
        <v>43528.0</v>
      </c>
      <c r="AA5" s="20">
        <f>SUM(Z5-Y5+1)</f>
        <v>32</v>
      </c>
    </row>
    <row r="6">
      <c r="A6" s="17">
        <v>43525.0</v>
      </c>
      <c r="B6" s="11">
        <v>700.0</v>
      </c>
      <c r="C6" s="11">
        <v>2100.0</v>
      </c>
      <c r="D6" s="11">
        <f t="shared" si="1"/>
        <v>-1400</v>
      </c>
      <c r="E6" s="11">
        <f>SUM(D5+D6)</f>
        <v>-1400</v>
      </c>
      <c r="F6" s="14" t="s">
        <v>1052</v>
      </c>
      <c r="G6" s="12">
        <v>43551.0</v>
      </c>
      <c r="H6" s="14"/>
      <c r="I6" s="12">
        <v>43525.0</v>
      </c>
      <c r="J6" s="12">
        <v>43536.0</v>
      </c>
      <c r="K6" s="13">
        <f t="shared" si="2"/>
        <v>11</v>
      </c>
      <c r="L6" s="14">
        <f t="shared" si="3"/>
        <v>4</v>
      </c>
      <c r="M6" s="15">
        <v>0.18</v>
      </c>
      <c r="N6" s="16">
        <f t="shared" si="4"/>
        <v>126</v>
      </c>
      <c r="O6" s="16">
        <v>378.0</v>
      </c>
      <c r="P6" s="11">
        <f t="shared" si="5"/>
        <v>-252</v>
      </c>
      <c r="Q6" s="11">
        <f t="shared" ref="Q6:Q24" si="8">SUM(Q5,P6)</f>
        <v>-252</v>
      </c>
      <c r="R6" s="12">
        <f t="shared" si="6"/>
        <v>43536</v>
      </c>
      <c r="S6" s="14" t="s">
        <v>1053</v>
      </c>
      <c r="T6" s="14" t="s">
        <v>1054</v>
      </c>
      <c r="U6" s="14"/>
      <c r="V6" s="14">
        <f>K6</f>
        <v>11</v>
      </c>
      <c r="W6" s="14">
        <f t="shared" si="7"/>
        <v>1</v>
      </c>
      <c r="Y6" s="20"/>
      <c r="Z6" s="20"/>
      <c r="AA6" s="20"/>
    </row>
    <row r="7">
      <c r="A7" s="17">
        <v>43556.0</v>
      </c>
      <c r="B7" s="11">
        <v>700.0</v>
      </c>
      <c r="C7" s="11">
        <v>0.0</v>
      </c>
      <c r="D7" s="11">
        <f t="shared" si="1"/>
        <v>700</v>
      </c>
      <c r="E7" s="11">
        <f t="shared" ref="E7:E24" si="9">SUM(E6+D7)</f>
        <v>-700</v>
      </c>
      <c r="F7" s="14" t="s">
        <v>1052</v>
      </c>
      <c r="G7" s="12">
        <v>43551.0</v>
      </c>
      <c r="H7" s="14"/>
      <c r="I7" s="12">
        <v>43525.0</v>
      </c>
      <c r="J7" s="12">
        <v>43536.0</v>
      </c>
      <c r="K7" s="14"/>
      <c r="L7" s="14"/>
      <c r="M7" s="15">
        <v>0.18</v>
      </c>
      <c r="N7" s="16">
        <f t="shared" si="4"/>
        <v>126</v>
      </c>
      <c r="O7" s="16">
        <v>0.0</v>
      </c>
      <c r="P7" s="11">
        <f t="shared" si="5"/>
        <v>126</v>
      </c>
      <c r="Q7" s="11">
        <f t="shared" si="8"/>
        <v>-126</v>
      </c>
      <c r="R7" s="12">
        <f t="shared" si="6"/>
        <v>43536</v>
      </c>
      <c r="S7" s="14" t="s">
        <v>1055</v>
      </c>
      <c r="T7" s="14" t="s">
        <v>631</v>
      </c>
      <c r="U7" s="14"/>
      <c r="V7" s="14"/>
      <c r="W7" s="14"/>
    </row>
    <row r="8">
      <c r="A8" s="17">
        <v>43586.0</v>
      </c>
      <c r="B8" s="11">
        <v>700.0</v>
      </c>
      <c r="C8" s="11">
        <v>0.0</v>
      </c>
      <c r="D8" s="11">
        <f t="shared" si="1"/>
        <v>700</v>
      </c>
      <c r="E8" s="11">
        <f t="shared" si="9"/>
        <v>0</v>
      </c>
      <c r="F8" s="14" t="s">
        <v>1052</v>
      </c>
      <c r="G8" s="12">
        <v>43551.0</v>
      </c>
      <c r="H8" s="14"/>
      <c r="I8" s="12">
        <v>43525.0</v>
      </c>
      <c r="J8" s="12">
        <v>43536.0</v>
      </c>
      <c r="K8" s="14"/>
      <c r="L8" s="14"/>
      <c r="M8" s="15">
        <v>0.18</v>
      </c>
      <c r="N8" s="16">
        <f t="shared" si="4"/>
        <v>126</v>
      </c>
      <c r="O8" s="16">
        <v>0.0</v>
      </c>
      <c r="P8" s="11">
        <f t="shared" si="5"/>
        <v>126</v>
      </c>
      <c r="Q8" s="11">
        <f t="shared" si="8"/>
        <v>0</v>
      </c>
      <c r="R8" s="12">
        <f t="shared" si="6"/>
        <v>43536</v>
      </c>
      <c r="S8" s="14" t="s">
        <v>1055</v>
      </c>
      <c r="T8" s="14" t="s">
        <v>631</v>
      </c>
      <c r="U8" s="14"/>
      <c r="V8" s="14"/>
      <c r="W8" s="14"/>
    </row>
    <row r="9">
      <c r="A9" s="17">
        <v>43617.0</v>
      </c>
      <c r="B9" s="11">
        <v>700.0</v>
      </c>
      <c r="C9" s="11">
        <v>1400.0</v>
      </c>
      <c r="D9" s="11">
        <f t="shared" si="1"/>
        <v>-700</v>
      </c>
      <c r="E9" s="11">
        <f t="shared" si="9"/>
        <v>-700</v>
      </c>
      <c r="F9" s="14" t="s">
        <v>1056</v>
      </c>
      <c r="G9" s="21" t="s">
        <v>1057</v>
      </c>
      <c r="H9" s="14"/>
      <c r="I9" s="12">
        <v>43617.0</v>
      </c>
      <c r="J9" s="21" t="s">
        <v>1058</v>
      </c>
      <c r="K9" s="14"/>
      <c r="L9" s="14"/>
      <c r="M9" s="15">
        <v>0.18</v>
      </c>
      <c r="N9" s="16">
        <f t="shared" si="4"/>
        <v>126</v>
      </c>
      <c r="O9" s="16">
        <v>252.0</v>
      </c>
      <c r="P9" s="11">
        <f t="shared" si="5"/>
        <v>-126</v>
      </c>
      <c r="Q9" s="11">
        <f t="shared" si="8"/>
        <v>-126</v>
      </c>
      <c r="R9" s="12" t="str">
        <f t="shared" si="6"/>
        <v>14.6.19</v>
      </c>
      <c r="S9" s="14" t="s">
        <v>1056</v>
      </c>
      <c r="T9" s="14" t="s">
        <v>1057</v>
      </c>
      <c r="U9" s="14"/>
      <c r="V9" s="14"/>
      <c r="W9" s="14"/>
      <c r="Y9" s="19">
        <v>43617.0</v>
      </c>
      <c r="Z9" s="19">
        <v>43630.0</v>
      </c>
      <c r="AA9" s="20">
        <f>SUM(Z9-Y9+1)</f>
        <v>14</v>
      </c>
    </row>
    <row r="10">
      <c r="A10" s="17">
        <v>43647.0</v>
      </c>
      <c r="B10" s="11">
        <v>700.0</v>
      </c>
      <c r="C10" s="11">
        <v>0.0</v>
      </c>
      <c r="D10" s="11">
        <f t="shared" si="1"/>
        <v>700</v>
      </c>
      <c r="E10" s="11">
        <f t="shared" si="9"/>
        <v>0</v>
      </c>
      <c r="F10" s="14" t="s">
        <v>1056</v>
      </c>
      <c r="G10" s="21" t="s">
        <v>1057</v>
      </c>
      <c r="H10" s="14"/>
      <c r="I10" s="12">
        <v>43647.0</v>
      </c>
      <c r="J10" s="21" t="s">
        <v>1058</v>
      </c>
      <c r="K10" s="14"/>
      <c r="L10" s="14"/>
      <c r="M10" s="15">
        <v>0.18</v>
      </c>
      <c r="N10" s="16">
        <f t="shared" si="4"/>
        <v>126</v>
      </c>
      <c r="O10" s="16">
        <v>0.0</v>
      </c>
      <c r="P10" s="11">
        <f t="shared" si="5"/>
        <v>126</v>
      </c>
      <c r="Q10" s="11">
        <f t="shared" si="8"/>
        <v>0</v>
      </c>
      <c r="R10" s="12" t="str">
        <f t="shared" si="6"/>
        <v>14.6.19</v>
      </c>
      <c r="S10" s="14" t="s">
        <v>1056</v>
      </c>
      <c r="T10" s="14" t="s">
        <v>1057</v>
      </c>
      <c r="U10" s="14"/>
      <c r="V10" s="14"/>
      <c r="W10" s="14"/>
    </row>
    <row r="11">
      <c r="A11" s="17">
        <v>43678.0</v>
      </c>
      <c r="B11" s="11">
        <v>700.0</v>
      </c>
      <c r="C11" s="11">
        <v>1400.0</v>
      </c>
      <c r="D11" s="11">
        <f t="shared" si="1"/>
        <v>-700</v>
      </c>
      <c r="E11" s="11">
        <f t="shared" si="9"/>
        <v>-700</v>
      </c>
      <c r="F11" s="14" t="s">
        <v>1059</v>
      </c>
      <c r="G11" s="21" t="s">
        <v>980</v>
      </c>
      <c r="H11" s="14"/>
      <c r="I11" s="12">
        <v>43678.0</v>
      </c>
      <c r="J11" s="21" t="s">
        <v>1060</v>
      </c>
      <c r="K11" s="14">
        <v>13.0</v>
      </c>
      <c r="L11" s="14">
        <f>ROUND(SUM(B11*20%*K11/365),0)</f>
        <v>5</v>
      </c>
      <c r="M11" s="15">
        <v>0.18</v>
      </c>
      <c r="N11" s="16">
        <f t="shared" si="4"/>
        <v>126</v>
      </c>
      <c r="O11" s="16">
        <v>252.0</v>
      </c>
      <c r="P11" s="11">
        <f t="shared" si="5"/>
        <v>-126</v>
      </c>
      <c r="Q11" s="11">
        <f t="shared" si="8"/>
        <v>-126</v>
      </c>
      <c r="R11" s="12" t="str">
        <f t="shared" si="6"/>
        <v>13.8.19</v>
      </c>
      <c r="S11" s="14" t="s">
        <v>1059</v>
      </c>
      <c r="T11" s="14" t="s">
        <v>980</v>
      </c>
      <c r="U11" s="14"/>
      <c r="V11" s="14">
        <v>13.0</v>
      </c>
      <c r="W11" s="14">
        <f>ROUND(SUM(N11*20%*V11/365),0)</f>
        <v>1</v>
      </c>
      <c r="Y11" s="19">
        <v>43617.0</v>
      </c>
      <c r="Z11" s="19">
        <v>43629.0</v>
      </c>
      <c r="AA11" s="20">
        <f>SUM(Z11-Y11+1)</f>
        <v>13</v>
      </c>
    </row>
    <row r="12">
      <c r="A12" s="17">
        <v>43709.0</v>
      </c>
      <c r="B12" s="11">
        <v>700.0</v>
      </c>
      <c r="C12" s="11">
        <v>0.0</v>
      </c>
      <c r="D12" s="11">
        <f t="shared" si="1"/>
        <v>700</v>
      </c>
      <c r="E12" s="11">
        <f t="shared" si="9"/>
        <v>0</v>
      </c>
      <c r="F12" s="14" t="s">
        <v>1059</v>
      </c>
      <c r="G12" s="21" t="s">
        <v>980</v>
      </c>
      <c r="H12" s="14"/>
      <c r="I12" s="12">
        <v>43709.0</v>
      </c>
      <c r="J12" s="21" t="s">
        <v>1060</v>
      </c>
      <c r="K12" s="14"/>
      <c r="L12" s="14"/>
      <c r="M12" s="15">
        <v>0.18</v>
      </c>
      <c r="N12" s="16">
        <f t="shared" si="4"/>
        <v>126</v>
      </c>
      <c r="O12" s="16">
        <v>0.0</v>
      </c>
      <c r="P12" s="11">
        <f t="shared" si="5"/>
        <v>126</v>
      </c>
      <c r="Q12" s="11">
        <f t="shared" si="8"/>
        <v>0</v>
      </c>
      <c r="R12" s="12" t="str">
        <f t="shared" si="6"/>
        <v>13.8.19</v>
      </c>
      <c r="S12" s="14" t="s">
        <v>1059</v>
      </c>
      <c r="T12" s="14" t="s">
        <v>980</v>
      </c>
      <c r="U12" s="14"/>
      <c r="V12" s="14"/>
      <c r="W12" s="14"/>
    </row>
    <row r="13">
      <c r="A13" s="17">
        <v>43739.0</v>
      </c>
      <c r="B13" s="11">
        <v>700.0</v>
      </c>
      <c r="C13" s="11">
        <v>2100.0</v>
      </c>
      <c r="D13" s="11">
        <f t="shared" si="1"/>
        <v>-1400</v>
      </c>
      <c r="E13" s="11">
        <f t="shared" si="9"/>
        <v>-1400</v>
      </c>
      <c r="F13" s="14" t="s">
        <v>413</v>
      </c>
      <c r="G13" s="21" t="s">
        <v>316</v>
      </c>
      <c r="H13" s="14"/>
      <c r="I13" s="12">
        <v>43739.0</v>
      </c>
      <c r="J13" s="21" t="s">
        <v>317</v>
      </c>
      <c r="K13" s="14"/>
      <c r="L13" s="14"/>
      <c r="M13" s="15">
        <v>0.18</v>
      </c>
      <c r="N13" s="16">
        <f t="shared" si="4"/>
        <v>126</v>
      </c>
      <c r="O13" s="16">
        <v>378.0</v>
      </c>
      <c r="P13" s="11">
        <f t="shared" si="5"/>
        <v>-252</v>
      </c>
      <c r="Q13" s="11">
        <f t="shared" si="8"/>
        <v>-252</v>
      </c>
      <c r="R13" s="12" t="str">
        <f t="shared" si="6"/>
        <v>7.10.19</v>
      </c>
      <c r="S13" s="14" t="s">
        <v>413</v>
      </c>
      <c r="T13" s="14" t="s">
        <v>316</v>
      </c>
      <c r="U13" s="14"/>
      <c r="V13" s="14"/>
      <c r="W13" s="14"/>
    </row>
    <row r="14">
      <c r="A14" s="17">
        <v>43770.0</v>
      </c>
      <c r="B14" s="11">
        <v>700.0</v>
      </c>
      <c r="C14" s="11">
        <v>0.0</v>
      </c>
      <c r="D14" s="11">
        <f t="shared" si="1"/>
        <v>700</v>
      </c>
      <c r="E14" s="11">
        <f t="shared" si="9"/>
        <v>-700</v>
      </c>
      <c r="F14" s="14" t="s">
        <v>413</v>
      </c>
      <c r="G14" s="21" t="s">
        <v>316</v>
      </c>
      <c r="H14" s="14"/>
      <c r="I14" s="12">
        <v>43770.0</v>
      </c>
      <c r="J14" s="21" t="s">
        <v>317</v>
      </c>
      <c r="K14" s="14"/>
      <c r="L14" s="14"/>
      <c r="M14" s="15">
        <v>0.18</v>
      </c>
      <c r="N14" s="16">
        <f t="shared" si="4"/>
        <v>126</v>
      </c>
      <c r="O14" s="16">
        <v>0.0</v>
      </c>
      <c r="P14" s="11">
        <f t="shared" si="5"/>
        <v>126</v>
      </c>
      <c r="Q14" s="11">
        <f t="shared" si="8"/>
        <v>-126</v>
      </c>
      <c r="R14" s="12" t="str">
        <f t="shared" si="6"/>
        <v>7.10.19</v>
      </c>
      <c r="S14" s="14" t="s">
        <v>413</v>
      </c>
      <c r="T14" s="14" t="s">
        <v>316</v>
      </c>
      <c r="U14" s="14"/>
      <c r="V14" s="14"/>
      <c r="W14" s="14"/>
    </row>
    <row r="15">
      <c r="A15" s="17">
        <v>43800.0</v>
      </c>
      <c r="B15" s="11">
        <v>700.0</v>
      </c>
      <c r="C15" s="11">
        <v>0.0</v>
      </c>
      <c r="D15" s="11">
        <f t="shared" si="1"/>
        <v>700</v>
      </c>
      <c r="E15" s="11">
        <f t="shared" si="9"/>
        <v>0</v>
      </c>
      <c r="F15" s="14" t="s">
        <v>413</v>
      </c>
      <c r="G15" s="21" t="s">
        <v>316</v>
      </c>
      <c r="H15" s="14"/>
      <c r="I15" s="12">
        <v>43800.0</v>
      </c>
      <c r="J15" s="21" t="s">
        <v>317</v>
      </c>
      <c r="K15" s="14"/>
      <c r="L15" s="14"/>
      <c r="M15" s="15">
        <v>0.18</v>
      </c>
      <c r="N15" s="16">
        <f t="shared" si="4"/>
        <v>126</v>
      </c>
      <c r="O15" s="16">
        <v>0.0</v>
      </c>
      <c r="P15" s="11">
        <f t="shared" si="5"/>
        <v>126</v>
      </c>
      <c r="Q15" s="11">
        <f t="shared" si="8"/>
        <v>0</v>
      </c>
      <c r="R15" s="12" t="str">
        <f t="shared" si="6"/>
        <v>7.10.19</v>
      </c>
      <c r="S15" s="14" t="s">
        <v>413</v>
      </c>
      <c r="T15" s="14" t="s">
        <v>316</v>
      </c>
      <c r="U15" s="14"/>
      <c r="V15" s="14"/>
      <c r="W15" s="14"/>
    </row>
    <row r="16">
      <c r="A16" s="17">
        <v>43831.0</v>
      </c>
      <c r="B16" s="11">
        <v>700.0</v>
      </c>
      <c r="C16" s="11">
        <v>2100.0</v>
      </c>
      <c r="D16" s="11">
        <f t="shared" si="1"/>
        <v>-1400</v>
      </c>
      <c r="E16" s="11">
        <f t="shared" si="9"/>
        <v>-1400</v>
      </c>
      <c r="F16" s="14"/>
      <c r="G16" s="14"/>
      <c r="H16" s="14"/>
      <c r="I16" s="12">
        <v>43831.0</v>
      </c>
      <c r="J16" s="21" t="s">
        <v>1061</v>
      </c>
      <c r="K16" s="14"/>
      <c r="L16" s="14"/>
      <c r="M16" s="15">
        <v>0.18</v>
      </c>
      <c r="N16" s="16">
        <f t="shared" si="4"/>
        <v>126</v>
      </c>
      <c r="O16" s="16">
        <v>378.0</v>
      </c>
      <c r="P16" s="11">
        <f t="shared" si="5"/>
        <v>-252</v>
      </c>
      <c r="Q16" s="11">
        <f t="shared" si="8"/>
        <v>-252</v>
      </c>
      <c r="R16" s="12" t="str">
        <f t="shared" si="6"/>
        <v>9.1.20</v>
      </c>
      <c r="S16" s="11"/>
      <c r="T16" s="11"/>
      <c r="U16" s="11"/>
      <c r="V16" s="14"/>
      <c r="W16" s="14"/>
    </row>
    <row r="17">
      <c r="A17" s="17">
        <v>43862.0</v>
      </c>
      <c r="B17" s="11">
        <v>700.0</v>
      </c>
      <c r="C17" s="11">
        <v>0.0</v>
      </c>
      <c r="D17" s="11">
        <f t="shared" si="1"/>
        <v>700</v>
      </c>
      <c r="E17" s="11">
        <f t="shared" si="9"/>
        <v>-700</v>
      </c>
      <c r="F17" s="14"/>
      <c r="G17" s="14"/>
      <c r="H17" s="14"/>
      <c r="I17" s="12">
        <v>43862.0</v>
      </c>
      <c r="J17" s="21" t="s">
        <v>1061</v>
      </c>
      <c r="K17" s="14"/>
      <c r="L17" s="14"/>
      <c r="M17" s="15">
        <v>0.18</v>
      </c>
      <c r="N17" s="16">
        <f t="shared" si="4"/>
        <v>126</v>
      </c>
      <c r="O17" s="16">
        <v>0.0</v>
      </c>
      <c r="P17" s="11">
        <f t="shared" si="5"/>
        <v>126</v>
      </c>
      <c r="Q17" s="11">
        <f t="shared" si="8"/>
        <v>-126</v>
      </c>
      <c r="R17" s="12" t="str">
        <f t="shared" si="6"/>
        <v>9.1.20</v>
      </c>
      <c r="S17" s="11"/>
      <c r="T17" s="11"/>
      <c r="U17" s="11"/>
      <c r="V17" s="14"/>
      <c r="W17" s="14"/>
    </row>
    <row r="18">
      <c r="A18" s="17">
        <v>43891.0</v>
      </c>
      <c r="B18" s="11">
        <v>700.0</v>
      </c>
      <c r="C18" s="11">
        <v>0.0</v>
      </c>
      <c r="D18" s="11">
        <f t="shared" si="1"/>
        <v>700</v>
      </c>
      <c r="E18" s="11">
        <f t="shared" si="9"/>
        <v>0</v>
      </c>
      <c r="F18" s="14"/>
      <c r="G18" s="14"/>
      <c r="H18" s="14"/>
      <c r="I18" s="12">
        <v>43891.0</v>
      </c>
      <c r="J18" s="21" t="s">
        <v>1061</v>
      </c>
      <c r="K18" s="14"/>
      <c r="L18" s="14"/>
      <c r="M18" s="15">
        <v>0.18</v>
      </c>
      <c r="N18" s="16">
        <f t="shared" si="4"/>
        <v>126</v>
      </c>
      <c r="O18" s="16">
        <v>0.0</v>
      </c>
      <c r="P18" s="11">
        <f t="shared" si="5"/>
        <v>126</v>
      </c>
      <c r="Q18" s="11">
        <f t="shared" si="8"/>
        <v>0</v>
      </c>
      <c r="R18" s="12" t="str">
        <f t="shared" si="6"/>
        <v>9.1.20</v>
      </c>
      <c r="S18" s="11"/>
      <c r="T18" s="11"/>
      <c r="U18" s="11"/>
      <c r="V18" s="14"/>
      <c r="W18" s="14"/>
    </row>
    <row r="19">
      <c r="A19" s="22">
        <v>43922.0</v>
      </c>
      <c r="B19" s="23">
        <v>770.0</v>
      </c>
      <c r="C19" s="23">
        <v>2100.0</v>
      </c>
      <c r="D19" s="11">
        <f t="shared" si="1"/>
        <v>-1330</v>
      </c>
      <c r="E19" s="23">
        <f t="shared" si="9"/>
        <v>-1330</v>
      </c>
      <c r="F19" s="28"/>
      <c r="G19" s="28"/>
      <c r="H19" s="28"/>
      <c r="I19" s="12">
        <v>43922.0</v>
      </c>
      <c r="J19" s="33" t="s">
        <v>352</v>
      </c>
      <c r="K19" s="28"/>
      <c r="L19" s="28"/>
      <c r="M19" s="29">
        <v>0.18</v>
      </c>
      <c r="N19" s="30">
        <f t="shared" si="4"/>
        <v>139</v>
      </c>
      <c r="O19" s="30">
        <v>378.0</v>
      </c>
      <c r="P19" s="11">
        <f t="shared" si="5"/>
        <v>-239</v>
      </c>
      <c r="Q19" s="23">
        <f t="shared" si="8"/>
        <v>-239</v>
      </c>
      <c r="R19" s="12" t="str">
        <f t="shared" si="6"/>
        <v>5.6.20</v>
      </c>
      <c r="S19" s="23"/>
      <c r="T19" s="23"/>
      <c r="U19" s="23"/>
      <c r="V19" s="28"/>
      <c r="W19" s="28"/>
    </row>
    <row r="20">
      <c r="A20" s="22">
        <v>43952.0</v>
      </c>
      <c r="B20" s="23">
        <v>770.0</v>
      </c>
      <c r="C20" s="23">
        <v>0.0</v>
      </c>
      <c r="D20" s="11">
        <f t="shared" si="1"/>
        <v>770</v>
      </c>
      <c r="E20" s="23">
        <f t="shared" si="9"/>
        <v>-560</v>
      </c>
      <c r="F20" s="28"/>
      <c r="G20" s="28"/>
      <c r="H20" s="28"/>
      <c r="I20" s="12">
        <v>43952.0</v>
      </c>
      <c r="J20" s="33" t="s">
        <v>352</v>
      </c>
      <c r="K20" s="28"/>
      <c r="L20" s="28"/>
      <c r="M20" s="29">
        <v>0.18</v>
      </c>
      <c r="N20" s="30">
        <f t="shared" si="4"/>
        <v>139</v>
      </c>
      <c r="O20" s="30">
        <v>0.0</v>
      </c>
      <c r="P20" s="11">
        <f t="shared" si="5"/>
        <v>139</v>
      </c>
      <c r="Q20" s="23">
        <f t="shared" si="8"/>
        <v>-100</v>
      </c>
      <c r="R20" s="12" t="str">
        <f t="shared" si="6"/>
        <v>5.6.20</v>
      </c>
      <c r="S20" s="23"/>
      <c r="T20" s="23"/>
      <c r="U20" s="23"/>
      <c r="V20" s="23"/>
      <c r="W20" s="23"/>
    </row>
    <row r="21" ht="15.75" customHeight="1">
      <c r="A21" s="22">
        <v>43983.0</v>
      </c>
      <c r="B21" s="23">
        <v>770.0</v>
      </c>
      <c r="C21" s="23">
        <v>0.0</v>
      </c>
      <c r="D21" s="11">
        <f t="shared" si="1"/>
        <v>770</v>
      </c>
      <c r="E21" s="23">
        <f t="shared" si="9"/>
        <v>210</v>
      </c>
      <c r="F21" s="28"/>
      <c r="G21" s="28"/>
      <c r="H21" s="28"/>
      <c r="I21" s="12">
        <v>43983.0</v>
      </c>
      <c r="J21" s="33" t="s">
        <v>352</v>
      </c>
      <c r="K21" s="28"/>
      <c r="L21" s="28"/>
      <c r="M21" s="29">
        <v>0.18</v>
      </c>
      <c r="N21" s="30">
        <f t="shared" si="4"/>
        <v>139</v>
      </c>
      <c r="O21" s="30">
        <v>0.0</v>
      </c>
      <c r="P21" s="11">
        <f t="shared" si="5"/>
        <v>139</v>
      </c>
      <c r="Q21" s="23">
        <f t="shared" si="8"/>
        <v>39</v>
      </c>
      <c r="R21" s="12" t="str">
        <f t="shared" si="6"/>
        <v>5.6.20</v>
      </c>
      <c r="S21" s="23"/>
      <c r="T21" s="23"/>
      <c r="U21" s="23"/>
      <c r="V21" s="23"/>
      <c r="W21" s="23"/>
    </row>
    <row r="22" ht="15.75" customHeight="1">
      <c r="A22" s="17">
        <v>44013.0</v>
      </c>
      <c r="B22" s="23">
        <v>770.0</v>
      </c>
      <c r="C22" s="11">
        <v>2520.0</v>
      </c>
      <c r="D22" s="11">
        <f t="shared" si="1"/>
        <v>-1750</v>
      </c>
      <c r="E22" s="11">
        <f t="shared" si="9"/>
        <v>-1540</v>
      </c>
      <c r="F22" s="14"/>
      <c r="G22" s="14"/>
      <c r="H22" s="14"/>
      <c r="I22" s="12">
        <v>44013.0</v>
      </c>
      <c r="J22" s="21" t="s">
        <v>33</v>
      </c>
      <c r="K22" s="14"/>
      <c r="L22" s="14"/>
      <c r="M22" s="15">
        <v>0.18</v>
      </c>
      <c r="N22" s="16">
        <f t="shared" si="4"/>
        <v>139</v>
      </c>
      <c r="O22" s="16">
        <v>456.0</v>
      </c>
      <c r="P22" s="11">
        <f t="shared" si="5"/>
        <v>-317</v>
      </c>
      <c r="Q22" s="11">
        <f t="shared" si="8"/>
        <v>-278</v>
      </c>
      <c r="R22" s="12" t="str">
        <f t="shared" si="6"/>
        <v>15.7.20</v>
      </c>
      <c r="S22" s="11"/>
      <c r="T22" s="11"/>
      <c r="U22" s="11"/>
      <c r="V22" s="11"/>
      <c r="W22" s="11"/>
    </row>
    <row r="23" ht="15.75" customHeight="1">
      <c r="A23" s="17">
        <v>44044.0</v>
      </c>
      <c r="B23" s="23">
        <v>770.0</v>
      </c>
      <c r="C23" s="11">
        <v>0.0</v>
      </c>
      <c r="D23" s="11">
        <f t="shared" si="1"/>
        <v>770</v>
      </c>
      <c r="E23" s="11">
        <f t="shared" si="9"/>
        <v>-770</v>
      </c>
      <c r="F23" s="14"/>
      <c r="G23" s="14"/>
      <c r="H23" s="14"/>
      <c r="I23" s="12">
        <v>44044.0</v>
      </c>
      <c r="J23" s="21" t="s">
        <v>33</v>
      </c>
      <c r="K23" s="14"/>
      <c r="L23" s="14"/>
      <c r="M23" s="15">
        <v>0.18</v>
      </c>
      <c r="N23" s="16">
        <f t="shared" si="4"/>
        <v>139</v>
      </c>
      <c r="O23" s="16">
        <v>0.0</v>
      </c>
      <c r="P23" s="11">
        <f t="shared" si="5"/>
        <v>139</v>
      </c>
      <c r="Q23" s="11">
        <f t="shared" si="8"/>
        <v>-139</v>
      </c>
      <c r="R23" s="11"/>
      <c r="S23" s="11"/>
      <c r="T23" s="11"/>
      <c r="U23" s="11"/>
      <c r="V23" s="11"/>
      <c r="W23" s="11"/>
    </row>
    <row r="24" ht="15.75" customHeight="1">
      <c r="A24" s="17">
        <v>44075.0</v>
      </c>
      <c r="B24" s="23">
        <v>770.0</v>
      </c>
      <c r="C24" s="11">
        <v>0.0</v>
      </c>
      <c r="D24" s="11">
        <f t="shared" si="1"/>
        <v>770</v>
      </c>
      <c r="E24" s="11">
        <f t="shared" si="9"/>
        <v>0</v>
      </c>
      <c r="F24" s="14"/>
      <c r="G24" s="14"/>
      <c r="H24" s="14"/>
      <c r="I24" s="12">
        <v>44075.0</v>
      </c>
      <c r="J24" s="21" t="s">
        <v>33</v>
      </c>
      <c r="K24" s="14"/>
      <c r="L24" s="14"/>
      <c r="M24" s="15">
        <v>0.18</v>
      </c>
      <c r="N24" s="16">
        <f t="shared" si="4"/>
        <v>139</v>
      </c>
      <c r="O24" s="16">
        <v>0.0</v>
      </c>
      <c r="P24" s="11">
        <f t="shared" si="5"/>
        <v>139</v>
      </c>
      <c r="Q24" s="11">
        <f t="shared" si="8"/>
        <v>0</v>
      </c>
      <c r="R24" s="11"/>
      <c r="S24" s="11"/>
      <c r="T24" s="11"/>
      <c r="U24" s="11"/>
      <c r="V24" s="11"/>
      <c r="W24" s="11"/>
    </row>
    <row r="25" ht="15.75" customHeight="1">
      <c r="A25" s="11"/>
      <c r="B25" s="11">
        <f t="shared" ref="B25:C25" si="10">SUM(B5:B24)</f>
        <v>14420</v>
      </c>
      <c r="C25" s="11">
        <f t="shared" si="10"/>
        <v>14420</v>
      </c>
      <c r="D25" s="11"/>
      <c r="E25" s="11"/>
      <c r="F25" s="14"/>
      <c r="G25" s="14"/>
      <c r="H25" s="14"/>
      <c r="I25" s="12"/>
      <c r="J25" s="14"/>
      <c r="K25" s="14"/>
      <c r="L25" s="14">
        <f>SUM(L5:L24)</f>
        <v>21</v>
      </c>
      <c r="M25" s="11"/>
      <c r="N25" s="11">
        <f>SUM(N5:N24)</f>
        <v>2598</v>
      </c>
      <c r="O25" s="11">
        <f>SUM(O5:O23)</f>
        <v>2598</v>
      </c>
      <c r="P25" s="11"/>
      <c r="Q25" s="11"/>
      <c r="R25" s="11"/>
      <c r="S25" s="11"/>
      <c r="T25" s="11"/>
      <c r="U25" s="11"/>
      <c r="V25" s="11"/>
      <c r="W25" s="11">
        <f>SUM(W5:W24)</f>
        <v>4</v>
      </c>
    </row>
    <row r="26" ht="15.75" customHeight="1"/>
    <row r="27" ht="15.75" customHeight="1"/>
    <row r="28" ht="15.75" customHeight="1"/>
    <row r="29" ht="15.75" customHeight="1">
      <c r="A29" s="3" t="s">
        <v>37</v>
      </c>
      <c r="B29" s="4"/>
      <c r="C29" s="4"/>
      <c r="D29" s="4"/>
      <c r="E29" s="4"/>
      <c r="F29" s="5"/>
    </row>
    <row r="30" ht="15.75" customHeight="1">
      <c r="A30" s="34" t="s">
        <v>38</v>
      </c>
      <c r="B30" s="5"/>
      <c r="C30" s="35"/>
      <c r="D30" s="35" t="s">
        <v>39</v>
      </c>
      <c r="E30" s="35" t="s">
        <v>17</v>
      </c>
      <c r="F30" s="35" t="s">
        <v>6</v>
      </c>
    </row>
    <row r="31" ht="15.75" customHeight="1">
      <c r="A31" s="34" t="s">
        <v>1</v>
      </c>
      <c r="B31" s="5"/>
      <c r="C31" s="35"/>
      <c r="D31" s="35">
        <f t="shared" ref="D31:E31" si="11">B25</f>
        <v>14420</v>
      </c>
      <c r="E31" s="35">
        <f t="shared" si="11"/>
        <v>14420</v>
      </c>
      <c r="F31" s="35">
        <f t="shared" ref="F31:F34" si="13">SUM(D31-E31)</f>
        <v>0</v>
      </c>
    </row>
    <row r="32" ht="15.75" customHeight="1">
      <c r="A32" s="34" t="s">
        <v>40</v>
      </c>
      <c r="B32" s="5"/>
      <c r="C32" s="35"/>
      <c r="D32" s="35">
        <f t="shared" ref="D32:E32" si="12">N25</f>
        <v>2598</v>
      </c>
      <c r="E32" s="35">
        <f t="shared" si="12"/>
        <v>2598</v>
      </c>
      <c r="F32" s="35">
        <f t="shared" si="13"/>
        <v>0</v>
      </c>
    </row>
    <row r="33" ht="15.75" customHeight="1">
      <c r="A33" s="34" t="s">
        <v>41</v>
      </c>
      <c r="B33" s="5"/>
      <c r="C33" s="35"/>
      <c r="D33" s="35">
        <f>L25</f>
        <v>21</v>
      </c>
      <c r="E33" s="35">
        <v>0.0</v>
      </c>
      <c r="F33" s="35">
        <f t="shared" si="13"/>
        <v>21</v>
      </c>
    </row>
    <row r="34" ht="15.75" customHeight="1">
      <c r="A34" s="34" t="s">
        <v>42</v>
      </c>
      <c r="B34" s="5"/>
      <c r="C34" s="35"/>
      <c r="D34" s="35">
        <f>W25</f>
        <v>4</v>
      </c>
      <c r="E34" s="35">
        <v>0.0</v>
      </c>
      <c r="F34" s="35">
        <f t="shared" si="13"/>
        <v>4</v>
      </c>
    </row>
    <row r="35" ht="15.75" customHeight="1">
      <c r="A35" s="3" t="s">
        <v>36</v>
      </c>
      <c r="B35" s="5"/>
      <c r="C35" s="35"/>
      <c r="D35" s="35">
        <f t="shared" ref="D35:F35" si="14">SUM(D31:D34)</f>
        <v>17043</v>
      </c>
      <c r="E35" s="35">
        <f t="shared" si="14"/>
        <v>17018</v>
      </c>
      <c r="F35" s="35">
        <f t="shared" si="14"/>
        <v>25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33:B33"/>
    <mergeCell ref="A34:B34"/>
    <mergeCell ref="A35:B35"/>
    <mergeCell ref="A1:W1"/>
    <mergeCell ref="A2:L2"/>
    <mergeCell ref="M2:W2"/>
    <mergeCell ref="A29:F29"/>
    <mergeCell ref="A30:B30"/>
    <mergeCell ref="A31:B31"/>
    <mergeCell ref="A32:B32"/>
  </mergeCells>
  <printOptions/>
  <pageMargins bottom="0.7480314960629921" footer="0.0" header="0.0" left="0.7086614173228347" right="0.7086614173228347" top="0.7480314960629921"/>
  <pageSetup paperSize="5" scale="90"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9.5"/>
    <col customWidth="1" min="3" max="3" width="9.25"/>
    <col customWidth="1" min="4" max="4" width="9.13"/>
    <col customWidth="1" min="5" max="5" width="10.38"/>
    <col customWidth="1" min="6" max="6" width="9.5"/>
    <col customWidth="1" min="7" max="7" width="6.5"/>
    <col customWidth="1" min="8" max="8" width="5.5"/>
    <col customWidth="1" min="9" max="9" width="7.13"/>
    <col customWidth="1" min="10" max="10" width="5.63"/>
    <col customWidth="1" min="11" max="11" width="6.38"/>
    <col customWidth="1" min="12" max="12" width="7.63"/>
    <col customWidth="1" min="13" max="13" width="9.13"/>
    <col customWidth="1" min="14" max="14" width="7.88"/>
    <col customWidth="1" min="15" max="15" width="3.5"/>
    <col customWidth="1" min="16" max="26" width="7.63"/>
  </cols>
  <sheetData>
    <row r="1">
      <c r="A1" s="147" t="s">
        <v>1062</v>
      </c>
      <c r="B1" s="4"/>
      <c r="C1" s="4"/>
      <c r="D1" s="4"/>
      <c r="E1" s="4"/>
      <c r="F1" s="4"/>
      <c r="G1" s="4"/>
      <c r="H1" s="4"/>
      <c r="I1" s="4"/>
      <c r="J1" s="4"/>
      <c r="K1" s="5"/>
    </row>
    <row r="2">
      <c r="A2" s="147" t="s">
        <v>1</v>
      </c>
      <c r="B2" s="4"/>
      <c r="C2" s="4"/>
      <c r="D2" s="4"/>
      <c r="E2" s="4"/>
      <c r="F2" s="4"/>
      <c r="G2" s="4"/>
      <c r="H2" s="4"/>
      <c r="I2" s="4"/>
      <c r="J2" s="4"/>
      <c r="K2" s="5"/>
    </row>
    <row r="3">
      <c r="A3" s="30" t="s">
        <v>3</v>
      </c>
      <c r="B3" s="30" t="s">
        <v>4</v>
      </c>
      <c r="C3" s="30" t="s">
        <v>5</v>
      </c>
      <c r="D3" s="30" t="s">
        <v>6</v>
      </c>
      <c r="E3" s="30" t="s">
        <v>7</v>
      </c>
      <c r="F3" s="30" t="s">
        <v>8</v>
      </c>
      <c r="G3" s="30" t="s">
        <v>9</v>
      </c>
      <c r="H3" s="30" t="s">
        <v>10</v>
      </c>
      <c r="I3" s="30" t="s">
        <v>12</v>
      </c>
      <c r="J3" s="30" t="s">
        <v>13</v>
      </c>
      <c r="K3" s="30" t="s">
        <v>14</v>
      </c>
    </row>
    <row r="4">
      <c r="A4" s="148"/>
      <c r="B4" s="148"/>
      <c r="C4" s="148"/>
      <c r="D4" s="148"/>
      <c r="E4" s="148"/>
      <c r="F4" s="148"/>
      <c r="G4" s="148"/>
      <c r="H4" s="148"/>
      <c r="I4" s="148"/>
      <c r="J4" s="148"/>
      <c r="K4" s="149"/>
    </row>
    <row r="5">
      <c r="A5" s="150">
        <v>43800.0</v>
      </c>
      <c r="B5" s="151">
        <f>ROUND(115000/31*2,0)</f>
        <v>7419</v>
      </c>
      <c r="C5" s="151">
        <v>7419.0</v>
      </c>
      <c r="D5" s="151">
        <f t="shared" ref="D5:D12" si="1">SUM(C5-B5)</f>
        <v>0</v>
      </c>
      <c r="E5" s="151">
        <v>0.0</v>
      </c>
      <c r="F5" s="152"/>
      <c r="G5" s="152"/>
      <c r="H5" s="152"/>
      <c r="I5" s="152"/>
      <c r="J5" s="152"/>
      <c r="K5" s="153"/>
    </row>
    <row r="6">
      <c r="A6" s="150">
        <v>43831.0</v>
      </c>
      <c r="B6" s="151">
        <v>115000.0</v>
      </c>
      <c r="C6" s="151">
        <f>SUM(115000-C5)</f>
        <v>107581</v>
      </c>
      <c r="D6" s="151">
        <f t="shared" si="1"/>
        <v>-7419</v>
      </c>
      <c r="E6" s="151">
        <f t="shared" ref="E6:E12" si="2">SUM(E5+D6)</f>
        <v>-7419</v>
      </c>
      <c r="F6" s="152"/>
      <c r="G6" s="152"/>
      <c r="H6" s="152"/>
      <c r="I6" s="152"/>
      <c r="J6" s="152"/>
      <c r="K6" s="153"/>
    </row>
    <row r="7">
      <c r="A7" s="150">
        <v>43862.0</v>
      </c>
      <c r="B7" s="151">
        <v>115000.0</v>
      </c>
      <c r="C7" s="151">
        <v>115000.0</v>
      </c>
      <c r="D7" s="151">
        <f t="shared" si="1"/>
        <v>0</v>
      </c>
      <c r="E7" s="151">
        <f t="shared" si="2"/>
        <v>-7419</v>
      </c>
      <c r="F7" s="152"/>
      <c r="G7" s="152"/>
      <c r="H7" s="152"/>
      <c r="I7" s="152"/>
      <c r="J7" s="152"/>
      <c r="K7" s="153"/>
      <c r="P7" s="24">
        <v>130000.0</v>
      </c>
    </row>
    <row r="8">
      <c r="A8" s="150">
        <v>43891.0</v>
      </c>
      <c r="B8" s="151">
        <f>ROUND(115000/31*23,0)</f>
        <v>85323</v>
      </c>
      <c r="C8" s="151">
        <v>115000.0</v>
      </c>
      <c r="D8" s="151">
        <f t="shared" si="1"/>
        <v>29677</v>
      </c>
      <c r="E8" s="151">
        <f t="shared" si="2"/>
        <v>22258</v>
      </c>
      <c r="F8" s="152"/>
      <c r="G8" s="152"/>
      <c r="H8" s="152"/>
      <c r="I8" s="152"/>
      <c r="J8" s="152"/>
      <c r="K8" s="153"/>
      <c r="P8" s="24">
        <v>8387.0</v>
      </c>
    </row>
    <row r="9">
      <c r="A9" s="154">
        <v>43922.0</v>
      </c>
      <c r="B9" s="151">
        <v>0.0</v>
      </c>
      <c r="C9" s="155">
        <v>0.0</v>
      </c>
      <c r="D9" s="155">
        <f t="shared" si="1"/>
        <v>0</v>
      </c>
      <c r="E9" s="155">
        <f t="shared" si="2"/>
        <v>22258</v>
      </c>
      <c r="F9" s="156"/>
      <c r="G9" s="156"/>
      <c r="H9" s="156"/>
      <c r="I9" s="157"/>
      <c r="J9" s="156"/>
      <c r="K9" s="158"/>
      <c r="P9" s="24">
        <f>SUM(P7-P8)</f>
        <v>121613</v>
      </c>
    </row>
    <row r="10">
      <c r="A10" s="154">
        <v>43952.0</v>
      </c>
      <c r="B10" s="151">
        <v>0.0</v>
      </c>
      <c r="C10" s="155">
        <v>0.0</v>
      </c>
      <c r="D10" s="155">
        <f t="shared" si="1"/>
        <v>0</v>
      </c>
      <c r="E10" s="155">
        <f t="shared" si="2"/>
        <v>22258</v>
      </c>
      <c r="F10" s="156"/>
      <c r="G10" s="156"/>
      <c r="H10" s="156"/>
      <c r="I10" s="157"/>
      <c r="J10" s="156"/>
      <c r="K10" s="158"/>
    </row>
    <row r="11">
      <c r="A11" s="154">
        <v>43983.0</v>
      </c>
      <c r="B11" s="151">
        <v>0.0</v>
      </c>
      <c r="C11" s="155">
        <v>0.0</v>
      </c>
      <c r="D11" s="155">
        <f t="shared" si="1"/>
        <v>0</v>
      </c>
      <c r="E11" s="155">
        <f t="shared" si="2"/>
        <v>22258</v>
      </c>
      <c r="F11" s="156"/>
      <c r="G11" s="156"/>
      <c r="H11" s="156"/>
      <c r="I11" s="157"/>
      <c r="J11" s="156"/>
      <c r="K11" s="158"/>
    </row>
    <row r="12">
      <c r="A12" s="150">
        <v>44013.0</v>
      </c>
      <c r="B12" s="151">
        <v>115000.0</v>
      </c>
      <c r="C12" s="151">
        <v>0.0</v>
      </c>
      <c r="D12" s="151">
        <f t="shared" si="1"/>
        <v>-115000</v>
      </c>
      <c r="E12" s="151">
        <f t="shared" si="2"/>
        <v>-92742</v>
      </c>
      <c r="F12" s="152"/>
      <c r="G12" s="152"/>
      <c r="H12" s="152"/>
      <c r="I12" s="152"/>
      <c r="J12" s="152"/>
      <c r="K12" s="153"/>
    </row>
    <row r="13">
      <c r="A13" s="151"/>
      <c r="B13" s="151">
        <f t="shared" ref="B13:C13" si="3">SUM(B5:B12)</f>
        <v>437742</v>
      </c>
      <c r="C13" s="151">
        <f t="shared" si="3"/>
        <v>345000</v>
      </c>
      <c r="D13" s="151"/>
      <c r="E13" s="151"/>
      <c r="F13" s="152"/>
      <c r="G13" s="152"/>
      <c r="H13" s="152"/>
      <c r="I13" s="152"/>
      <c r="J13" s="152"/>
      <c r="K13" s="153">
        <f>SUM(K5:K12)</f>
        <v>0</v>
      </c>
    </row>
    <row r="14">
      <c r="Q14" s="24">
        <v>115000.0</v>
      </c>
      <c r="R14" s="24">
        <v>3.0</v>
      </c>
      <c r="S14" s="24">
        <f>SUM(Q14*R14)</f>
        <v>345000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K1"/>
    <mergeCell ref="A2:K2"/>
  </mergeCells>
  <printOptions/>
  <pageMargins bottom="0.7480314960629921" footer="0.0" header="0.0" left="0.7086614173228347" right="0.7086614173228347" top="0.7480314960629921"/>
  <pageSetup paperSize="5" scale="90" orientation="portrait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9.5"/>
    <col customWidth="1" min="3" max="3" width="9.25"/>
    <col customWidth="1" min="4" max="4" width="9.13"/>
    <col customWidth="1" min="5" max="5" width="10.38"/>
    <col customWidth="1" min="6" max="6" width="9.5"/>
    <col customWidth="1" min="7" max="7" width="6.5"/>
    <col customWidth="1" min="8" max="8" width="5.5"/>
    <col customWidth="1" min="9" max="9" width="7.13"/>
    <col customWidth="1" min="10" max="10" width="5.63"/>
    <col customWidth="1" min="11" max="11" width="6.38"/>
    <col customWidth="1" min="12" max="12" width="7.63"/>
    <col customWidth="1" min="13" max="13" width="9.13"/>
    <col customWidth="1" min="14" max="14" width="7.88"/>
    <col customWidth="1" min="15" max="15" width="3.5"/>
    <col customWidth="1" min="16" max="26" width="7.63"/>
  </cols>
  <sheetData>
    <row r="1">
      <c r="A1" s="147" t="s">
        <v>1063</v>
      </c>
      <c r="B1" s="4"/>
      <c r="C1" s="4"/>
      <c r="D1" s="4"/>
      <c r="E1" s="4"/>
      <c r="F1" s="4"/>
      <c r="G1" s="4"/>
      <c r="H1" s="4"/>
      <c r="I1" s="4"/>
      <c r="J1" s="4"/>
      <c r="K1" s="5"/>
    </row>
    <row r="2">
      <c r="A2" s="147" t="s">
        <v>1</v>
      </c>
      <c r="B2" s="4"/>
      <c r="C2" s="4"/>
      <c r="D2" s="4"/>
      <c r="E2" s="4"/>
      <c r="F2" s="4"/>
      <c r="G2" s="4"/>
      <c r="H2" s="4"/>
      <c r="I2" s="4"/>
      <c r="J2" s="4"/>
      <c r="K2" s="5"/>
    </row>
    <row r="3">
      <c r="A3" s="30" t="s">
        <v>3</v>
      </c>
      <c r="B3" s="30" t="s">
        <v>4</v>
      </c>
      <c r="C3" s="30" t="s">
        <v>5</v>
      </c>
      <c r="D3" s="30" t="s">
        <v>6</v>
      </c>
      <c r="E3" s="30" t="s">
        <v>7</v>
      </c>
      <c r="F3" s="30" t="s">
        <v>8</v>
      </c>
      <c r="G3" s="30" t="s">
        <v>9</v>
      </c>
      <c r="H3" s="30" t="s">
        <v>10</v>
      </c>
      <c r="I3" s="30" t="s">
        <v>12</v>
      </c>
      <c r="J3" s="30" t="s">
        <v>13</v>
      </c>
      <c r="K3" s="30" t="s">
        <v>14</v>
      </c>
    </row>
    <row r="4">
      <c r="A4" s="148"/>
      <c r="B4" s="148"/>
      <c r="C4" s="148"/>
      <c r="D4" s="148"/>
      <c r="E4" s="148"/>
      <c r="F4" s="148"/>
      <c r="G4" s="148"/>
      <c r="H4" s="148"/>
      <c r="I4" s="148"/>
      <c r="J4" s="148"/>
      <c r="K4" s="149"/>
    </row>
    <row r="5">
      <c r="A5" s="150">
        <v>43800.0</v>
      </c>
      <c r="B5" s="151">
        <f>ROUND(120000/31*2,0)</f>
        <v>7742</v>
      </c>
      <c r="C5" s="151">
        <v>7742.0</v>
      </c>
      <c r="D5" s="151">
        <f t="shared" ref="D5:D12" si="1">SUM(C5-B5)</f>
        <v>0</v>
      </c>
      <c r="E5" s="151">
        <v>0.0</v>
      </c>
      <c r="F5" s="152"/>
      <c r="G5" s="152"/>
      <c r="H5" s="152"/>
      <c r="I5" s="152"/>
      <c r="J5" s="152"/>
      <c r="K5" s="153"/>
    </row>
    <row r="6">
      <c r="A6" s="150">
        <v>43831.0</v>
      </c>
      <c r="B6" s="151">
        <v>120000.0</v>
      </c>
      <c r="C6" s="151">
        <f>SUM(120000-C5)</f>
        <v>112258</v>
      </c>
      <c r="D6" s="151">
        <f t="shared" si="1"/>
        <v>-7742</v>
      </c>
      <c r="E6" s="151">
        <f t="shared" ref="E6:E12" si="2">SUM(E5+D6)</f>
        <v>-7742</v>
      </c>
      <c r="F6" s="152"/>
      <c r="G6" s="152"/>
      <c r="H6" s="152"/>
      <c r="I6" s="152"/>
      <c r="J6" s="152"/>
      <c r="K6" s="153"/>
    </row>
    <row r="7">
      <c r="A7" s="150">
        <v>43862.0</v>
      </c>
      <c r="B7" s="151">
        <v>120000.0</v>
      </c>
      <c r="C7" s="151">
        <v>120000.0</v>
      </c>
      <c r="D7" s="151">
        <f t="shared" si="1"/>
        <v>0</v>
      </c>
      <c r="E7" s="151">
        <f t="shared" si="2"/>
        <v>-7742</v>
      </c>
      <c r="F7" s="152"/>
      <c r="G7" s="152"/>
      <c r="H7" s="152"/>
      <c r="I7" s="152"/>
      <c r="J7" s="152"/>
      <c r="K7" s="153"/>
      <c r="P7" s="24">
        <v>130000.0</v>
      </c>
    </row>
    <row r="8">
      <c r="A8" s="150">
        <v>43891.0</v>
      </c>
      <c r="B8" s="151">
        <f>ROUND(120000/31*23,0)</f>
        <v>89032</v>
      </c>
      <c r="C8" s="151">
        <v>120000.0</v>
      </c>
      <c r="D8" s="151">
        <f t="shared" si="1"/>
        <v>30968</v>
      </c>
      <c r="E8" s="151">
        <f t="shared" si="2"/>
        <v>23226</v>
      </c>
      <c r="F8" s="152"/>
      <c r="G8" s="152"/>
      <c r="H8" s="152"/>
      <c r="I8" s="152"/>
      <c r="J8" s="152"/>
      <c r="K8" s="153"/>
      <c r="P8" s="24">
        <v>8387.0</v>
      </c>
    </row>
    <row r="9">
      <c r="A9" s="154">
        <v>43922.0</v>
      </c>
      <c r="B9" s="151">
        <v>0.0</v>
      </c>
      <c r="C9" s="155">
        <v>0.0</v>
      </c>
      <c r="D9" s="155">
        <f t="shared" si="1"/>
        <v>0</v>
      </c>
      <c r="E9" s="155">
        <f t="shared" si="2"/>
        <v>23226</v>
      </c>
      <c r="F9" s="156"/>
      <c r="G9" s="156"/>
      <c r="H9" s="156"/>
      <c r="I9" s="157"/>
      <c r="J9" s="156"/>
      <c r="K9" s="158"/>
      <c r="P9" s="24">
        <f>SUM(P7-P8)</f>
        <v>121613</v>
      </c>
    </row>
    <row r="10">
      <c r="A10" s="154">
        <v>43952.0</v>
      </c>
      <c r="B10" s="151">
        <v>0.0</v>
      </c>
      <c r="C10" s="155">
        <v>0.0</v>
      </c>
      <c r="D10" s="155">
        <f t="shared" si="1"/>
        <v>0</v>
      </c>
      <c r="E10" s="155">
        <f t="shared" si="2"/>
        <v>23226</v>
      </c>
      <c r="F10" s="156"/>
      <c r="G10" s="156"/>
      <c r="H10" s="156"/>
      <c r="I10" s="157"/>
      <c r="J10" s="156"/>
      <c r="K10" s="158"/>
    </row>
    <row r="11">
      <c r="A11" s="154">
        <v>43983.0</v>
      </c>
      <c r="B11" s="151">
        <v>0.0</v>
      </c>
      <c r="C11" s="155">
        <v>0.0</v>
      </c>
      <c r="D11" s="155">
        <f t="shared" si="1"/>
        <v>0</v>
      </c>
      <c r="E11" s="155">
        <f t="shared" si="2"/>
        <v>23226</v>
      </c>
      <c r="F11" s="156"/>
      <c r="G11" s="156"/>
      <c r="H11" s="156"/>
      <c r="I11" s="157"/>
      <c r="J11" s="156"/>
      <c r="K11" s="158"/>
    </row>
    <row r="12">
      <c r="A12" s="150">
        <v>44013.0</v>
      </c>
      <c r="B12" s="151">
        <v>120000.0</v>
      </c>
      <c r="C12" s="151">
        <v>0.0</v>
      </c>
      <c r="D12" s="151">
        <f t="shared" si="1"/>
        <v>-120000</v>
      </c>
      <c r="E12" s="151">
        <f t="shared" si="2"/>
        <v>-96774</v>
      </c>
      <c r="F12" s="152"/>
      <c r="G12" s="152"/>
      <c r="H12" s="152"/>
      <c r="I12" s="152"/>
      <c r="J12" s="152"/>
      <c r="K12" s="153"/>
    </row>
    <row r="13">
      <c r="A13" s="151"/>
      <c r="B13" s="151">
        <f t="shared" ref="B13:C13" si="3">SUM(B5:B12)</f>
        <v>456774</v>
      </c>
      <c r="C13" s="151">
        <f t="shared" si="3"/>
        <v>360000</v>
      </c>
      <c r="D13" s="151"/>
      <c r="E13" s="151"/>
      <c r="F13" s="152"/>
      <c r="G13" s="152"/>
      <c r="H13" s="152"/>
      <c r="I13" s="152"/>
      <c r="J13" s="152"/>
      <c r="K13" s="153">
        <f>SUM(K5:K12)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K1"/>
    <mergeCell ref="A2:K2"/>
  </mergeCells>
  <printOptions/>
  <pageMargins bottom="0.7480314960629921" footer="0.0" header="0.0" left="0.7086614173228347" right="0.7086614173228347" top="0.7480314960629921"/>
  <pageSetup paperSize="5" scale="90" orientation="portrait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9.5"/>
    <col customWidth="1" min="3" max="3" width="9.25"/>
    <col customWidth="1" min="4" max="4" width="9.13"/>
    <col customWidth="1" min="5" max="5" width="10.38"/>
    <col customWidth="1" min="6" max="6" width="9.5"/>
    <col customWidth="1" min="7" max="7" width="6.5"/>
    <col customWidth="1" min="8" max="8" width="5.5"/>
    <col customWidth="1" min="9" max="9" width="7.13"/>
    <col customWidth="1" min="10" max="10" width="5.63"/>
    <col customWidth="1" min="11" max="11" width="6.38"/>
    <col customWidth="1" min="12" max="12" width="7.63"/>
    <col customWidth="1" min="13" max="13" width="9.13"/>
    <col customWidth="1" min="14" max="14" width="7.88"/>
    <col customWidth="1" min="15" max="15" width="3.5"/>
    <col customWidth="1" min="16" max="26" width="7.63"/>
  </cols>
  <sheetData>
    <row r="1">
      <c r="A1" s="147" t="s">
        <v>1063</v>
      </c>
      <c r="B1" s="4"/>
      <c r="C1" s="4"/>
      <c r="D1" s="4"/>
      <c r="E1" s="4"/>
      <c r="F1" s="4"/>
      <c r="G1" s="4"/>
      <c r="H1" s="4"/>
      <c r="I1" s="4"/>
      <c r="J1" s="4"/>
      <c r="K1" s="5"/>
    </row>
    <row r="2">
      <c r="A2" s="147" t="s">
        <v>1</v>
      </c>
      <c r="B2" s="4"/>
      <c r="C2" s="4"/>
      <c r="D2" s="4"/>
      <c r="E2" s="4"/>
      <c r="F2" s="4"/>
      <c r="G2" s="4"/>
      <c r="H2" s="4"/>
      <c r="I2" s="4"/>
      <c r="J2" s="4"/>
      <c r="K2" s="5"/>
    </row>
    <row r="3">
      <c r="A3" s="30" t="s">
        <v>3</v>
      </c>
      <c r="B3" s="30" t="s">
        <v>4</v>
      </c>
      <c r="C3" s="30" t="s">
        <v>5</v>
      </c>
      <c r="D3" s="30" t="s">
        <v>6</v>
      </c>
      <c r="E3" s="30" t="s">
        <v>7</v>
      </c>
      <c r="F3" s="30" t="s">
        <v>8</v>
      </c>
      <c r="G3" s="30" t="s">
        <v>9</v>
      </c>
      <c r="H3" s="30" t="s">
        <v>10</v>
      </c>
      <c r="I3" s="30" t="s">
        <v>12</v>
      </c>
      <c r="J3" s="30" t="s">
        <v>13</v>
      </c>
      <c r="K3" s="30" t="s">
        <v>14</v>
      </c>
    </row>
    <row r="4">
      <c r="A4" s="148"/>
      <c r="B4" s="148"/>
      <c r="C4" s="148"/>
      <c r="D4" s="148"/>
      <c r="E4" s="148"/>
      <c r="F4" s="148"/>
      <c r="G4" s="148"/>
      <c r="H4" s="148"/>
      <c r="I4" s="148"/>
      <c r="J4" s="148"/>
      <c r="K4" s="149"/>
    </row>
    <row r="5">
      <c r="A5" s="150">
        <v>43800.0</v>
      </c>
      <c r="B5" s="151">
        <f>ROUND(130000/31*2,0)</f>
        <v>8387</v>
      </c>
      <c r="C5" s="151">
        <v>8387.0</v>
      </c>
      <c r="D5" s="151">
        <f t="shared" ref="D5:D12" si="1">SUM(C5-B5)</f>
        <v>0</v>
      </c>
      <c r="E5" s="151">
        <v>0.0</v>
      </c>
      <c r="F5" s="152" t="s">
        <v>1064</v>
      </c>
      <c r="G5" s="152" t="s">
        <v>1061</v>
      </c>
      <c r="H5" s="152"/>
      <c r="I5" s="152"/>
      <c r="J5" s="152"/>
      <c r="K5" s="153"/>
    </row>
    <row r="6">
      <c r="A6" s="150">
        <v>43831.0</v>
      </c>
      <c r="B6" s="151">
        <v>130000.0</v>
      </c>
      <c r="C6" s="151">
        <v>121613.0</v>
      </c>
      <c r="D6" s="151">
        <f t="shared" si="1"/>
        <v>-8387</v>
      </c>
      <c r="E6" s="151">
        <f t="shared" ref="E6:E12" si="2">SUM(E5+D6)</f>
        <v>-8387</v>
      </c>
      <c r="F6" s="152" t="s">
        <v>1064</v>
      </c>
      <c r="G6" s="152" t="s">
        <v>1061</v>
      </c>
      <c r="H6" s="152"/>
      <c r="I6" s="152"/>
      <c r="J6" s="152"/>
      <c r="K6" s="153"/>
    </row>
    <row r="7">
      <c r="A7" s="150">
        <v>43862.0</v>
      </c>
      <c r="B7" s="151">
        <v>130000.0</v>
      </c>
      <c r="C7" s="151">
        <v>130000.0</v>
      </c>
      <c r="D7" s="151">
        <f t="shared" si="1"/>
        <v>0</v>
      </c>
      <c r="E7" s="151">
        <f t="shared" si="2"/>
        <v>-8387</v>
      </c>
      <c r="F7" s="152"/>
      <c r="G7" s="152"/>
      <c r="H7" s="152"/>
      <c r="I7" s="152"/>
      <c r="J7" s="152"/>
      <c r="K7" s="153"/>
      <c r="P7" s="24">
        <v>130000.0</v>
      </c>
    </row>
    <row r="8">
      <c r="A8" s="150">
        <v>43891.0</v>
      </c>
      <c r="B8" s="151">
        <f>ROUND(130000/31*23,0)</f>
        <v>96452</v>
      </c>
      <c r="C8" s="151">
        <v>130000.0</v>
      </c>
      <c r="D8" s="151">
        <f t="shared" si="1"/>
        <v>33548</v>
      </c>
      <c r="E8" s="151">
        <f t="shared" si="2"/>
        <v>25161</v>
      </c>
      <c r="F8" s="152"/>
      <c r="G8" s="152"/>
      <c r="H8" s="152"/>
      <c r="I8" s="152"/>
      <c r="J8" s="152"/>
      <c r="K8" s="153"/>
      <c r="P8" s="24">
        <v>8387.0</v>
      </c>
    </row>
    <row r="9">
      <c r="A9" s="154">
        <v>43922.0</v>
      </c>
      <c r="B9" s="151">
        <v>0.0</v>
      </c>
      <c r="C9" s="155">
        <v>0.0</v>
      </c>
      <c r="D9" s="155">
        <f t="shared" si="1"/>
        <v>0</v>
      </c>
      <c r="E9" s="155">
        <f t="shared" si="2"/>
        <v>25161</v>
      </c>
      <c r="F9" s="156"/>
      <c r="G9" s="156"/>
      <c r="H9" s="156"/>
      <c r="I9" s="157"/>
      <c r="J9" s="156"/>
      <c r="K9" s="158"/>
      <c r="P9" s="24">
        <f>SUM(P7-P8)</f>
        <v>121613</v>
      </c>
    </row>
    <row r="10">
      <c r="A10" s="154">
        <v>43952.0</v>
      </c>
      <c r="B10" s="151">
        <v>0.0</v>
      </c>
      <c r="C10" s="155">
        <v>0.0</v>
      </c>
      <c r="D10" s="155">
        <f t="shared" si="1"/>
        <v>0</v>
      </c>
      <c r="E10" s="155">
        <f t="shared" si="2"/>
        <v>25161</v>
      </c>
      <c r="F10" s="156"/>
      <c r="G10" s="156"/>
      <c r="H10" s="156"/>
      <c r="I10" s="157"/>
      <c r="J10" s="156"/>
      <c r="K10" s="158"/>
    </row>
    <row r="11">
      <c r="A11" s="154">
        <v>43983.0</v>
      </c>
      <c r="B11" s="151">
        <v>0.0</v>
      </c>
      <c r="C11" s="155">
        <v>0.0</v>
      </c>
      <c r="D11" s="155">
        <f t="shared" si="1"/>
        <v>0</v>
      </c>
      <c r="E11" s="155">
        <f t="shared" si="2"/>
        <v>25161</v>
      </c>
      <c r="F11" s="156"/>
      <c r="G11" s="156"/>
      <c r="H11" s="156"/>
      <c r="I11" s="157"/>
      <c r="J11" s="156"/>
      <c r="K11" s="158"/>
    </row>
    <row r="12">
      <c r="A12" s="150">
        <v>44013.0</v>
      </c>
      <c r="B12" s="151">
        <v>130000.0</v>
      </c>
      <c r="C12" s="151">
        <v>0.0</v>
      </c>
      <c r="D12" s="151">
        <f t="shared" si="1"/>
        <v>-130000</v>
      </c>
      <c r="E12" s="151">
        <f t="shared" si="2"/>
        <v>-104839</v>
      </c>
      <c r="F12" s="152"/>
      <c r="G12" s="152"/>
      <c r="H12" s="152"/>
      <c r="I12" s="152"/>
      <c r="J12" s="152"/>
      <c r="K12" s="153"/>
    </row>
    <row r="13">
      <c r="A13" s="151"/>
      <c r="B13" s="151">
        <f t="shared" ref="B13:C13" si="3">SUM(B5:B12)</f>
        <v>494839</v>
      </c>
      <c r="C13" s="151">
        <f t="shared" si="3"/>
        <v>390000</v>
      </c>
      <c r="D13" s="151"/>
      <c r="E13" s="151"/>
      <c r="F13" s="152"/>
      <c r="G13" s="152"/>
      <c r="H13" s="152"/>
      <c r="I13" s="152"/>
      <c r="J13" s="152"/>
      <c r="K13" s="153">
        <f>SUM(K5:K12)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K1"/>
    <mergeCell ref="A2:K2"/>
  </mergeCells>
  <printOptions/>
  <pageMargins bottom="0.7480314960629921" footer="0.0" header="0.0" left="0.7086614173228347" right="0.7086614173228347" top="0.7480314960629921"/>
  <pageSetup paperSize="5" scale="90" orientation="portrait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5.75"/>
    <col customWidth="1" min="4" max="4" width="5.88"/>
    <col customWidth="1" min="5" max="5" width="7.5"/>
    <col customWidth="1" min="6" max="6" width="6.88"/>
    <col customWidth="1" min="7" max="7" width="6.5"/>
    <col customWidth="1" min="8" max="8" width="4.13"/>
    <col customWidth="1" min="9" max="9" width="7.13"/>
    <col customWidth="1" min="10" max="10" width="3.63"/>
    <col customWidth="1" min="11" max="11" width="6.38"/>
    <col customWidth="1" min="12" max="12" width="3.75"/>
    <col customWidth="1" min="13" max="13" width="5.25"/>
    <col customWidth="1" min="14" max="14" width="5.13"/>
    <col customWidth="1" min="15" max="15" width="5.38"/>
    <col customWidth="1" min="16" max="16" width="7.25"/>
    <col customWidth="1" min="17" max="17" width="6.5"/>
    <col customWidth="1" min="18" max="18" width="6.88"/>
    <col customWidth="1" min="19" max="19" width="6.25"/>
    <col customWidth="1" min="20" max="20" width="3.13"/>
    <col customWidth="1" min="21" max="21" width="3.25"/>
    <col customWidth="1" min="22" max="22" width="5.88"/>
    <col customWidth="1" min="23" max="23" width="7.63"/>
    <col customWidth="1" min="24" max="24" width="9.13"/>
    <col customWidth="1" min="25" max="25" width="7.88"/>
    <col customWidth="1" min="26" max="26" width="3.5"/>
  </cols>
  <sheetData>
    <row r="1">
      <c r="A1" s="49" t="s">
        <v>1065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5"/>
      <c r="L2" s="3" t="s">
        <v>2</v>
      </c>
      <c r="M2" s="4"/>
      <c r="N2" s="4"/>
      <c r="O2" s="4"/>
      <c r="P2" s="4"/>
      <c r="Q2" s="4"/>
      <c r="R2" s="4"/>
      <c r="S2" s="4"/>
      <c r="T2" s="4"/>
      <c r="U2" s="4"/>
      <c r="V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6</v>
      </c>
      <c r="P3" s="7" t="s">
        <v>7</v>
      </c>
      <c r="Q3" s="7" t="s">
        <v>12</v>
      </c>
      <c r="R3" s="7" t="s">
        <v>8</v>
      </c>
      <c r="S3" s="7" t="s">
        <v>9</v>
      </c>
      <c r="T3" s="7" t="s">
        <v>10</v>
      </c>
      <c r="U3" s="7" t="s">
        <v>13</v>
      </c>
      <c r="V3" s="7" t="s">
        <v>1051</v>
      </c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>
      <c r="A5" s="17">
        <v>43497.0</v>
      </c>
      <c r="B5" s="11">
        <v>700.0</v>
      </c>
      <c r="C5" s="11">
        <v>0.0</v>
      </c>
      <c r="D5" s="11">
        <f t="shared" ref="D5:D24" si="1">SUM(C5-B5)</f>
        <v>-700</v>
      </c>
      <c r="E5" s="11">
        <f>D5</f>
        <v>-700</v>
      </c>
      <c r="F5" s="14"/>
      <c r="G5" s="14"/>
      <c r="H5" s="14"/>
      <c r="I5" s="14" t="s">
        <v>1066</v>
      </c>
      <c r="J5" s="14">
        <f>Z5</f>
        <v>34</v>
      </c>
      <c r="K5" s="14">
        <f>ROUND(SUM(B5*20%*J5/365),0)</f>
        <v>13</v>
      </c>
      <c r="L5" s="15">
        <v>0.18</v>
      </c>
      <c r="M5" s="16">
        <f t="shared" ref="M5:M24" si="2">ROUND(SUM(B5*L5),0)</f>
        <v>126</v>
      </c>
      <c r="N5" s="16">
        <v>0.0</v>
      </c>
      <c r="O5" s="11">
        <f t="shared" ref="O5:O24" si="3">SUM(N5-M5)</f>
        <v>-126</v>
      </c>
      <c r="P5" s="11">
        <f>O5</f>
        <v>-126</v>
      </c>
      <c r="Q5" s="14" t="s">
        <v>1066</v>
      </c>
      <c r="R5" s="11"/>
      <c r="S5" s="11"/>
      <c r="T5" s="11"/>
      <c r="U5" s="14">
        <f>Z5</f>
        <v>34</v>
      </c>
      <c r="V5" s="14">
        <f>ROUND(SUM(M5*20%*U5/365),0)</f>
        <v>2</v>
      </c>
      <c r="X5" s="19">
        <v>43497.0</v>
      </c>
      <c r="Y5" s="19">
        <v>43530.0</v>
      </c>
      <c r="Z5" s="20">
        <f>SUM(Y5-X5+1)</f>
        <v>34</v>
      </c>
    </row>
    <row r="6">
      <c r="A6" s="17">
        <v>43525.0</v>
      </c>
      <c r="B6" s="11">
        <v>700.0</v>
      </c>
      <c r="C6" s="11">
        <v>1400.0</v>
      </c>
      <c r="D6" s="11">
        <f t="shared" si="1"/>
        <v>700</v>
      </c>
      <c r="E6" s="11">
        <f>SUM(D5+D6)</f>
        <v>0</v>
      </c>
      <c r="F6" s="14" t="s">
        <v>1053</v>
      </c>
      <c r="G6" s="14" t="s">
        <v>1054</v>
      </c>
      <c r="H6" s="14">
        <v>6.0</v>
      </c>
      <c r="I6" s="14" t="s">
        <v>1066</v>
      </c>
      <c r="J6" s="14"/>
      <c r="K6" s="14"/>
      <c r="L6" s="15">
        <v>0.18</v>
      </c>
      <c r="M6" s="16">
        <f t="shared" si="2"/>
        <v>126</v>
      </c>
      <c r="N6" s="16">
        <v>252.0</v>
      </c>
      <c r="O6" s="11">
        <f t="shared" si="3"/>
        <v>126</v>
      </c>
      <c r="P6" s="11">
        <f t="shared" ref="P6:P24" si="4">SUM(P5,O6)</f>
        <v>0</v>
      </c>
      <c r="Q6" s="14" t="s">
        <v>1066</v>
      </c>
      <c r="R6" s="14" t="s">
        <v>1053</v>
      </c>
      <c r="S6" s="14" t="s">
        <v>1054</v>
      </c>
      <c r="T6" s="14">
        <v>6.0</v>
      </c>
      <c r="U6" s="14"/>
      <c r="V6" s="14"/>
      <c r="X6" s="20"/>
      <c r="Y6" s="20"/>
      <c r="Z6" s="20"/>
    </row>
    <row r="7">
      <c r="A7" s="17">
        <v>43556.0</v>
      </c>
      <c r="B7" s="11">
        <v>700.0</v>
      </c>
      <c r="C7" s="11">
        <v>1400.0</v>
      </c>
      <c r="D7" s="11">
        <f t="shared" si="1"/>
        <v>700</v>
      </c>
      <c r="E7" s="11">
        <f t="shared" ref="E7:E24" si="5">SUM(E6+D7)</f>
        <v>700</v>
      </c>
      <c r="F7" s="14" t="s">
        <v>1055</v>
      </c>
      <c r="G7" s="14" t="s">
        <v>631</v>
      </c>
      <c r="H7" s="14">
        <v>10.0</v>
      </c>
      <c r="I7" s="14" t="s">
        <v>1067</v>
      </c>
      <c r="J7" s="14"/>
      <c r="K7" s="14"/>
      <c r="L7" s="15">
        <v>0.18</v>
      </c>
      <c r="M7" s="16">
        <f t="shared" si="2"/>
        <v>126</v>
      </c>
      <c r="N7" s="16">
        <v>252.0</v>
      </c>
      <c r="O7" s="11">
        <f t="shared" si="3"/>
        <v>126</v>
      </c>
      <c r="P7" s="11">
        <f t="shared" si="4"/>
        <v>126</v>
      </c>
      <c r="Q7" s="14" t="s">
        <v>1067</v>
      </c>
      <c r="R7" s="14" t="s">
        <v>1055</v>
      </c>
      <c r="S7" s="14" t="s">
        <v>631</v>
      </c>
      <c r="T7" s="14">
        <v>10.0</v>
      </c>
      <c r="U7" s="14"/>
      <c r="V7" s="14"/>
    </row>
    <row r="8">
      <c r="A8" s="17">
        <v>43586.0</v>
      </c>
      <c r="B8" s="11">
        <v>700.0</v>
      </c>
      <c r="C8" s="11">
        <v>0.0</v>
      </c>
      <c r="D8" s="11">
        <f t="shared" si="1"/>
        <v>-700</v>
      </c>
      <c r="E8" s="11">
        <f t="shared" si="5"/>
        <v>0</v>
      </c>
      <c r="F8" s="14" t="s">
        <v>1055</v>
      </c>
      <c r="G8" s="14" t="s">
        <v>631</v>
      </c>
      <c r="H8" s="14">
        <v>10.0</v>
      </c>
      <c r="I8" s="14" t="s">
        <v>1067</v>
      </c>
      <c r="J8" s="14"/>
      <c r="K8" s="14"/>
      <c r="L8" s="15">
        <v>0.18</v>
      </c>
      <c r="M8" s="16">
        <f t="shared" si="2"/>
        <v>126</v>
      </c>
      <c r="N8" s="16">
        <v>0.0</v>
      </c>
      <c r="O8" s="11">
        <f t="shared" si="3"/>
        <v>-126</v>
      </c>
      <c r="P8" s="11">
        <f t="shared" si="4"/>
        <v>0</v>
      </c>
      <c r="Q8" s="14" t="s">
        <v>1067</v>
      </c>
      <c r="R8" s="14" t="s">
        <v>1055</v>
      </c>
      <c r="S8" s="14" t="s">
        <v>631</v>
      </c>
      <c r="T8" s="14">
        <v>10.0</v>
      </c>
      <c r="U8" s="14"/>
      <c r="V8" s="14"/>
    </row>
    <row r="9">
      <c r="A9" s="17">
        <v>43617.0</v>
      </c>
      <c r="B9" s="11">
        <v>700.0</v>
      </c>
      <c r="C9" s="11">
        <v>1400.0</v>
      </c>
      <c r="D9" s="11">
        <f t="shared" si="1"/>
        <v>700</v>
      </c>
      <c r="E9" s="11">
        <f t="shared" si="5"/>
        <v>700</v>
      </c>
      <c r="F9" s="14" t="s">
        <v>1056</v>
      </c>
      <c r="G9" s="14" t="s">
        <v>1057</v>
      </c>
      <c r="H9" s="14">
        <v>22.0</v>
      </c>
      <c r="I9" s="14" t="s">
        <v>1058</v>
      </c>
      <c r="J9" s="14"/>
      <c r="K9" s="14"/>
      <c r="L9" s="15">
        <v>0.18</v>
      </c>
      <c r="M9" s="16">
        <f t="shared" si="2"/>
        <v>126</v>
      </c>
      <c r="N9" s="16">
        <v>252.0</v>
      </c>
      <c r="O9" s="11">
        <f t="shared" si="3"/>
        <v>126</v>
      </c>
      <c r="P9" s="11">
        <f t="shared" si="4"/>
        <v>126</v>
      </c>
      <c r="Q9" s="14" t="s">
        <v>1058</v>
      </c>
      <c r="R9" s="14" t="s">
        <v>1056</v>
      </c>
      <c r="S9" s="14" t="s">
        <v>1057</v>
      </c>
      <c r="T9" s="14">
        <v>22.0</v>
      </c>
      <c r="U9" s="14"/>
      <c r="V9" s="14"/>
      <c r="X9" s="19">
        <v>43617.0</v>
      </c>
      <c r="Y9" s="19">
        <v>43630.0</v>
      </c>
      <c r="Z9" s="20">
        <f>SUM(Y9-X9+1)</f>
        <v>14</v>
      </c>
    </row>
    <row r="10">
      <c r="A10" s="17">
        <v>43647.0</v>
      </c>
      <c r="B10" s="11">
        <v>700.0</v>
      </c>
      <c r="C10" s="11">
        <v>0.0</v>
      </c>
      <c r="D10" s="11">
        <f t="shared" si="1"/>
        <v>-700</v>
      </c>
      <c r="E10" s="11">
        <f t="shared" si="5"/>
        <v>0</v>
      </c>
      <c r="F10" s="14" t="s">
        <v>1056</v>
      </c>
      <c r="G10" s="14" t="s">
        <v>1057</v>
      </c>
      <c r="H10" s="14">
        <v>22.0</v>
      </c>
      <c r="I10" s="14" t="s">
        <v>1058</v>
      </c>
      <c r="J10" s="14"/>
      <c r="K10" s="14"/>
      <c r="L10" s="15">
        <v>0.18</v>
      </c>
      <c r="M10" s="16">
        <f t="shared" si="2"/>
        <v>126</v>
      </c>
      <c r="N10" s="16">
        <v>0.0</v>
      </c>
      <c r="O10" s="11">
        <f t="shared" si="3"/>
        <v>-126</v>
      </c>
      <c r="P10" s="11">
        <f t="shared" si="4"/>
        <v>0</v>
      </c>
      <c r="Q10" s="14" t="s">
        <v>1058</v>
      </c>
      <c r="R10" s="14" t="s">
        <v>1056</v>
      </c>
      <c r="S10" s="14" t="s">
        <v>1057</v>
      </c>
      <c r="T10" s="14">
        <v>22.0</v>
      </c>
      <c r="U10" s="14"/>
      <c r="V10" s="14"/>
    </row>
    <row r="11">
      <c r="A11" s="17">
        <v>43678.0</v>
      </c>
      <c r="B11" s="11">
        <v>700.0</v>
      </c>
      <c r="C11" s="11">
        <v>1400.0</v>
      </c>
      <c r="D11" s="11">
        <f t="shared" si="1"/>
        <v>700</v>
      </c>
      <c r="E11" s="11">
        <f t="shared" si="5"/>
        <v>700</v>
      </c>
      <c r="F11" s="14" t="s">
        <v>1059</v>
      </c>
      <c r="G11" s="14" t="s">
        <v>980</v>
      </c>
      <c r="H11" s="14">
        <v>26.0</v>
      </c>
      <c r="I11" s="14" t="s">
        <v>1060</v>
      </c>
      <c r="J11" s="14">
        <v>13.0</v>
      </c>
      <c r="K11" s="14">
        <f>ROUND(SUM(B11*20%*J11/365),0)</f>
        <v>5</v>
      </c>
      <c r="L11" s="15">
        <v>0.18</v>
      </c>
      <c r="M11" s="16">
        <f t="shared" si="2"/>
        <v>126</v>
      </c>
      <c r="N11" s="16">
        <v>252.0</v>
      </c>
      <c r="O11" s="11">
        <f t="shared" si="3"/>
        <v>126</v>
      </c>
      <c r="P11" s="11">
        <f t="shared" si="4"/>
        <v>126</v>
      </c>
      <c r="Q11" s="14" t="s">
        <v>1060</v>
      </c>
      <c r="R11" s="14" t="s">
        <v>1059</v>
      </c>
      <c r="S11" s="14" t="s">
        <v>980</v>
      </c>
      <c r="T11" s="14">
        <v>26.0</v>
      </c>
      <c r="U11" s="14">
        <v>13.0</v>
      </c>
      <c r="V11" s="14">
        <f>ROUND(SUM(M11*20%*U11/365),0)</f>
        <v>1</v>
      </c>
      <c r="X11" s="19">
        <v>43617.0</v>
      </c>
      <c r="Y11" s="19">
        <v>43629.0</v>
      </c>
      <c r="Z11" s="20">
        <f>SUM(Y11-X11+1)</f>
        <v>13</v>
      </c>
    </row>
    <row r="12">
      <c r="A12" s="17">
        <v>43709.0</v>
      </c>
      <c r="B12" s="11">
        <v>700.0</v>
      </c>
      <c r="C12" s="11">
        <v>0.0</v>
      </c>
      <c r="D12" s="11">
        <f t="shared" si="1"/>
        <v>-700</v>
      </c>
      <c r="E12" s="11">
        <f t="shared" si="5"/>
        <v>0</v>
      </c>
      <c r="F12" s="14" t="s">
        <v>1059</v>
      </c>
      <c r="G12" s="14" t="s">
        <v>980</v>
      </c>
      <c r="H12" s="14">
        <v>26.0</v>
      </c>
      <c r="I12" s="14" t="s">
        <v>1060</v>
      </c>
      <c r="J12" s="14"/>
      <c r="K12" s="14"/>
      <c r="L12" s="15">
        <v>0.18</v>
      </c>
      <c r="M12" s="16">
        <f t="shared" si="2"/>
        <v>126</v>
      </c>
      <c r="N12" s="16">
        <v>0.0</v>
      </c>
      <c r="O12" s="11">
        <f t="shared" si="3"/>
        <v>-126</v>
      </c>
      <c r="P12" s="11">
        <f t="shared" si="4"/>
        <v>0</v>
      </c>
      <c r="Q12" s="14" t="s">
        <v>1060</v>
      </c>
      <c r="R12" s="14" t="s">
        <v>1059</v>
      </c>
      <c r="S12" s="14" t="s">
        <v>980</v>
      </c>
      <c r="T12" s="14">
        <v>26.0</v>
      </c>
      <c r="U12" s="14"/>
      <c r="V12" s="14"/>
    </row>
    <row r="13">
      <c r="A13" s="17">
        <v>43739.0</v>
      </c>
      <c r="B13" s="11">
        <v>700.0</v>
      </c>
      <c r="C13" s="11">
        <v>2100.0</v>
      </c>
      <c r="D13" s="11">
        <f t="shared" si="1"/>
        <v>1400</v>
      </c>
      <c r="E13" s="11">
        <f t="shared" si="5"/>
        <v>1400</v>
      </c>
      <c r="F13" s="14" t="s">
        <v>413</v>
      </c>
      <c r="G13" s="14" t="s">
        <v>316</v>
      </c>
      <c r="H13" s="14">
        <v>46.0</v>
      </c>
      <c r="I13" s="14" t="s">
        <v>317</v>
      </c>
      <c r="J13" s="14"/>
      <c r="K13" s="14"/>
      <c r="L13" s="15">
        <v>0.18</v>
      </c>
      <c r="M13" s="16">
        <f t="shared" si="2"/>
        <v>126</v>
      </c>
      <c r="N13" s="16">
        <v>378.0</v>
      </c>
      <c r="O13" s="11">
        <f t="shared" si="3"/>
        <v>252</v>
      </c>
      <c r="P13" s="11">
        <f t="shared" si="4"/>
        <v>252</v>
      </c>
      <c r="Q13" s="14" t="s">
        <v>317</v>
      </c>
      <c r="R13" s="14" t="s">
        <v>413</v>
      </c>
      <c r="S13" s="14" t="s">
        <v>316</v>
      </c>
      <c r="T13" s="14">
        <v>46.0</v>
      </c>
      <c r="U13" s="14"/>
      <c r="V13" s="14"/>
    </row>
    <row r="14">
      <c r="A14" s="17">
        <v>43770.0</v>
      </c>
      <c r="B14" s="11">
        <v>700.0</v>
      </c>
      <c r="C14" s="11">
        <v>0.0</v>
      </c>
      <c r="D14" s="11">
        <f t="shared" si="1"/>
        <v>-700</v>
      </c>
      <c r="E14" s="11">
        <f t="shared" si="5"/>
        <v>700</v>
      </c>
      <c r="F14" s="14" t="s">
        <v>413</v>
      </c>
      <c r="G14" s="14" t="s">
        <v>316</v>
      </c>
      <c r="H14" s="14">
        <v>46.0</v>
      </c>
      <c r="I14" s="14" t="s">
        <v>317</v>
      </c>
      <c r="J14" s="14"/>
      <c r="K14" s="14"/>
      <c r="L14" s="15">
        <v>0.18</v>
      </c>
      <c r="M14" s="16">
        <f t="shared" si="2"/>
        <v>126</v>
      </c>
      <c r="N14" s="16">
        <v>0.0</v>
      </c>
      <c r="O14" s="11">
        <f t="shared" si="3"/>
        <v>-126</v>
      </c>
      <c r="P14" s="11">
        <f t="shared" si="4"/>
        <v>126</v>
      </c>
      <c r="Q14" s="14" t="s">
        <v>317</v>
      </c>
      <c r="R14" s="14" t="s">
        <v>413</v>
      </c>
      <c r="S14" s="14" t="s">
        <v>316</v>
      </c>
      <c r="T14" s="14">
        <v>46.0</v>
      </c>
      <c r="U14" s="14"/>
      <c r="V14" s="14"/>
    </row>
    <row r="15">
      <c r="A15" s="17">
        <v>43800.0</v>
      </c>
      <c r="B15" s="11">
        <v>700.0</v>
      </c>
      <c r="C15" s="11">
        <v>0.0</v>
      </c>
      <c r="D15" s="11">
        <f t="shared" si="1"/>
        <v>-700</v>
      </c>
      <c r="E15" s="11">
        <f t="shared" si="5"/>
        <v>0</v>
      </c>
      <c r="F15" s="14" t="s">
        <v>413</v>
      </c>
      <c r="G15" s="14" t="s">
        <v>316</v>
      </c>
      <c r="H15" s="14">
        <v>46.0</v>
      </c>
      <c r="I15" s="14" t="s">
        <v>317</v>
      </c>
      <c r="J15" s="14"/>
      <c r="K15" s="14"/>
      <c r="L15" s="15">
        <v>0.18</v>
      </c>
      <c r="M15" s="16">
        <f t="shared" si="2"/>
        <v>126</v>
      </c>
      <c r="N15" s="16">
        <v>0.0</v>
      </c>
      <c r="O15" s="11">
        <f t="shared" si="3"/>
        <v>-126</v>
      </c>
      <c r="P15" s="11">
        <f t="shared" si="4"/>
        <v>0</v>
      </c>
      <c r="Q15" s="14" t="s">
        <v>317</v>
      </c>
      <c r="R15" s="14" t="s">
        <v>413</v>
      </c>
      <c r="S15" s="14" t="s">
        <v>316</v>
      </c>
      <c r="T15" s="14">
        <v>46.0</v>
      </c>
      <c r="U15" s="14"/>
      <c r="V15" s="14"/>
    </row>
    <row r="16">
      <c r="A16" s="17">
        <v>43831.0</v>
      </c>
      <c r="B16" s="11">
        <v>700.0</v>
      </c>
      <c r="C16" s="11">
        <v>2100.0</v>
      </c>
      <c r="D16" s="11">
        <f t="shared" si="1"/>
        <v>1400</v>
      </c>
      <c r="E16" s="11">
        <f t="shared" si="5"/>
        <v>1400</v>
      </c>
      <c r="F16" s="14"/>
      <c r="G16" s="14"/>
      <c r="H16" s="14"/>
      <c r="I16" s="14" t="s">
        <v>1061</v>
      </c>
      <c r="J16" s="14"/>
      <c r="K16" s="14"/>
      <c r="L16" s="15">
        <v>0.18</v>
      </c>
      <c r="M16" s="16">
        <f t="shared" si="2"/>
        <v>126</v>
      </c>
      <c r="N16" s="16">
        <v>378.0</v>
      </c>
      <c r="O16" s="11">
        <f t="shared" si="3"/>
        <v>252</v>
      </c>
      <c r="P16" s="11">
        <f t="shared" si="4"/>
        <v>252</v>
      </c>
      <c r="Q16" s="14" t="s">
        <v>1061</v>
      </c>
      <c r="R16" s="11"/>
      <c r="S16" s="11"/>
      <c r="T16" s="11"/>
      <c r="U16" s="14"/>
      <c r="V16" s="14"/>
    </row>
    <row r="17">
      <c r="A17" s="17">
        <v>43862.0</v>
      </c>
      <c r="B17" s="11">
        <v>700.0</v>
      </c>
      <c r="C17" s="11">
        <v>0.0</v>
      </c>
      <c r="D17" s="11">
        <f t="shared" si="1"/>
        <v>-700</v>
      </c>
      <c r="E17" s="11">
        <f t="shared" si="5"/>
        <v>700</v>
      </c>
      <c r="F17" s="14"/>
      <c r="G17" s="14"/>
      <c r="H17" s="14"/>
      <c r="I17" s="14" t="s">
        <v>1061</v>
      </c>
      <c r="J17" s="14"/>
      <c r="K17" s="14"/>
      <c r="L17" s="15">
        <v>0.18</v>
      </c>
      <c r="M17" s="16">
        <f t="shared" si="2"/>
        <v>126</v>
      </c>
      <c r="N17" s="16">
        <v>0.0</v>
      </c>
      <c r="O17" s="11">
        <f t="shared" si="3"/>
        <v>-126</v>
      </c>
      <c r="P17" s="11">
        <f t="shared" si="4"/>
        <v>126</v>
      </c>
      <c r="Q17" s="14" t="s">
        <v>1061</v>
      </c>
      <c r="R17" s="11"/>
      <c r="S17" s="11"/>
      <c r="T17" s="11"/>
      <c r="U17" s="14"/>
      <c r="V17" s="14"/>
    </row>
    <row r="18">
      <c r="A18" s="17">
        <v>43891.0</v>
      </c>
      <c r="B18" s="11">
        <v>700.0</v>
      </c>
      <c r="C18" s="11">
        <v>0.0</v>
      </c>
      <c r="D18" s="11">
        <f t="shared" si="1"/>
        <v>-700</v>
      </c>
      <c r="E18" s="11">
        <f t="shared" si="5"/>
        <v>0</v>
      </c>
      <c r="F18" s="14"/>
      <c r="G18" s="14"/>
      <c r="H18" s="14"/>
      <c r="I18" s="14" t="s">
        <v>1061</v>
      </c>
      <c r="J18" s="14"/>
      <c r="K18" s="14"/>
      <c r="L18" s="15">
        <v>0.18</v>
      </c>
      <c r="M18" s="16">
        <f t="shared" si="2"/>
        <v>126</v>
      </c>
      <c r="N18" s="16">
        <v>0.0</v>
      </c>
      <c r="O18" s="11">
        <f t="shared" si="3"/>
        <v>-126</v>
      </c>
      <c r="P18" s="11">
        <f t="shared" si="4"/>
        <v>0</v>
      </c>
      <c r="Q18" s="14" t="s">
        <v>1061</v>
      </c>
      <c r="R18" s="11"/>
      <c r="S18" s="11"/>
      <c r="T18" s="11"/>
      <c r="U18" s="14"/>
      <c r="V18" s="14"/>
    </row>
    <row r="19">
      <c r="A19" s="22">
        <v>43922.0</v>
      </c>
      <c r="B19" s="23">
        <v>770.0</v>
      </c>
      <c r="C19" s="23">
        <v>2100.0</v>
      </c>
      <c r="D19" s="23">
        <f t="shared" si="1"/>
        <v>1330</v>
      </c>
      <c r="E19" s="23">
        <f t="shared" si="5"/>
        <v>1330</v>
      </c>
      <c r="F19" s="28"/>
      <c r="G19" s="28"/>
      <c r="H19" s="28"/>
      <c r="I19" s="31" t="s">
        <v>352</v>
      </c>
      <c r="J19" s="28"/>
      <c r="K19" s="28"/>
      <c r="L19" s="29">
        <v>0.18</v>
      </c>
      <c r="M19" s="30">
        <f t="shared" si="2"/>
        <v>139</v>
      </c>
      <c r="N19" s="30">
        <v>378.0</v>
      </c>
      <c r="O19" s="23">
        <f t="shared" si="3"/>
        <v>239</v>
      </c>
      <c r="P19" s="23">
        <f t="shared" si="4"/>
        <v>239</v>
      </c>
      <c r="Q19" s="31" t="s">
        <v>352</v>
      </c>
      <c r="R19" s="23"/>
      <c r="S19" s="23"/>
      <c r="T19" s="23"/>
      <c r="U19" s="28"/>
      <c r="V19" s="28"/>
    </row>
    <row r="20">
      <c r="A20" s="22">
        <v>43952.0</v>
      </c>
      <c r="B20" s="23">
        <v>770.0</v>
      </c>
      <c r="C20" s="23">
        <v>0.0</v>
      </c>
      <c r="D20" s="23">
        <f t="shared" si="1"/>
        <v>-770</v>
      </c>
      <c r="E20" s="23">
        <f t="shared" si="5"/>
        <v>560</v>
      </c>
      <c r="F20" s="28"/>
      <c r="G20" s="28"/>
      <c r="H20" s="28"/>
      <c r="I20" s="31" t="s">
        <v>352</v>
      </c>
      <c r="J20" s="28"/>
      <c r="K20" s="28"/>
      <c r="L20" s="29">
        <v>0.18</v>
      </c>
      <c r="M20" s="30">
        <f t="shared" si="2"/>
        <v>139</v>
      </c>
      <c r="N20" s="30">
        <v>0.0</v>
      </c>
      <c r="O20" s="23">
        <f t="shared" si="3"/>
        <v>-139</v>
      </c>
      <c r="P20" s="23">
        <f t="shared" si="4"/>
        <v>100</v>
      </c>
      <c r="Q20" s="31" t="s">
        <v>352</v>
      </c>
      <c r="R20" s="23"/>
      <c r="S20" s="23"/>
      <c r="T20" s="23"/>
      <c r="U20" s="23"/>
      <c r="V20" s="23"/>
    </row>
    <row r="21" ht="15.75" customHeight="1">
      <c r="A21" s="22">
        <v>43983.0</v>
      </c>
      <c r="B21" s="23">
        <v>770.0</v>
      </c>
      <c r="C21" s="23">
        <v>0.0</v>
      </c>
      <c r="D21" s="23">
        <f t="shared" si="1"/>
        <v>-770</v>
      </c>
      <c r="E21" s="23">
        <f t="shared" si="5"/>
        <v>-210</v>
      </c>
      <c r="F21" s="28"/>
      <c r="G21" s="28"/>
      <c r="H21" s="28"/>
      <c r="I21" s="31" t="s">
        <v>352</v>
      </c>
      <c r="J21" s="28"/>
      <c r="K21" s="28"/>
      <c r="L21" s="29">
        <v>0.18</v>
      </c>
      <c r="M21" s="30">
        <f t="shared" si="2"/>
        <v>139</v>
      </c>
      <c r="N21" s="30">
        <v>0.0</v>
      </c>
      <c r="O21" s="23">
        <f t="shared" si="3"/>
        <v>-139</v>
      </c>
      <c r="P21" s="23">
        <f t="shared" si="4"/>
        <v>-39</v>
      </c>
      <c r="Q21" s="31" t="s">
        <v>352</v>
      </c>
      <c r="R21" s="23"/>
      <c r="S21" s="23"/>
      <c r="T21" s="23"/>
      <c r="U21" s="23"/>
      <c r="V21" s="23"/>
    </row>
    <row r="22" ht="15.75" customHeight="1">
      <c r="A22" s="17">
        <v>44013.0</v>
      </c>
      <c r="B22" s="23">
        <v>770.0</v>
      </c>
      <c r="C22" s="11">
        <v>2520.0</v>
      </c>
      <c r="D22" s="11">
        <f t="shared" si="1"/>
        <v>1750</v>
      </c>
      <c r="E22" s="11">
        <f t="shared" si="5"/>
        <v>1540</v>
      </c>
      <c r="F22" s="14"/>
      <c r="G22" s="14"/>
      <c r="H22" s="14"/>
      <c r="I22" s="14" t="s">
        <v>33</v>
      </c>
      <c r="J22" s="14"/>
      <c r="K22" s="14"/>
      <c r="L22" s="15">
        <v>0.18</v>
      </c>
      <c r="M22" s="16">
        <f t="shared" si="2"/>
        <v>139</v>
      </c>
      <c r="N22" s="16">
        <v>456.0</v>
      </c>
      <c r="O22" s="11">
        <f t="shared" si="3"/>
        <v>317</v>
      </c>
      <c r="P22" s="11">
        <f t="shared" si="4"/>
        <v>278</v>
      </c>
      <c r="Q22" s="11"/>
      <c r="R22" s="11"/>
      <c r="S22" s="11"/>
      <c r="T22" s="11"/>
      <c r="U22" s="11"/>
      <c r="V22" s="11"/>
    </row>
    <row r="23" ht="15.75" customHeight="1">
      <c r="A23" s="17">
        <v>44044.0</v>
      </c>
      <c r="B23" s="23">
        <v>770.0</v>
      </c>
      <c r="C23" s="11">
        <v>0.0</v>
      </c>
      <c r="D23" s="11">
        <f t="shared" si="1"/>
        <v>-770</v>
      </c>
      <c r="E23" s="11">
        <f t="shared" si="5"/>
        <v>770</v>
      </c>
      <c r="F23" s="14"/>
      <c r="G23" s="14"/>
      <c r="H23" s="14"/>
      <c r="I23" s="14" t="s">
        <v>33</v>
      </c>
      <c r="J23" s="14"/>
      <c r="K23" s="14"/>
      <c r="L23" s="15">
        <v>0.18</v>
      </c>
      <c r="M23" s="16">
        <f t="shared" si="2"/>
        <v>139</v>
      </c>
      <c r="N23" s="16">
        <v>0.0</v>
      </c>
      <c r="O23" s="11">
        <f t="shared" si="3"/>
        <v>-139</v>
      </c>
      <c r="P23" s="11">
        <f t="shared" si="4"/>
        <v>139</v>
      </c>
      <c r="Q23" s="11"/>
      <c r="R23" s="11"/>
      <c r="S23" s="11"/>
      <c r="T23" s="11"/>
      <c r="U23" s="11"/>
      <c r="V23" s="11"/>
    </row>
    <row r="24" ht="15.75" customHeight="1">
      <c r="A24" s="17">
        <v>44075.0</v>
      </c>
      <c r="B24" s="23">
        <v>770.0</v>
      </c>
      <c r="C24" s="11">
        <v>0.0</v>
      </c>
      <c r="D24" s="11">
        <f t="shared" si="1"/>
        <v>-770</v>
      </c>
      <c r="E24" s="11">
        <f t="shared" si="5"/>
        <v>0</v>
      </c>
      <c r="F24" s="14"/>
      <c r="G24" s="14"/>
      <c r="H24" s="14"/>
      <c r="I24" s="14" t="s">
        <v>33</v>
      </c>
      <c r="J24" s="14"/>
      <c r="K24" s="14"/>
      <c r="L24" s="15">
        <v>0.18</v>
      </c>
      <c r="M24" s="16">
        <f t="shared" si="2"/>
        <v>139</v>
      </c>
      <c r="N24" s="16">
        <v>0.0</v>
      </c>
      <c r="O24" s="11">
        <f t="shared" si="3"/>
        <v>-139</v>
      </c>
      <c r="P24" s="11">
        <f t="shared" si="4"/>
        <v>0</v>
      </c>
      <c r="Q24" s="11"/>
      <c r="R24" s="11"/>
      <c r="S24" s="11"/>
      <c r="T24" s="11"/>
      <c r="U24" s="11"/>
      <c r="V24" s="11"/>
    </row>
    <row r="25" ht="15.75" customHeight="1">
      <c r="A25" s="11"/>
      <c r="B25" s="11">
        <f t="shared" ref="B25:C25" si="6">SUM(B5:B24)</f>
        <v>14420</v>
      </c>
      <c r="C25" s="11">
        <f t="shared" si="6"/>
        <v>14420</v>
      </c>
      <c r="D25" s="11"/>
      <c r="E25" s="11"/>
      <c r="F25" s="14"/>
      <c r="G25" s="14"/>
      <c r="H25" s="14"/>
      <c r="I25" s="14"/>
      <c r="J25" s="14"/>
      <c r="K25" s="14">
        <f>SUM(K5:K24)</f>
        <v>18</v>
      </c>
      <c r="L25" s="11"/>
      <c r="M25" s="11">
        <f>SUM(M5:M24)</f>
        <v>2598</v>
      </c>
      <c r="N25" s="11">
        <f>SUM(N5:N23)</f>
        <v>2598</v>
      </c>
      <c r="O25" s="11"/>
      <c r="P25" s="11"/>
      <c r="Q25" s="11"/>
      <c r="R25" s="11"/>
      <c r="S25" s="11"/>
      <c r="T25" s="11"/>
      <c r="U25" s="11"/>
      <c r="V25" s="11">
        <f>SUM(V5:V24)</f>
        <v>3</v>
      </c>
    </row>
    <row r="26" ht="15.75" customHeight="1"/>
    <row r="27" ht="15.75" customHeight="1"/>
    <row r="28" ht="15.75" customHeight="1"/>
    <row r="29" ht="15.75" customHeight="1">
      <c r="A29" s="3" t="s">
        <v>37</v>
      </c>
      <c r="B29" s="4"/>
      <c r="C29" s="4"/>
      <c r="D29" s="4"/>
      <c r="E29" s="4"/>
      <c r="F29" s="5"/>
    </row>
    <row r="30" ht="15.75" customHeight="1">
      <c r="A30" s="34" t="s">
        <v>38</v>
      </c>
      <c r="B30" s="5"/>
      <c r="C30" s="35"/>
      <c r="D30" s="35" t="s">
        <v>39</v>
      </c>
      <c r="E30" s="35" t="s">
        <v>17</v>
      </c>
      <c r="F30" s="35" t="s">
        <v>6</v>
      </c>
    </row>
    <row r="31" ht="15.75" customHeight="1">
      <c r="A31" s="34" t="s">
        <v>1</v>
      </c>
      <c r="B31" s="5"/>
      <c r="C31" s="35"/>
      <c r="D31" s="35">
        <f t="shared" ref="D31:E31" si="7">B25</f>
        <v>14420</v>
      </c>
      <c r="E31" s="35">
        <f t="shared" si="7"/>
        <v>14420</v>
      </c>
      <c r="F31" s="35">
        <f t="shared" ref="F31:F34" si="9">SUM(D31-E31)</f>
        <v>0</v>
      </c>
    </row>
    <row r="32" ht="15.75" customHeight="1">
      <c r="A32" s="34" t="s">
        <v>40</v>
      </c>
      <c r="B32" s="5"/>
      <c r="C32" s="35"/>
      <c r="D32" s="35">
        <f t="shared" ref="D32:E32" si="8">M25</f>
        <v>2598</v>
      </c>
      <c r="E32" s="35">
        <f t="shared" si="8"/>
        <v>2598</v>
      </c>
      <c r="F32" s="35">
        <f t="shared" si="9"/>
        <v>0</v>
      </c>
    </row>
    <row r="33" ht="15.75" customHeight="1">
      <c r="A33" s="34" t="s">
        <v>41</v>
      </c>
      <c r="B33" s="5"/>
      <c r="C33" s="35"/>
      <c r="D33" s="35">
        <f>K25</f>
        <v>18</v>
      </c>
      <c r="E33" s="35">
        <v>0.0</v>
      </c>
      <c r="F33" s="35">
        <f t="shared" si="9"/>
        <v>18</v>
      </c>
    </row>
    <row r="34" ht="15.75" customHeight="1">
      <c r="A34" s="34" t="s">
        <v>42</v>
      </c>
      <c r="B34" s="5"/>
      <c r="C34" s="35"/>
      <c r="D34" s="35">
        <f>V25</f>
        <v>3</v>
      </c>
      <c r="E34" s="35">
        <v>0.0</v>
      </c>
      <c r="F34" s="35">
        <f t="shared" si="9"/>
        <v>3</v>
      </c>
    </row>
    <row r="35" ht="15.75" customHeight="1">
      <c r="A35" s="3" t="s">
        <v>36</v>
      </c>
      <c r="B35" s="5"/>
      <c r="C35" s="35"/>
      <c r="D35" s="35">
        <f t="shared" ref="D35:F35" si="10">SUM(D31:D34)</f>
        <v>17039</v>
      </c>
      <c r="E35" s="35">
        <f t="shared" si="10"/>
        <v>17018</v>
      </c>
      <c r="F35" s="35">
        <f t="shared" si="10"/>
        <v>21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33:B33"/>
    <mergeCell ref="A34:B34"/>
    <mergeCell ref="A35:B35"/>
    <mergeCell ref="A1:V1"/>
    <mergeCell ref="A2:K2"/>
    <mergeCell ref="L2:V2"/>
    <mergeCell ref="A29:F29"/>
    <mergeCell ref="A30:B30"/>
    <mergeCell ref="A31:B31"/>
    <mergeCell ref="A32:B32"/>
  </mergeCells>
  <printOptions/>
  <pageMargins bottom="0.7480314960629921" footer="0.0" header="0.0" left="0.7086614173228347" right="0.7086614173228347" top="0.7480314960629921"/>
  <pageSetup paperSize="5" scale="90"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3" width="7.63"/>
    <col customWidth="1" min="4" max="4" width="7.13"/>
    <col customWidth="1" min="5" max="5" width="10.0"/>
    <col customWidth="1" min="6" max="6" width="6.88"/>
    <col customWidth="1" min="7" max="7" width="6.63"/>
    <col customWidth="1" min="8" max="8" width="7.13"/>
    <col customWidth="1" min="9" max="9" width="7.5"/>
    <col customWidth="1" min="10" max="10" width="6.88"/>
    <col customWidth="1" min="11" max="11" width="7.63"/>
    <col customWidth="1" min="12" max="12" width="7.0"/>
    <col customWidth="1" min="13" max="13" width="7.63"/>
    <col customWidth="1" min="14" max="14" width="6.88"/>
    <col customWidth="1" min="15" max="15" width="6.25"/>
    <col customWidth="1" min="16" max="16" width="6.88"/>
    <col customWidth="1" min="17" max="17" width="6.38"/>
    <col customWidth="1" min="18" max="18" width="6.25"/>
    <col customWidth="1" min="19" max="26" width="7.63"/>
  </cols>
  <sheetData>
    <row r="1">
      <c r="A1" s="49" t="s">
        <v>1068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5"/>
      <c r="J2" s="3" t="s">
        <v>2</v>
      </c>
      <c r="K2" s="4"/>
      <c r="L2" s="4"/>
      <c r="M2" s="4"/>
      <c r="N2" s="4"/>
      <c r="O2" s="4"/>
      <c r="P2" s="4"/>
      <c r="Q2" s="4"/>
      <c r="R2" s="4"/>
      <c r="S2" s="5"/>
    </row>
    <row r="3">
      <c r="A3" s="159" t="s">
        <v>3</v>
      </c>
      <c r="B3" s="159" t="s">
        <v>4</v>
      </c>
      <c r="C3" s="159" t="s">
        <v>5</v>
      </c>
      <c r="D3" s="159" t="s">
        <v>6</v>
      </c>
      <c r="E3" s="159" t="s">
        <v>8</v>
      </c>
      <c r="F3" s="159" t="s">
        <v>9</v>
      </c>
      <c r="G3" s="159" t="s">
        <v>10</v>
      </c>
      <c r="H3" s="159" t="s">
        <v>12</v>
      </c>
      <c r="I3" s="159" t="s">
        <v>14</v>
      </c>
      <c r="J3" s="159" t="s">
        <v>15</v>
      </c>
      <c r="K3" s="159" t="s">
        <v>16</v>
      </c>
      <c r="L3" s="159" t="s">
        <v>17</v>
      </c>
      <c r="M3" s="159" t="s">
        <v>6</v>
      </c>
      <c r="N3" s="159" t="s">
        <v>8</v>
      </c>
      <c r="O3" s="159" t="s">
        <v>9</v>
      </c>
      <c r="P3" s="159" t="s">
        <v>10</v>
      </c>
      <c r="Q3" s="159" t="s">
        <v>1069</v>
      </c>
      <c r="R3" s="159" t="s">
        <v>1070</v>
      </c>
      <c r="S3" s="159" t="s">
        <v>1051</v>
      </c>
    </row>
    <row r="4">
      <c r="A4" s="159"/>
      <c r="B4" s="160">
        <v>17529.0</v>
      </c>
      <c r="C4" s="160"/>
      <c r="D4" s="160"/>
      <c r="E4" s="160"/>
      <c r="F4" s="160"/>
      <c r="G4" s="160"/>
      <c r="H4" s="160"/>
      <c r="I4" s="160"/>
      <c r="J4" s="160"/>
      <c r="K4" s="159"/>
      <c r="L4" s="160"/>
      <c r="M4" s="160"/>
      <c r="N4" s="160"/>
      <c r="O4" s="160"/>
      <c r="P4" s="160"/>
      <c r="Q4" s="160"/>
      <c r="R4" s="160"/>
      <c r="S4" s="160"/>
    </row>
    <row r="5">
      <c r="A5" s="161">
        <v>42767.0</v>
      </c>
      <c r="B5" s="24">
        <v>30000.0</v>
      </c>
      <c r="C5" s="24">
        <v>30000.0</v>
      </c>
      <c r="D5" s="24">
        <f t="shared" ref="D5:D46" si="1">SUM(B5-C5)</f>
        <v>0</v>
      </c>
      <c r="I5" s="24">
        <v>300.0</v>
      </c>
      <c r="J5" s="146">
        <v>0.18</v>
      </c>
      <c r="K5" s="159">
        <f t="shared" ref="K5:K18" si="2">ROUND(SUM(B5*J5),0)</f>
        <v>5400</v>
      </c>
      <c r="L5" s="159">
        <v>4500.0</v>
      </c>
      <c r="M5" s="24">
        <f t="shared" ref="M5:M18" si="3">SUM(K5-L5)</f>
        <v>900</v>
      </c>
      <c r="Q5" s="24">
        <v>28.0</v>
      </c>
      <c r="R5" s="24">
        <f>Q47</f>
        <v>424</v>
      </c>
      <c r="S5" s="24" t="s">
        <v>1071</v>
      </c>
    </row>
    <row r="6">
      <c r="A6" s="161">
        <v>42795.0</v>
      </c>
      <c r="B6" s="24">
        <v>30000.0</v>
      </c>
      <c r="C6" s="24">
        <v>30000.0</v>
      </c>
      <c r="D6" s="24">
        <f t="shared" si="1"/>
        <v>0</v>
      </c>
      <c r="J6" s="146">
        <v>0.18</v>
      </c>
      <c r="K6" s="159">
        <f t="shared" si="2"/>
        <v>5400</v>
      </c>
      <c r="L6" s="159">
        <v>4500.0</v>
      </c>
      <c r="M6" s="24">
        <f t="shared" si="3"/>
        <v>900</v>
      </c>
      <c r="Q6" s="24">
        <v>31.0</v>
      </c>
      <c r="R6" s="24">
        <f t="shared" ref="R6:R18" si="4">SUM(R5-Q5)</f>
        <v>396</v>
      </c>
    </row>
    <row r="7">
      <c r="A7" s="161">
        <v>42826.0</v>
      </c>
      <c r="B7" s="24">
        <v>30000.0</v>
      </c>
      <c r="C7" s="24">
        <v>30000.0</v>
      </c>
      <c r="D7" s="24">
        <f t="shared" si="1"/>
        <v>0</v>
      </c>
      <c r="J7" s="146">
        <v>0.18</v>
      </c>
      <c r="K7" s="159">
        <f t="shared" si="2"/>
        <v>5400</v>
      </c>
      <c r="L7" s="159">
        <v>4500.0</v>
      </c>
      <c r="M7" s="24">
        <f t="shared" si="3"/>
        <v>900</v>
      </c>
      <c r="Q7" s="24">
        <v>30.0</v>
      </c>
      <c r="R7" s="24">
        <f t="shared" si="4"/>
        <v>365</v>
      </c>
    </row>
    <row r="8">
      <c r="A8" s="161">
        <v>42856.0</v>
      </c>
      <c r="B8" s="24">
        <v>30000.0</v>
      </c>
      <c r="C8" s="24">
        <v>30000.0</v>
      </c>
      <c r="D8" s="24">
        <f t="shared" si="1"/>
        <v>0</v>
      </c>
      <c r="J8" s="146">
        <v>0.18</v>
      </c>
      <c r="K8" s="159">
        <f t="shared" si="2"/>
        <v>5400</v>
      </c>
      <c r="L8" s="159">
        <v>4500.0</v>
      </c>
      <c r="M8" s="24">
        <f t="shared" si="3"/>
        <v>900</v>
      </c>
      <c r="Q8" s="24">
        <v>31.0</v>
      </c>
      <c r="R8" s="24">
        <f t="shared" si="4"/>
        <v>335</v>
      </c>
    </row>
    <row r="9">
      <c r="A9" s="161">
        <v>42887.0</v>
      </c>
      <c r="B9" s="24">
        <v>30000.0</v>
      </c>
      <c r="C9" s="24">
        <v>30000.0</v>
      </c>
      <c r="D9" s="24">
        <f t="shared" si="1"/>
        <v>0</v>
      </c>
      <c r="J9" s="146">
        <v>0.18</v>
      </c>
      <c r="K9" s="159">
        <f t="shared" si="2"/>
        <v>5400</v>
      </c>
      <c r="L9" s="159">
        <v>4500.0</v>
      </c>
      <c r="M9" s="24">
        <f t="shared" si="3"/>
        <v>900</v>
      </c>
      <c r="Q9" s="24">
        <v>30.0</v>
      </c>
      <c r="R9" s="24">
        <f t="shared" si="4"/>
        <v>304</v>
      </c>
    </row>
    <row r="10">
      <c r="A10" s="161">
        <v>42917.0</v>
      </c>
      <c r="B10" s="24">
        <v>30000.0</v>
      </c>
      <c r="C10" s="24">
        <v>30000.0</v>
      </c>
      <c r="D10" s="24">
        <f t="shared" si="1"/>
        <v>0</v>
      </c>
      <c r="J10" s="146">
        <v>0.18</v>
      </c>
      <c r="K10" s="159">
        <f t="shared" si="2"/>
        <v>5400</v>
      </c>
      <c r="L10" s="159">
        <v>5400.0</v>
      </c>
      <c r="M10" s="24">
        <f t="shared" si="3"/>
        <v>0</v>
      </c>
      <c r="Q10" s="24">
        <v>31.0</v>
      </c>
      <c r="R10" s="24">
        <f t="shared" si="4"/>
        <v>274</v>
      </c>
    </row>
    <row r="11">
      <c r="A11" s="161">
        <v>42948.0</v>
      </c>
      <c r="B11" s="24">
        <v>30000.0</v>
      </c>
      <c r="C11" s="24">
        <v>30000.0</v>
      </c>
      <c r="D11" s="24">
        <f t="shared" si="1"/>
        <v>0</v>
      </c>
      <c r="J11" s="146">
        <v>0.18</v>
      </c>
      <c r="K11" s="159">
        <f t="shared" si="2"/>
        <v>5400</v>
      </c>
      <c r="L11" s="159">
        <v>5400.0</v>
      </c>
      <c r="M11" s="24">
        <f t="shared" si="3"/>
        <v>0</v>
      </c>
      <c r="Q11" s="24">
        <v>31.0</v>
      </c>
      <c r="R11" s="24">
        <f t="shared" si="4"/>
        <v>243</v>
      </c>
    </row>
    <row r="12">
      <c r="A12" s="161">
        <v>42979.0</v>
      </c>
      <c r="B12" s="24">
        <v>30000.0</v>
      </c>
      <c r="C12" s="24">
        <v>30000.0</v>
      </c>
      <c r="D12" s="24">
        <f t="shared" si="1"/>
        <v>0</v>
      </c>
      <c r="J12" s="146">
        <v>0.18</v>
      </c>
      <c r="K12" s="159">
        <f t="shared" si="2"/>
        <v>5400</v>
      </c>
      <c r="L12" s="159">
        <v>5400.0</v>
      </c>
      <c r="M12" s="24">
        <f t="shared" si="3"/>
        <v>0</v>
      </c>
      <c r="Q12" s="24">
        <v>30.0</v>
      </c>
      <c r="R12" s="24">
        <f t="shared" si="4"/>
        <v>212</v>
      </c>
    </row>
    <row r="13">
      <c r="A13" s="161">
        <v>43009.0</v>
      </c>
      <c r="B13" s="24">
        <v>30000.0</v>
      </c>
      <c r="C13" s="24">
        <v>30000.0</v>
      </c>
      <c r="D13" s="24">
        <f t="shared" si="1"/>
        <v>0</v>
      </c>
      <c r="J13" s="146">
        <v>0.18</v>
      </c>
      <c r="K13" s="159">
        <f t="shared" si="2"/>
        <v>5400</v>
      </c>
      <c r="L13" s="159">
        <v>5400.0</v>
      </c>
      <c r="M13" s="24">
        <f t="shared" si="3"/>
        <v>0</v>
      </c>
      <c r="Q13" s="24">
        <v>31.0</v>
      </c>
      <c r="R13" s="24">
        <f t="shared" si="4"/>
        <v>182</v>
      </c>
    </row>
    <row r="14">
      <c r="A14" s="161">
        <v>43040.0</v>
      </c>
      <c r="B14" s="24">
        <v>30000.0</v>
      </c>
      <c r="C14" s="24">
        <v>30000.0</v>
      </c>
      <c r="D14" s="24">
        <f t="shared" si="1"/>
        <v>0</v>
      </c>
      <c r="J14" s="146">
        <v>0.18</v>
      </c>
      <c r="K14" s="159">
        <f t="shared" si="2"/>
        <v>5400</v>
      </c>
      <c r="L14" s="159">
        <v>5400.0</v>
      </c>
      <c r="M14" s="24">
        <f t="shared" si="3"/>
        <v>0</v>
      </c>
      <c r="Q14" s="24">
        <v>30.0</v>
      </c>
      <c r="R14" s="24">
        <f t="shared" si="4"/>
        <v>151</v>
      </c>
    </row>
    <row r="15">
      <c r="A15" s="161">
        <v>43070.0</v>
      </c>
      <c r="B15" s="24">
        <v>30000.0</v>
      </c>
      <c r="C15" s="24">
        <v>30000.0</v>
      </c>
      <c r="D15" s="24">
        <f t="shared" si="1"/>
        <v>0</v>
      </c>
      <c r="J15" s="146">
        <v>0.18</v>
      </c>
      <c r="K15" s="159">
        <f t="shared" si="2"/>
        <v>5400</v>
      </c>
      <c r="L15" s="159">
        <v>5400.0</v>
      </c>
      <c r="M15" s="24">
        <f t="shared" si="3"/>
        <v>0</v>
      </c>
      <c r="Q15" s="24">
        <v>31.0</v>
      </c>
      <c r="R15" s="24">
        <f t="shared" si="4"/>
        <v>121</v>
      </c>
    </row>
    <row r="16">
      <c r="A16" s="161">
        <v>43101.0</v>
      </c>
      <c r="B16" s="24">
        <v>30000.0</v>
      </c>
      <c r="C16" s="24">
        <v>30000.0</v>
      </c>
      <c r="D16" s="24">
        <f t="shared" si="1"/>
        <v>0</v>
      </c>
      <c r="J16" s="146">
        <v>0.18</v>
      </c>
      <c r="K16" s="159">
        <f t="shared" si="2"/>
        <v>5400</v>
      </c>
      <c r="L16" s="159">
        <v>5400.0</v>
      </c>
      <c r="M16" s="24">
        <f t="shared" si="3"/>
        <v>0</v>
      </c>
      <c r="Q16" s="24">
        <v>31.0</v>
      </c>
      <c r="R16" s="24">
        <f t="shared" si="4"/>
        <v>90</v>
      </c>
    </row>
    <row r="17">
      <c r="A17" s="161">
        <v>43132.0</v>
      </c>
      <c r="B17" s="24">
        <v>30000.0</v>
      </c>
      <c r="C17" s="24">
        <v>30000.0</v>
      </c>
      <c r="D17" s="24">
        <f t="shared" si="1"/>
        <v>0</v>
      </c>
      <c r="J17" s="146">
        <v>0.18</v>
      </c>
      <c r="K17" s="159">
        <f t="shared" si="2"/>
        <v>5400</v>
      </c>
      <c r="L17" s="159">
        <v>5400.0</v>
      </c>
      <c r="M17" s="24">
        <f t="shared" si="3"/>
        <v>0</v>
      </c>
      <c r="Q17" s="24">
        <v>28.0</v>
      </c>
      <c r="R17" s="24">
        <f t="shared" si="4"/>
        <v>59</v>
      </c>
    </row>
    <row r="18">
      <c r="A18" s="161">
        <v>43160.0</v>
      </c>
      <c r="B18" s="24">
        <v>30000.0</v>
      </c>
      <c r="C18" s="24">
        <v>30000.0</v>
      </c>
      <c r="D18" s="24">
        <f t="shared" si="1"/>
        <v>0</v>
      </c>
      <c r="J18" s="146">
        <v>0.18</v>
      </c>
      <c r="K18" s="159">
        <f t="shared" si="2"/>
        <v>5400</v>
      </c>
      <c r="L18" s="159">
        <v>5400.0</v>
      </c>
      <c r="M18" s="24">
        <f t="shared" si="3"/>
        <v>0</v>
      </c>
      <c r="Q18" s="24">
        <v>31.0</v>
      </c>
      <c r="R18" s="24">
        <f t="shared" si="4"/>
        <v>31</v>
      </c>
    </row>
    <row r="19">
      <c r="A19" s="161">
        <v>43191.0</v>
      </c>
      <c r="B19" s="24">
        <v>30000.0</v>
      </c>
      <c r="C19" s="24">
        <v>30000.0</v>
      </c>
      <c r="D19" s="24">
        <f t="shared" si="1"/>
        <v>0</v>
      </c>
      <c r="J19" s="146"/>
      <c r="K19" s="159"/>
    </row>
    <row r="20">
      <c r="A20" s="161">
        <v>43221.0</v>
      </c>
      <c r="B20" s="24">
        <v>30000.0</v>
      </c>
      <c r="C20" s="24">
        <v>30000.0</v>
      </c>
      <c r="D20" s="24">
        <f t="shared" si="1"/>
        <v>0</v>
      </c>
      <c r="J20" s="146"/>
      <c r="K20" s="159"/>
    </row>
    <row r="21" ht="15.75" customHeight="1">
      <c r="A21" s="161">
        <v>43252.0</v>
      </c>
      <c r="B21" s="24">
        <v>30000.0</v>
      </c>
      <c r="C21" s="24">
        <v>30000.0</v>
      </c>
      <c r="D21" s="24">
        <f t="shared" si="1"/>
        <v>0</v>
      </c>
      <c r="J21" s="146"/>
      <c r="K21" s="159"/>
    </row>
    <row r="22" ht="15.75" customHeight="1">
      <c r="A22" s="161">
        <v>43282.0</v>
      </c>
      <c r="B22" s="24">
        <v>30000.0</v>
      </c>
      <c r="C22" s="24">
        <v>30000.0</v>
      </c>
      <c r="D22" s="24">
        <f t="shared" si="1"/>
        <v>0</v>
      </c>
      <c r="J22" s="146"/>
      <c r="K22" s="159"/>
    </row>
    <row r="23" ht="15.75" customHeight="1">
      <c r="A23" s="161">
        <v>43313.0</v>
      </c>
      <c r="B23" s="24">
        <v>30000.0</v>
      </c>
      <c r="C23" s="24">
        <v>30000.0</v>
      </c>
      <c r="D23" s="24">
        <f t="shared" si="1"/>
        <v>0</v>
      </c>
      <c r="J23" s="146"/>
      <c r="K23" s="159"/>
    </row>
    <row r="24" ht="15.75" customHeight="1">
      <c r="A24" s="161">
        <v>43344.0</v>
      </c>
      <c r="B24" s="24">
        <v>30000.0</v>
      </c>
      <c r="C24" s="24">
        <v>30000.0</v>
      </c>
      <c r="D24" s="24">
        <f t="shared" si="1"/>
        <v>0</v>
      </c>
      <c r="J24" s="146"/>
      <c r="K24" s="159"/>
    </row>
    <row r="25" ht="15.75" customHeight="1">
      <c r="A25" s="161">
        <v>43374.0</v>
      </c>
      <c r="B25" s="24">
        <v>30000.0</v>
      </c>
      <c r="C25" s="24">
        <v>30000.0</v>
      </c>
      <c r="D25" s="24">
        <f t="shared" si="1"/>
        <v>0</v>
      </c>
      <c r="J25" s="146"/>
      <c r="K25" s="159"/>
    </row>
    <row r="26" ht="15.75" customHeight="1">
      <c r="A26" s="161">
        <v>43405.0</v>
      </c>
      <c r="B26" s="24">
        <v>30000.0</v>
      </c>
      <c r="C26" s="24">
        <v>30000.0</v>
      </c>
      <c r="D26" s="24">
        <f t="shared" si="1"/>
        <v>0</v>
      </c>
      <c r="J26" s="146"/>
      <c r="K26" s="159"/>
    </row>
    <row r="27" ht="15.75" customHeight="1">
      <c r="A27" s="161">
        <v>43435.0</v>
      </c>
      <c r="B27" s="24">
        <v>30000.0</v>
      </c>
      <c r="C27" s="24">
        <v>30000.0</v>
      </c>
      <c r="D27" s="24">
        <f t="shared" si="1"/>
        <v>0</v>
      </c>
      <c r="J27" s="146"/>
      <c r="K27" s="159"/>
    </row>
    <row r="28" ht="15.75" customHeight="1">
      <c r="A28" s="161">
        <v>43466.0</v>
      </c>
      <c r="B28" s="24">
        <v>30000.0</v>
      </c>
      <c r="C28" s="24">
        <v>30000.0</v>
      </c>
      <c r="D28" s="24">
        <f t="shared" si="1"/>
        <v>0</v>
      </c>
      <c r="J28" s="146"/>
      <c r="K28" s="159"/>
    </row>
    <row r="29" ht="15.75" customHeight="1">
      <c r="A29" s="161">
        <v>43497.0</v>
      </c>
      <c r="B29" s="24">
        <v>30000.0</v>
      </c>
      <c r="C29" s="24">
        <v>30000.0</v>
      </c>
      <c r="D29" s="24">
        <f t="shared" si="1"/>
        <v>0</v>
      </c>
      <c r="J29" s="146"/>
      <c r="K29" s="159"/>
    </row>
    <row r="30" ht="15.75" customHeight="1">
      <c r="A30" s="161">
        <v>43525.0</v>
      </c>
      <c r="B30" s="24">
        <v>30000.0</v>
      </c>
      <c r="C30" s="24">
        <v>30000.0</v>
      </c>
      <c r="D30" s="24">
        <f t="shared" si="1"/>
        <v>0</v>
      </c>
      <c r="J30" s="146"/>
      <c r="K30" s="159"/>
    </row>
    <row r="31" ht="15.75" customHeight="1">
      <c r="A31" s="161">
        <v>43556.0</v>
      </c>
      <c r="B31" s="24">
        <v>30000.0</v>
      </c>
      <c r="C31" s="24">
        <v>30000.0</v>
      </c>
      <c r="D31" s="24">
        <f t="shared" si="1"/>
        <v>0</v>
      </c>
      <c r="J31" s="146"/>
      <c r="K31" s="159"/>
    </row>
    <row r="32" ht="15.75" customHeight="1">
      <c r="A32" s="161">
        <v>43586.0</v>
      </c>
      <c r="B32" s="24">
        <v>30000.0</v>
      </c>
      <c r="C32" s="24">
        <v>30000.0</v>
      </c>
      <c r="D32" s="24">
        <f t="shared" si="1"/>
        <v>0</v>
      </c>
      <c r="J32" s="146"/>
      <c r="K32" s="159"/>
    </row>
    <row r="33" ht="15.75" customHeight="1">
      <c r="A33" s="161">
        <v>43617.0</v>
      </c>
      <c r="B33" s="24">
        <v>30000.0</v>
      </c>
      <c r="C33" s="24">
        <v>30000.0</v>
      </c>
      <c r="D33" s="24">
        <f t="shared" si="1"/>
        <v>0</v>
      </c>
      <c r="J33" s="146"/>
      <c r="K33" s="159"/>
    </row>
    <row r="34" ht="15.75" customHeight="1">
      <c r="A34" s="161">
        <v>43647.0</v>
      </c>
      <c r="B34" s="24">
        <v>30000.0</v>
      </c>
      <c r="C34" s="24">
        <v>30000.0</v>
      </c>
      <c r="D34" s="24">
        <f t="shared" si="1"/>
        <v>0</v>
      </c>
      <c r="J34" s="146"/>
      <c r="K34" s="159"/>
    </row>
    <row r="35" ht="15.75" customHeight="1">
      <c r="A35" s="161">
        <v>43678.0</v>
      </c>
      <c r="B35" s="24">
        <v>30000.0</v>
      </c>
      <c r="C35" s="24">
        <v>30000.0</v>
      </c>
      <c r="D35" s="24">
        <f t="shared" si="1"/>
        <v>0</v>
      </c>
      <c r="J35" s="146"/>
      <c r="K35" s="159"/>
    </row>
    <row r="36" ht="15.75" customHeight="1">
      <c r="A36" s="161">
        <v>43709.0</v>
      </c>
      <c r="B36" s="24">
        <v>30000.0</v>
      </c>
      <c r="C36" s="24">
        <v>30000.0</v>
      </c>
      <c r="D36" s="24">
        <f t="shared" si="1"/>
        <v>0</v>
      </c>
      <c r="J36" s="146"/>
      <c r="K36" s="159"/>
    </row>
    <row r="37" ht="15.75" customHeight="1">
      <c r="A37" s="161">
        <v>43739.0</v>
      </c>
      <c r="B37" s="24">
        <v>30000.0</v>
      </c>
      <c r="C37" s="24">
        <v>30000.0</v>
      </c>
      <c r="D37" s="24">
        <f t="shared" si="1"/>
        <v>0</v>
      </c>
      <c r="J37" s="146"/>
      <c r="K37" s="159"/>
    </row>
    <row r="38" ht="15.75" customHeight="1">
      <c r="A38" s="161">
        <v>43770.0</v>
      </c>
      <c r="B38" s="24">
        <v>30000.0</v>
      </c>
      <c r="C38" s="24">
        <v>30000.0</v>
      </c>
      <c r="D38" s="24">
        <f t="shared" si="1"/>
        <v>0</v>
      </c>
      <c r="J38" s="146"/>
      <c r="K38" s="159"/>
    </row>
    <row r="39" ht="15.75" customHeight="1">
      <c r="A39" s="161">
        <v>43800.0</v>
      </c>
      <c r="B39" s="24">
        <v>30000.0</v>
      </c>
      <c r="C39" s="24">
        <v>30000.0</v>
      </c>
      <c r="D39" s="24">
        <f t="shared" si="1"/>
        <v>0</v>
      </c>
      <c r="J39" s="146"/>
      <c r="K39" s="159"/>
    </row>
    <row r="40" ht="15.75" customHeight="1">
      <c r="A40" s="161">
        <v>43831.0</v>
      </c>
      <c r="B40" s="24">
        <v>30000.0</v>
      </c>
      <c r="C40" s="24">
        <v>30000.0</v>
      </c>
      <c r="D40" s="24">
        <f t="shared" si="1"/>
        <v>0</v>
      </c>
      <c r="J40" s="146"/>
      <c r="K40" s="159"/>
    </row>
    <row r="41" ht="15.75" customHeight="1">
      <c r="A41" s="161">
        <v>43862.0</v>
      </c>
      <c r="B41" s="24">
        <v>30000.0</v>
      </c>
      <c r="C41" s="24">
        <v>30000.0</v>
      </c>
      <c r="D41" s="24">
        <f t="shared" si="1"/>
        <v>0</v>
      </c>
      <c r="J41" s="146"/>
      <c r="K41" s="159"/>
    </row>
    <row r="42" ht="15.75" customHeight="1">
      <c r="A42" s="161">
        <v>43891.0</v>
      </c>
      <c r="B42" s="24">
        <v>30000.0</v>
      </c>
      <c r="C42" s="24">
        <v>30000.0</v>
      </c>
      <c r="D42" s="24">
        <f t="shared" si="1"/>
        <v>0</v>
      </c>
      <c r="J42" s="146"/>
      <c r="K42" s="159"/>
    </row>
    <row r="43" ht="15.75" customHeight="1">
      <c r="A43" s="161">
        <v>43922.0</v>
      </c>
      <c r="B43" s="24">
        <v>30000.0</v>
      </c>
      <c r="C43" s="24">
        <v>30000.0</v>
      </c>
      <c r="D43" s="24">
        <f t="shared" si="1"/>
        <v>0</v>
      </c>
      <c r="J43" s="146"/>
      <c r="K43" s="159"/>
    </row>
    <row r="44" ht="15.75" customHeight="1">
      <c r="A44" s="161">
        <v>43952.0</v>
      </c>
      <c r="B44" s="24">
        <v>30000.0</v>
      </c>
      <c r="C44" s="24">
        <v>30000.0</v>
      </c>
      <c r="D44" s="24">
        <f t="shared" si="1"/>
        <v>0</v>
      </c>
      <c r="J44" s="146"/>
      <c r="K44" s="159"/>
    </row>
    <row r="45" ht="15.75" customHeight="1">
      <c r="A45" s="161">
        <v>43983.0</v>
      </c>
      <c r="B45" s="24">
        <v>30000.0</v>
      </c>
      <c r="C45" s="24">
        <v>30000.0</v>
      </c>
      <c r="D45" s="24">
        <f t="shared" si="1"/>
        <v>0</v>
      </c>
      <c r="J45" s="146"/>
      <c r="K45" s="159"/>
    </row>
    <row r="46" ht="15.75" customHeight="1">
      <c r="A46" s="161">
        <v>44013.0</v>
      </c>
      <c r="B46" s="24">
        <v>30000.0</v>
      </c>
      <c r="C46" s="24">
        <v>30000.0</v>
      </c>
      <c r="D46" s="24">
        <f t="shared" si="1"/>
        <v>0</v>
      </c>
      <c r="J46" s="146"/>
      <c r="K46" s="159"/>
    </row>
    <row r="47" ht="15.75" customHeight="1">
      <c r="B47" s="24">
        <f>SUM(B5:B46)</f>
        <v>1260000</v>
      </c>
      <c r="K47" s="24">
        <f t="shared" ref="K47:L47" si="5">SUM(K5:K46)</f>
        <v>75600</v>
      </c>
      <c r="L47" s="24">
        <f t="shared" si="5"/>
        <v>71100</v>
      </c>
      <c r="Q47" s="24">
        <f>SUM(Q5:Q46)</f>
        <v>424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S1"/>
    <mergeCell ref="A2:I2"/>
    <mergeCell ref="J2:S2"/>
  </mergeCells>
  <printOptions/>
  <pageMargins bottom="0.7480314960629921" footer="0.0" header="0.0" left="0.7086614173228347" right="0.7086614173228347" top="0.7480314960629921"/>
  <pageSetup paperSize="5" orientation="landscape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34.75"/>
    <col customWidth="1" min="3" max="3" width="10.88"/>
    <col customWidth="1" min="4" max="4" width="13.75"/>
    <col customWidth="1" min="5" max="5" width="10.0"/>
    <col customWidth="1" min="6" max="6" width="7.63"/>
    <col customWidth="1" min="7" max="7" width="9.13"/>
    <col customWidth="1" min="8" max="8" width="8.25"/>
    <col customWidth="1" min="9" max="26" width="7.63"/>
  </cols>
  <sheetData>
    <row r="2">
      <c r="A2" s="35" t="s">
        <v>1072</v>
      </c>
      <c r="B2" s="35" t="s">
        <v>1073</v>
      </c>
      <c r="C2" s="35" t="s">
        <v>39</v>
      </c>
      <c r="D2" s="35" t="s">
        <v>1074</v>
      </c>
      <c r="E2" s="25"/>
    </row>
    <row r="3">
      <c r="A3" s="25"/>
      <c r="B3" s="25"/>
      <c r="C3" s="25"/>
      <c r="D3" s="25"/>
      <c r="E3" s="25"/>
    </row>
    <row r="4">
      <c r="A4" s="162">
        <v>1.0</v>
      </c>
      <c r="B4" s="159" t="s">
        <v>1075</v>
      </c>
      <c r="C4" s="159">
        <v>392967.0</v>
      </c>
      <c r="D4" s="159"/>
      <c r="E4" s="159"/>
      <c r="F4" s="160"/>
      <c r="G4" s="160"/>
      <c r="H4" s="160"/>
    </row>
    <row r="5">
      <c r="A5" s="162">
        <v>2.0</v>
      </c>
      <c r="B5" s="159" t="s">
        <v>1076</v>
      </c>
      <c r="C5" s="159"/>
      <c r="D5" s="159">
        <f>ROUND(C4*205*10%/365,0)</f>
        <v>22071</v>
      </c>
      <c r="E5" s="159"/>
      <c r="F5" s="163">
        <v>42940.0</v>
      </c>
      <c r="G5" s="163">
        <v>42736.0</v>
      </c>
      <c r="H5" s="164">
        <f>SUM(F5-G5+1)</f>
        <v>205</v>
      </c>
    </row>
    <row r="6">
      <c r="A6" s="162">
        <v>3.0</v>
      </c>
      <c r="B6" s="159" t="s">
        <v>1077</v>
      </c>
      <c r="C6" s="159">
        <f>H6</f>
        <v>21296</v>
      </c>
      <c r="D6" s="159">
        <f>G6</f>
        <v>22071</v>
      </c>
      <c r="E6" s="159"/>
      <c r="F6" s="160">
        <v>43367.0</v>
      </c>
      <c r="G6" s="160">
        <f>D5</f>
        <v>22071</v>
      </c>
      <c r="H6" s="160">
        <f>SUM(F6-G6)</f>
        <v>21296</v>
      </c>
    </row>
    <row r="7">
      <c r="A7" s="162">
        <v>4.0</v>
      </c>
      <c r="B7" s="165" t="s">
        <v>6</v>
      </c>
      <c r="C7" s="165">
        <f>SUM(C4-C6)</f>
        <v>371671</v>
      </c>
      <c r="D7" s="165">
        <f>SUM(D5-D6)</f>
        <v>0</v>
      </c>
      <c r="E7" s="159"/>
      <c r="F7" s="160"/>
      <c r="G7" s="160"/>
      <c r="H7" s="160"/>
    </row>
    <row r="8">
      <c r="A8" s="162">
        <v>5.0</v>
      </c>
      <c r="B8" s="159" t="s">
        <v>1078</v>
      </c>
      <c r="C8" s="159"/>
      <c r="D8" s="159">
        <f>ROUND(C7*31*10%/365,0)</f>
        <v>3157</v>
      </c>
      <c r="E8" s="159"/>
      <c r="F8" s="163">
        <v>42971.0</v>
      </c>
      <c r="G8" s="163">
        <v>42941.0</v>
      </c>
      <c r="H8" s="164">
        <f>SUM(F8-G8+1)</f>
        <v>31</v>
      </c>
    </row>
    <row r="9">
      <c r="A9" s="162">
        <v>6.0</v>
      </c>
      <c r="B9" s="159" t="s">
        <v>1079</v>
      </c>
      <c r="C9" s="159">
        <f>H9</f>
        <v>49843</v>
      </c>
      <c r="D9" s="159">
        <f>G9</f>
        <v>3157</v>
      </c>
      <c r="E9" s="159"/>
      <c r="F9" s="160">
        <v>53000.0</v>
      </c>
      <c r="G9" s="160">
        <f>D8</f>
        <v>3157</v>
      </c>
      <c r="H9" s="160">
        <f>SUM(F9-G9)</f>
        <v>49843</v>
      </c>
    </row>
    <row r="10">
      <c r="A10" s="162">
        <v>7.0</v>
      </c>
      <c r="B10" s="54" t="s">
        <v>6</v>
      </c>
      <c r="C10" s="54">
        <f>SUM(C7-C9)</f>
        <v>321828</v>
      </c>
      <c r="D10" s="165">
        <f>SUM(D8-D9)</f>
        <v>0</v>
      </c>
      <c r="E10" s="159"/>
      <c r="F10" s="160"/>
      <c r="G10" s="160"/>
      <c r="H10" s="160"/>
    </row>
    <row r="11">
      <c r="A11" s="162">
        <v>8.0</v>
      </c>
      <c r="B11" s="159" t="s">
        <v>1080</v>
      </c>
      <c r="C11" s="159"/>
      <c r="D11" s="159">
        <f>ROUND(C10*31*10%/365,0)</f>
        <v>2733</v>
      </c>
      <c r="E11" s="159"/>
      <c r="F11" s="163">
        <v>43002.0</v>
      </c>
      <c r="G11" s="163">
        <v>42972.0</v>
      </c>
      <c r="H11" s="164">
        <f>SUM(F11-G11+1)</f>
        <v>31</v>
      </c>
    </row>
    <row r="12">
      <c r="A12" s="162">
        <v>9.0</v>
      </c>
      <c r="B12" s="159" t="s">
        <v>1079</v>
      </c>
      <c r="C12" s="159">
        <f>H12</f>
        <v>50267</v>
      </c>
      <c r="D12" s="159">
        <f>G12</f>
        <v>2733</v>
      </c>
      <c r="E12" s="159"/>
      <c r="F12" s="160">
        <v>53000.0</v>
      </c>
      <c r="G12" s="160">
        <f>D11</f>
        <v>2733</v>
      </c>
      <c r="H12" s="160">
        <f>SUM(F12-G12)</f>
        <v>50267</v>
      </c>
    </row>
    <row r="13">
      <c r="A13" s="162">
        <v>10.0</v>
      </c>
      <c r="B13" s="54" t="s">
        <v>6</v>
      </c>
      <c r="C13" s="54">
        <f>SUM(C10-C12)</f>
        <v>271561</v>
      </c>
      <c r="D13" s="165">
        <f>SUM(D11-D12)</f>
        <v>0</v>
      </c>
      <c r="E13" s="159"/>
      <c r="F13" s="160"/>
      <c r="G13" s="160"/>
      <c r="H13" s="160"/>
    </row>
    <row r="14">
      <c r="A14" s="162">
        <v>11.0</v>
      </c>
      <c r="B14" s="159" t="s">
        <v>1081</v>
      </c>
      <c r="C14" s="159"/>
      <c r="D14" s="159">
        <f>ROUND(C13*30*10%/365,0)</f>
        <v>2232</v>
      </c>
      <c r="E14" s="159"/>
      <c r="F14" s="163">
        <v>43032.0</v>
      </c>
      <c r="G14" s="163">
        <v>43003.0</v>
      </c>
      <c r="H14" s="164">
        <f>SUM(F14-G14+1)</f>
        <v>30</v>
      </c>
    </row>
    <row r="15">
      <c r="A15" s="162">
        <v>12.0</v>
      </c>
      <c r="B15" s="159" t="s">
        <v>1079</v>
      </c>
      <c r="C15" s="159">
        <f>H15</f>
        <v>50768</v>
      </c>
      <c r="D15" s="159">
        <f>G15</f>
        <v>2232</v>
      </c>
      <c r="E15" s="159"/>
      <c r="F15" s="160">
        <v>53000.0</v>
      </c>
      <c r="G15" s="160">
        <f>D14</f>
        <v>2232</v>
      </c>
      <c r="H15" s="160">
        <f>SUM(F15-G15)</f>
        <v>50768</v>
      </c>
    </row>
    <row r="16">
      <c r="A16" s="162">
        <v>13.0</v>
      </c>
      <c r="B16" s="54" t="s">
        <v>6</v>
      </c>
      <c r="C16" s="54">
        <f>SUM(C13-C15)</f>
        <v>220793</v>
      </c>
      <c r="D16" s="165">
        <f>SUM(D14-D15)</f>
        <v>0</v>
      </c>
      <c r="E16" s="159"/>
      <c r="F16" s="160"/>
      <c r="G16" s="160"/>
      <c r="H16" s="160"/>
    </row>
    <row r="17">
      <c r="A17" s="162">
        <v>14.0</v>
      </c>
      <c r="B17" s="159" t="s">
        <v>1082</v>
      </c>
      <c r="C17" s="159"/>
      <c r="D17" s="159">
        <f>ROUND(C16*31*10%/365,0)</f>
        <v>1875</v>
      </c>
      <c r="E17" s="159"/>
      <c r="F17" s="163">
        <v>43063.0</v>
      </c>
      <c r="G17" s="163">
        <v>43033.0</v>
      </c>
      <c r="H17" s="164">
        <f>SUM(F17-G17+1)</f>
        <v>31</v>
      </c>
    </row>
    <row r="18">
      <c r="A18" s="162">
        <v>15.0</v>
      </c>
      <c r="B18" s="159" t="s">
        <v>1083</v>
      </c>
      <c r="C18" s="159">
        <f>H18</f>
        <v>51125</v>
      </c>
      <c r="D18" s="159">
        <f>G18</f>
        <v>1875</v>
      </c>
      <c r="E18" s="159"/>
      <c r="F18" s="160">
        <v>53000.0</v>
      </c>
      <c r="G18" s="160">
        <f>D17</f>
        <v>1875</v>
      </c>
      <c r="H18" s="160">
        <f>SUM(F18-G18)</f>
        <v>51125</v>
      </c>
    </row>
    <row r="19">
      <c r="A19" s="159"/>
      <c r="B19" s="54" t="s">
        <v>6</v>
      </c>
      <c r="C19" s="54">
        <f>SUM(C16-C18)</f>
        <v>169668</v>
      </c>
      <c r="D19" s="165">
        <f>SUM(D17-D18)</f>
        <v>0</v>
      </c>
      <c r="E19" s="159"/>
      <c r="F19" s="160"/>
      <c r="G19" s="160"/>
      <c r="H19" s="160"/>
    </row>
    <row r="20">
      <c r="A20" s="162">
        <v>14.0</v>
      </c>
      <c r="B20" s="159" t="s">
        <v>1084</v>
      </c>
      <c r="C20" s="159"/>
      <c r="D20" s="159">
        <f>ROUND(C19*30*10%/365,0)</f>
        <v>1395</v>
      </c>
      <c r="E20" s="159"/>
      <c r="F20" s="163">
        <v>43093.0</v>
      </c>
      <c r="G20" s="163">
        <v>43064.0</v>
      </c>
      <c r="H20" s="164">
        <f>SUM(F20-G20+1)</f>
        <v>30</v>
      </c>
    </row>
    <row r="21" ht="15.75" customHeight="1">
      <c r="A21" s="162">
        <v>15.0</v>
      </c>
      <c r="B21" s="159" t="s">
        <v>1085</v>
      </c>
      <c r="C21" s="159">
        <f>H21</f>
        <v>51605</v>
      </c>
      <c r="D21" s="159">
        <f>G21</f>
        <v>1395</v>
      </c>
      <c r="E21" s="159"/>
      <c r="F21" s="160">
        <v>53000.0</v>
      </c>
      <c r="G21" s="160">
        <f>D20</f>
        <v>1395</v>
      </c>
      <c r="H21" s="160">
        <f>SUM(F21-G21)</f>
        <v>51605</v>
      </c>
    </row>
    <row r="22" ht="15.75" customHeight="1">
      <c r="A22" s="159"/>
      <c r="B22" s="54" t="s">
        <v>6</v>
      </c>
      <c r="C22" s="54">
        <f>SUM(C19-C21)</f>
        <v>118063</v>
      </c>
      <c r="D22" s="165">
        <f>SUM(D20-D21)</f>
        <v>0</v>
      </c>
      <c r="E22" s="159"/>
      <c r="F22" s="160"/>
      <c r="G22" s="160"/>
      <c r="H22" s="160"/>
    </row>
    <row r="23" ht="15.75" customHeight="1">
      <c r="A23" s="162">
        <v>14.0</v>
      </c>
      <c r="B23" s="159" t="s">
        <v>1086</v>
      </c>
      <c r="C23" s="159"/>
      <c r="D23" s="159">
        <f>ROUND(C22*31*10%/365,0)</f>
        <v>1003</v>
      </c>
      <c r="E23" s="159"/>
      <c r="F23" s="163">
        <v>43124.0</v>
      </c>
      <c r="G23" s="163">
        <v>43094.0</v>
      </c>
      <c r="H23" s="164">
        <f>SUM(F23-G23+1)</f>
        <v>31</v>
      </c>
    </row>
    <row r="24" ht="15.75" customHeight="1">
      <c r="A24" s="162">
        <v>15.0</v>
      </c>
      <c r="B24" s="159" t="s">
        <v>1087</v>
      </c>
      <c r="C24" s="159">
        <f>H24</f>
        <v>51997</v>
      </c>
      <c r="D24" s="159">
        <f>G24</f>
        <v>1003</v>
      </c>
      <c r="E24" s="159"/>
      <c r="F24" s="160">
        <v>53000.0</v>
      </c>
      <c r="G24" s="160">
        <f>D23</f>
        <v>1003</v>
      </c>
      <c r="H24" s="160">
        <f>SUM(F24-G24)</f>
        <v>51997</v>
      </c>
    </row>
    <row r="25" ht="15.75" customHeight="1">
      <c r="A25" s="159"/>
      <c r="B25" s="54" t="s">
        <v>6</v>
      </c>
      <c r="C25" s="54">
        <f>SUM(C22-C24)</f>
        <v>66066</v>
      </c>
      <c r="D25" s="165">
        <f>SUM(D23-D24)</f>
        <v>0</v>
      </c>
      <c r="E25" s="159"/>
      <c r="F25" s="160"/>
      <c r="G25" s="160"/>
      <c r="H25" s="160"/>
    </row>
    <row r="26" ht="15.75" customHeight="1">
      <c r="A26" s="162">
        <v>14.0</v>
      </c>
      <c r="B26" s="159" t="s">
        <v>1088</v>
      </c>
      <c r="C26" s="159"/>
      <c r="D26" s="159">
        <f>ROUND(C25*110*10%/365,0)</f>
        <v>1991</v>
      </c>
      <c r="E26" s="159"/>
      <c r="F26" s="163">
        <v>43234.0</v>
      </c>
      <c r="G26" s="163">
        <v>43125.0</v>
      </c>
      <c r="H26" s="164">
        <f>SUM(F26-G26+1)</f>
        <v>110</v>
      </c>
    </row>
    <row r="27" ht="15.75" customHeight="1">
      <c r="A27" s="162">
        <v>15.0</v>
      </c>
      <c r="B27" s="159" t="s">
        <v>1089</v>
      </c>
      <c r="C27" s="159">
        <f>H27</f>
        <v>46009</v>
      </c>
      <c r="D27" s="159">
        <f>G27</f>
        <v>1991</v>
      </c>
      <c r="E27" s="159"/>
      <c r="F27" s="160">
        <v>48000.0</v>
      </c>
      <c r="G27" s="160">
        <f>D26</f>
        <v>1991</v>
      </c>
      <c r="H27" s="160">
        <f>SUM(F27-G27)</f>
        <v>46009</v>
      </c>
    </row>
    <row r="28" ht="15.75" customHeight="1">
      <c r="A28" s="159"/>
      <c r="B28" s="54" t="s">
        <v>6</v>
      </c>
      <c r="C28" s="54">
        <f>SUM(C25-C27)</f>
        <v>20057</v>
      </c>
      <c r="D28" s="165">
        <f>SUM(D26-D27)</f>
        <v>0</v>
      </c>
      <c r="E28" s="159"/>
      <c r="F28" s="160"/>
      <c r="G28" s="160"/>
      <c r="H28" s="160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480314960629921" footer="0.0" header="0.0" left="0.7086614173228347" right="0.7086614173228347" top="0.7480314960629921"/>
  <pageSetup paperSize="5" orientation="portrait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3" width="7.63"/>
    <col customWidth="1" min="4" max="4" width="7.13"/>
    <col customWidth="1" min="5" max="5" width="10.0"/>
    <col customWidth="1" min="6" max="6" width="6.88"/>
    <col customWidth="1" min="7" max="7" width="6.63"/>
    <col customWidth="1" min="8" max="8" width="7.13"/>
    <col customWidth="1" min="9" max="9" width="7.5"/>
    <col customWidth="1" min="10" max="10" width="6.88"/>
    <col customWidth="1" min="11" max="11" width="7.63"/>
    <col customWidth="1" min="12" max="12" width="7.0"/>
    <col customWidth="1" min="13" max="13" width="7.63"/>
    <col customWidth="1" min="14" max="14" width="6.88"/>
    <col customWidth="1" min="15" max="15" width="6.25"/>
    <col customWidth="1" min="16" max="16" width="6.88"/>
    <col customWidth="1" min="17" max="17" width="6.38"/>
    <col customWidth="1" min="18" max="18" width="6.25"/>
    <col customWidth="1" min="19" max="26" width="7.63"/>
  </cols>
  <sheetData>
    <row r="1">
      <c r="A1" s="49" t="s">
        <v>1068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5"/>
      <c r="J2" s="3" t="s">
        <v>2</v>
      </c>
      <c r="K2" s="4"/>
      <c r="L2" s="4"/>
      <c r="M2" s="4"/>
      <c r="N2" s="4"/>
      <c r="O2" s="4"/>
      <c r="P2" s="4"/>
      <c r="Q2" s="4"/>
      <c r="R2" s="4"/>
      <c r="S2" s="5"/>
    </row>
    <row r="3">
      <c r="A3" s="159" t="s">
        <v>3</v>
      </c>
      <c r="B3" s="159" t="s">
        <v>4</v>
      </c>
      <c r="C3" s="159" t="s">
        <v>5</v>
      </c>
      <c r="D3" s="159" t="s">
        <v>6</v>
      </c>
      <c r="E3" s="159" t="s">
        <v>8</v>
      </c>
      <c r="F3" s="159" t="s">
        <v>9</v>
      </c>
      <c r="G3" s="159" t="s">
        <v>10</v>
      </c>
      <c r="H3" s="159" t="s">
        <v>12</v>
      </c>
      <c r="I3" s="159" t="s">
        <v>14</v>
      </c>
      <c r="J3" s="159" t="s">
        <v>15</v>
      </c>
      <c r="K3" s="159" t="s">
        <v>16</v>
      </c>
      <c r="L3" s="159" t="s">
        <v>17</v>
      </c>
      <c r="M3" s="159" t="s">
        <v>6</v>
      </c>
      <c r="N3" s="159" t="s">
        <v>8</v>
      </c>
      <c r="O3" s="159" t="s">
        <v>9</v>
      </c>
      <c r="P3" s="159" t="s">
        <v>10</v>
      </c>
      <c r="Q3" s="159" t="s">
        <v>1069</v>
      </c>
      <c r="R3" s="159" t="s">
        <v>1070</v>
      </c>
      <c r="S3" s="159" t="s">
        <v>1051</v>
      </c>
    </row>
    <row r="4">
      <c r="A4" s="159"/>
      <c r="B4" s="160">
        <v>17529.0</v>
      </c>
      <c r="C4" s="160"/>
      <c r="D4" s="160"/>
      <c r="E4" s="160"/>
      <c r="F4" s="160"/>
      <c r="G4" s="160"/>
      <c r="H4" s="160"/>
      <c r="I4" s="160"/>
      <c r="J4" s="160"/>
      <c r="K4" s="159"/>
      <c r="L4" s="160"/>
      <c r="M4" s="160"/>
      <c r="N4" s="160"/>
      <c r="O4" s="160"/>
      <c r="P4" s="160"/>
      <c r="Q4" s="160"/>
      <c r="R4" s="160"/>
      <c r="S4" s="160"/>
    </row>
    <row r="5">
      <c r="A5" s="161">
        <v>42767.0</v>
      </c>
      <c r="B5" s="24">
        <v>30000.0</v>
      </c>
      <c r="C5" s="24">
        <v>30000.0</v>
      </c>
      <c r="D5" s="24">
        <f t="shared" ref="D5:D46" si="1">SUM(B5-C5)</f>
        <v>0</v>
      </c>
      <c r="I5" s="24">
        <v>300.0</v>
      </c>
      <c r="J5" s="146">
        <v>0.18</v>
      </c>
      <c r="K5" s="159">
        <f t="shared" ref="K5:K18" si="2">ROUND(SUM(B5*J5),0)</f>
        <v>5400</v>
      </c>
      <c r="L5" s="159">
        <v>4500.0</v>
      </c>
      <c r="M5" s="24">
        <f t="shared" ref="M5:M18" si="3">SUM(K5-L5)</f>
        <v>900</v>
      </c>
      <c r="Q5" s="24">
        <v>28.0</v>
      </c>
      <c r="R5" s="24">
        <f>Q47</f>
        <v>424</v>
      </c>
      <c r="S5" s="24" t="s">
        <v>1071</v>
      </c>
    </row>
    <row r="6">
      <c r="A6" s="161">
        <v>42795.0</v>
      </c>
      <c r="B6" s="24">
        <v>30000.0</v>
      </c>
      <c r="C6" s="24">
        <v>30000.0</v>
      </c>
      <c r="D6" s="24">
        <f t="shared" si="1"/>
        <v>0</v>
      </c>
      <c r="J6" s="146">
        <v>0.18</v>
      </c>
      <c r="K6" s="159">
        <f t="shared" si="2"/>
        <v>5400</v>
      </c>
      <c r="L6" s="159">
        <v>4500.0</v>
      </c>
      <c r="M6" s="24">
        <f t="shared" si="3"/>
        <v>900</v>
      </c>
      <c r="Q6" s="24">
        <v>31.0</v>
      </c>
      <c r="R6" s="24">
        <f t="shared" ref="R6:R18" si="4">SUM(R5-Q5)</f>
        <v>396</v>
      </c>
    </row>
    <row r="7">
      <c r="A7" s="161">
        <v>42826.0</v>
      </c>
      <c r="B7" s="24">
        <v>30000.0</v>
      </c>
      <c r="C7" s="24">
        <v>30000.0</v>
      </c>
      <c r="D7" s="24">
        <f t="shared" si="1"/>
        <v>0</v>
      </c>
      <c r="J7" s="146">
        <v>0.18</v>
      </c>
      <c r="K7" s="159">
        <f t="shared" si="2"/>
        <v>5400</v>
      </c>
      <c r="L7" s="159">
        <v>4500.0</v>
      </c>
      <c r="M7" s="24">
        <f t="shared" si="3"/>
        <v>900</v>
      </c>
      <c r="Q7" s="24">
        <v>30.0</v>
      </c>
      <c r="R7" s="24">
        <f t="shared" si="4"/>
        <v>365</v>
      </c>
    </row>
    <row r="8">
      <c r="A8" s="161">
        <v>42856.0</v>
      </c>
      <c r="B8" s="24">
        <v>30000.0</v>
      </c>
      <c r="C8" s="24">
        <v>30000.0</v>
      </c>
      <c r="D8" s="24">
        <f t="shared" si="1"/>
        <v>0</v>
      </c>
      <c r="J8" s="146">
        <v>0.18</v>
      </c>
      <c r="K8" s="159">
        <f t="shared" si="2"/>
        <v>5400</v>
      </c>
      <c r="L8" s="159">
        <v>4500.0</v>
      </c>
      <c r="M8" s="24">
        <f t="shared" si="3"/>
        <v>900</v>
      </c>
      <c r="Q8" s="24">
        <v>31.0</v>
      </c>
      <c r="R8" s="24">
        <f t="shared" si="4"/>
        <v>335</v>
      </c>
    </row>
    <row r="9">
      <c r="A9" s="161">
        <v>42887.0</v>
      </c>
      <c r="B9" s="24">
        <v>30000.0</v>
      </c>
      <c r="C9" s="24">
        <v>30000.0</v>
      </c>
      <c r="D9" s="24">
        <f t="shared" si="1"/>
        <v>0</v>
      </c>
      <c r="J9" s="146">
        <v>0.18</v>
      </c>
      <c r="K9" s="159">
        <f t="shared" si="2"/>
        <v>5400</v>
      </c>
      <c r="L9" s="159">
        <v>4500.0</v>
      </c>
      <c r="M9" s="24">
        <f t="shared" si="3"/>
        <v>900</v>
      </c>
      <c r="Q9" s="24">
        <v>30.0</v>
      </c>
      <c r="R9" s="24">
        <f t="shared" si="4"/>
        <v>304</v>
      </c>
    </row>
    <row r="10">
      <c r="A10" s="161">
        <v>42917.0</v>
      </c>
      <c r="B10" s="24">
        <v>30000.0</v>
      </c>
      <c r="C10" s="24">
        <v>30000.0</v>
      </c>
      <c r="D10" s="24">
        <f t="shared" si="1"/>
        <v>0</v>
      </c>
      <c r="J10" s="146">
        <v>0.18</v>
      </c>
      <c r="K10" s="159">
        <f t="shared" si="2"/>
        <v>5400</v>
      </c>
      <c r="L10" s="159">
        <v>5400.0</v>
      </c>
      <c r="M10" s="24">
        <f t="shared" si="3"/>
        <v>0</v>
      </c>
      <c r="Q10" s="24">
        <v>31.0</v>
      </c>
      <c r="R10" s="24">
        <f t="shared" si="4"/>
        <v>274</v>
      </c>
    </row>
    <row r="11">
      <c r="A11" s="161">
        <v>42948.0</v>
      </c>
      <c r="B11" s="24">
        <v>30000.0</v>
      </c>
      <c r="C11" s="24">
        <v>30000.0</v>
      </c>
      <c r="D11" s="24">
        <f t="shared" si="1"/>
        <v>0</v>
      </c>
      <c r="J11" s="146">
        <v>0.18</v>
      </c>
      <c r="K11" s="159">
        <f t="shared" si="2"/>
        <v>5400</v>
      </c>
      <c r="L11" s="159">
        <v>5400.0</v>
      </c>
      <c r="M11" s="24">
        <f t="shared" si="3"/>
        <v>0</v>
      </c>
      <c r="Q11" s="24">
        <v>31.0</v>
      </c>
      <c r="R11" s="24">
        <f t="shared" si="4"/>
        <v>243</v>
      </c>
    </row>
    <row r="12">
      <c r="A12" s="161">
        <v>42979.0</v>
      </c>
      <c r="B12" s="24">
        <v>30000.0</v>
      </c>
      <c r="C12" s="24">
        <v>30000.0</v>
      </c>
      <c r="D12" s="24">
        <f t="shared" si="1"/>
        <v>0</v>
      </c>
      <c r="J12" s="146">
        <v>0.18</v>
      </c>
      <c r="K12" s="159">
        <f t="shared" si="2"/>
        <v>5400</v>
      </c>
      <c r="L12" s="159">
        <v>5400.0</v>
      </c>
      <c r="M12" s="24">
        <f t="shared" si="3"/>
        <v>0</v>
      </c>
      <c r="Q12" s="24">
        <v>30.0</v>
      </c>
      <c r="R12" s="24">
        <f t="shared" si="4"/>
        <v>212</v>
      </c>
    </row>
    <row r="13">
      <c r="A13" s="161">
        <v>43009.0</v>
      </c>
      <c r="B13" s="24">
        <v>30000.0</v>
      </c>
      <c r="C13" s="24">
        <v>30000.0</v>
      </c>
      <c r="D13" s="24">
        <f t="shared" si="1"/>
        <v>0</v>
      </c>
      <c r="J13" s="146">
        <v>0.18</v>
      </c>
      <c r="K13" s="159">
        <f t="shared" si="2"/>
        <v>5400</v>
      </c>
      <c r="L13" s="159">
        <v>5400.0</v>
      </c>
      <c r="M13" s="24">
        <f t="shared" si="3"/>
        <v>0</v>
      </c>
      <c r="Q13" s="24">
        <v>31.0</v>
      </c>
      <c r="R13" s="24">
        <f t="shared" si="4"/>
        <v>182</v>
      </c>
    </row>
    <row r="14">
      <c r="A14" s="161">
        <v>43040.0</v>
      </c>
      <c r="B14" s="24">
        <v>30000.0</v>
      </c>
      <c r="C14" s="24">
        <v>30000.0</v>
      </c>
      <c r="D14" s="24">
        <f t="shared" si="1"/>
        <v>0</v>
      </c>
      <c r="J14" s="146">
        <v>0.18</v>
      </c>
      <c r="K14" s="159">
        <f t="shared" si="2"/>
        <v>5400</v>
      </c>
      <c r="L14" s="159">
        <v>5400.0</v>
      </c>
      <c r="M14" s="24">
        <f t="shared" si="3"/>
        <v>0</v>
      </c>
      <c r="Q14" s="24">
        <v>30.0</v>
      </c>
      <c r="R14" s="24">
        <f t="shared" si="4"/>
        <v>151</v>
      </c>
    </row>
    <row r="15">
      <c r="A15" s="161">
        <v>43070.0</v>
      </c>
      <c r="B15" s="24">
        <v>30000.0</v>
      </c>
      <c r="C15" s="24">
        <v>30000.0</v>
      </c>
      <c r="D15" s="24">
        <f t="shared" si="1"/>
        <v>0</v>
      </c>
      <c r="J15" s="146">
        <v>0.18</v>
      </c>
      <c r="K15" s="159">
        <f t="shared" si="2"/>
        <v>5400</v>
      </c>
      <c r="L15" s="159">
        <v>5400.0</v>
      </c>
      <c r="M15" s="24">
        <f t="shared" si="3"/>
        <v>0</v>
      </c>
      <c r="Q15" s="24">
        <v>31.0</v>
      </c>
      <c r="R15" s="24">
        <f t="shared" si="4"/>
        <v>121</v>
      </c>
    </row>
    <row r="16">
      <c r="A16" s="161">
        <v>43101.0</v>
      </c>
      <c r="B16" s="24">
        <v>30000.0</v>
      </c>
      <c r="C16" s="24">
        <v>30000.0</v>
      </c>
      <c r="D16" s="24">
        <f t="shared" si="1"/>
        <v>0</v>
      </c>
      <c r="J16" s="146">
        <v>0.18</v>
      </c>
      <c r="K16" s="159">
        <f t="shared" si="2"/>
        <v>5400</v>
      </c>
      <c r="L16" s="159">
        <v>5400.0</v>
      </c>
      <c r="M16" s="24">
        <f t="shared" si="3"/>
        <v>0</v>
      </c>
      <c r="Q16" s="24">
        <v>31.0</v>
      </c>
      <c r="R16" s="24">
        <f t="shared" si="4"/>
        <v>90</v>
      </c>
    </row>
    <row r="17">
      <c r="A17" s="161">
        <v>43132.0</v>
      </c>
      <c r="B17" s="24">
        <v>30000.0</v>
      </c>
      <c r="C17" s="24">
        <v>30000.0</v>
      </c>
      <c r="D17" s="24">
        <f t="shared" si="1"/>
        <v>0</v>
      </c>
      <c r="J17" s="146">
        <v>0.18</v>
      </c>
      <c r="K17" s="159">
        <f t="shared" si="2"/>
        <v>5400</v>
      </c>
      <c r="L17" s="159">
        <v>5400.0</v>
      </c>
      <c r="M17" s="24">
        <f t="shared" si="3"/>
        <v>0</v>
      </c>
      <c r="Q17" s="24">
        <v>28.0</v>
      </c>
      <c r="R17" s="24">
        <f t="shared" si="4"/>
        <v>59</v>
      </c>
    </row>
    <row r="18">
      <c r="A18" s="161">
        <v>43160.0</v>
      </c>
      <c r="B18" s="24">
        <v>30000.0</v>
      </c>
      <c r="C18" s="24">
        <v>30000.0</v>
      </c>
      <c r="D18" s="24">
        <f t="shared" si="1"/>
        <v>0</v>
      </c>
      <c r="J18" s="146">
        <v>0.18</v>
      </c>
      <c r="K18" s="159">
        <f t="shared" si="2"/>
        <v>5400</v>
      </c>
      <c r="L18" s="159">
        <v>5400.0</v>
      </c>
      <c r="M18" s="24">
        <f t="shared" si="3"/>
        <v>0</v>
      </c>
      <c r="Q18" s="24">
        <v>31.0</v>
      </c>
      <c r="R18" s="24">
        <f t="shared" si="4"/>
        <v>31</v>
      </c>
    </row>
    <row r="19">
      <c r="A19" s="161">
        <v>43191.0</v>
      </c>
      <c r="B19" s="24">
        <v>30000.0</v>
      </c>
      <c r="C19" s="24">
        <v>30000.0</v>
      </c>
      <c r="D19" s="24">
        <f t="shared" si="1"/>
        <v>0</v>
      </c>
      <c r="J19" s="146"/>
      <c r="K19" s="159"/>
    </row>
    <row r="20">
      <c r="A20" s="161">
        <v>43221.0</v>
      </c>
      <c r="B20" s="24">
        <v>30000.0</v>
      </c>
      <c r="C20" s="24">
        <v>30000.0</v>
      </c>
      <c r="D20" s="24">
        <f t="shared" si="1"/>
        <v>0</v>
      </c>
      <c r="J20" s="146"/>
      <c r="K20" s="159"/>
    </row>
    <row r="21" ht="15.75" customHeight="1">
      <c r="A21" s="161">
        <v>43252.0</v>
      </c>
      <c r="B21" s="24">
        <v>30000.0</v>
      </c>
      <c r="C21" s="24">
        <v>30000.0</v>
      </c>
      <c r="D21" s="24">
        <f t="shared" si="1"/>
        <v>0</v>
      </c>
      <c r="J21" s="146"/>
      <c r="K21" s="159"/>
    </row>
    <row r="22" ht="15.75" customHeight="1">
      <c r="A22" s="161">
        <v>43282.0</v>
      </c>
      <c r="B22" s="24">
        <v>30000.0</v>
      </c>
      <c r="C22" s="24">
        <v>30000.0</v>
      </c>
      <c r="D22" s="24">
        <f t="shared" si="1"/>
        <v>0</v>
      </c>
      <c r="J22" s="146"/>
      <c r="K22" s="159"/>
    </row>
    <row r="23" ht="15.75" customHeight="1">
      <c r="A23" s="161">
        <v>43313.0</v>
      </c>
      <c r="B23" s="24">
        <v>30000.0</v>
      </c>
      <c r="C23" s="24">
        <v>30000.0</v>
      </c>
      <c r="D23" s="24">
        <f t="shared" si="1"/>
        <v>0</v>
      </c>
      <c r="J23" s="146"/>
      <c r="K23" s="159"/>
    </row>
    <row r="24" ht="15.75" customHeight="1">
      <c r="A24" s="161">
        <v>43344.0</v>
      </c>
      <c r="B24" s="24">
        <v>30000.0</v>
      </c>
      <c r="C24" s="24">
        <v>30000.0</v>
      </c>
      <c r="D24" s="24">
        <f t="shared" si="1"/>
        <v>0</v>
      </c>
      <c r="J24" s="146"/>
      <c r="K24" s="159"/>
    </row>
    <row r="25" ht="15.75" customHeight="1">
      <c r="A25" s="161">
        <v>43374.0</v>
      </c>
      <c r="B25" s="24">
        <v>30000.0</v>
      </c>
      <c r="C25" s="24">
        <v>30000.0</v>
      </c>
      <c r="D25" s="24">
        <f t="shared" si="1"/>
        <v>0</v>
      </c>
      <c r="J25" s="146"/>
      <c r="K25" s="159"/>
    </row>
    <row r="26" ht="15.75" customHeight="1">
      <c r="A26" s="161">
        <v>43405.0</v>
      </c>
      <c r="B26" s="24">
        <v>30000.0</v>
      </c>
      <c r="C26" s="24">
        <v>30000.0</v>
      </c>
      <c r="D26" s="24">
        <f t="shared" si="1"/>
        <v>0</v>
      </c>
      <c r="J26" s="146"/>
      <c r="K26" s="159"/>
    </row>
    <row r="27" ht="15.75" customHeight="1">
      <c r="A27" s="161">
        <v>43435.0</v>
      </c>
      <c r="B27" s="24">
        <v>30000.0</v>
      </c>
      <c r="C27" s="24">
        <v>30000.0</v>
      </c>
      <c r="D27" s="24">
        <f t="shared" si="1"/>
        <v>0</v>
      </c>
      <c r="J27" s="146"/>
      <c r="K27" s="159"/>
    </row>
    <row r="28" ht="15.75" customHeight="1">
      <c r="A28" s="161">
        <v>43466.0</v>
      </c>
      <c r="B28" s="24">
        <v>30000.0</v>
      </c>
      <c r="C28" s="24">
        <v>30000.0</v>
      </c>
      <c r="D28" s="24">
        <f t="shared" si="1"/>
        <v>0</v>
      </c>
      <c r="J28" s="146"/>
      <c r="K28" s="159"/>
    </row>
    <row r="29" ht="15.75" customHeight="1">
      <c r="A29" s="161">
        <v>43497.0</v>
      </c>
      <c r="B29" s="24">
        <v>30000.0</v>
      </c>
      <c r="C29" s="24">
        <v>30000.0</v>
      </c>
      <c r="D29" s="24">
        <f t="shared" si="1"/>
        <v>0</v>
      </c>
      <c r="J29" s="146"/>
      <c r="K29" s="159"/>
    </row>
    <row r="30" ht="15.75" customHeight="1">
      <c r="A30" s="161">
        <v>43525.0</v>
      </c>
      <c r="B30" s="24">
        <v>30000.0</v>
      </c>
      <c r="C30" s="24">
        <v>30000.0</v>
      </c>
      <c r="D30" s="24">
        <f t="shared" si="1"/>
        <v>0</v>
      </c>
      <c r="J30" s="146"/>
      <c r="K30" s="159"/>
    </row>
    <row r="31" ht="15.75" customHeight="1">
      <c r="A31" s="161">
        <v>43556.0</v>
      </c>
      <c r="B31" s="24">
        <v>30000.0</v>
      </c>
      <c r="C31" s="24">
        <v>30000.0</v>
      </c>
      <c r="D31" s="24">
        <f t="shared" si="1"/>
        <v>0</v>
      </c>
      <c r="J31" s="146"/>
      <c r="K31" s="159"/>
    </row>
    <row r="32" ht="15.75" customHeight="1">
      <c r="A32" s="161">
        <v>43586.0</v>
      </c>
      <c r="B32" s="24">
        <v>30000.0</v>
      </c>
      <c r="C32" s="24">
        <v>30000.0</v>
      </c>
      <c r="D32" s="24">
        <f t="shared" si="1"/>
        <v>0</v>
      </c>
      <c r="J32" s="146"/>
      <c r="K32" s="159"/>
    </row>
    <row r="33" ht="15.75" customHeight="1">
      <c r="A33" s="161">
        <v>43617.0</v>
      </c>
      <c r="B33" s="24">
        <v>30000.0</v>
      </c>
      <c r="C33" s="24">
        <v>30000.0</v>
      </c>
      <c r="D33" s="24">
        <f t="shared" si="1"/>
        <v>0</v>
      </c>
      <c r="J33" s="146"/>
      <c r="K33" s="159"/>
    </row>
    <row r="34" ht="15.75" customHeight="1">
      <c r="A34" s="161">
        <v>43647.0</v>
      </c>
      <c r="B34" s="24">
        <v>30000.0</v>
      </c>
      <c r="C34" s="24">
        <v>30000.0</v>
      </c>
      <c r="D34" s="24">
        <f t="shared" si="1"/>
        <v>0</v>
      </c>
      <c r="J34" s="146"/>
      <c r="K34" s="159"/>
    </row>
    <row r="35" ht="15.75" customHeight="1">
      <c r="A35" s="161">
        <v>43678.0</v>
      </c>
      <c r="B35" s="24">
        <v>30000.0</v>
      </c>
      <c r="C35" s="24">
        <v>30000.0</v>
      </c>
      <c r="D35" s="24">
        <f t="shared" si="1"/>
        <v>0</v>
      </c>
      <c r="J35" s="146"/>
      <c r="K35" s="159"/>
    </row>
    <row r="36" ht="15.75" customHeight="1">
      <c r="A36" s="161">
        <v>43709.0</v>
      </c>
      <c r="B36" s="24">
        <v>30000.0</v>
      </c>
      <c r="C36" s="24">
        <v>30000.0</v>
      </c>
      <c r="D36" s="24">
        <f t="shared" si="1"/>
        <v>0</v>
      </c>
      <c r="J36" s="146"/>
      <c r="K36" s="159"/>
    </row>
    <row r="37" ht="15.75" customHeight="1">
      <c r="A37" s="161">
        <v>43739.0</v>
      </c>
      <c r="B37" s="24">
        <v>30000.0</v>
      </c>
      <c r="C37" s="24">
        <v>30000.0</v>
      </c>
      <c r="D37" s="24">
        <f t="shared" si="1"/>
        <v>0</v>
      </c>
      <c r="J37" s="146"/>
      <c r="K37" s="159"/>
    </row>
    <row r="38" ht="15.75" customHeight="1">
      <c r="A38" s="161">
        <v>43770.0</v>
      </c>
      <c r="B38" s="24">
        <v>30000.0</v>
      </c>
      <c r="C38" s="24">
        <v>30000.0</v>
      </c>
      <c r="D38" s="24">
        <f t="shared" si="1"/>
        <v>0</v>
      </c>
      <c r="J38" s="146"/>
      <c r="K38" s="159"/>
    </row>
    <row r="39" ht="15.75" customHeight="1">
      <c r="A39" s="161">
        <v>43800.0</v>
      </c>
      <c r="B39" s="24">
        <v>30000.0</v>
      </c>
      <c r="C39" s="24">
        <v>30000.0</v>
      </c>
      <c r="D39" s="24">
        <f t="shared" si="1"/>
        <v>0</v>
      </c>
      <c r="J39" s="146"/>
      <c r="K39" s="159"/>
    </row>
    <row r="40" ht="15.75" customHeight="1">
      <c r="A40" s="161">
        <v>43831.0</v>
      </c>
      <c r="B40" s="24">
        <v>30000.0</v>
      </c>
      <c r="C40" s="24">
        <v>30000.0</v>
      </c>
      <c r="D40" s="24">
        <f t="shared" si="1"/>
        <v>0</v>
      </c>
      <c r="J40" s="146"/>
      <c r="K40" s="159"/>
    </row>
    <row r="41" ht="15.75" customHeight="1">
      <c r="A41" s="161">
        <v>43862.0</v>
      </c>
      <c r="B41" s="24">
        <v>30000.0</v>
      </c>
      <c r="C41" s="24">
        <v>30000.0</v>
      </c>
      <c r="D41" s="24">
        <f t="shared" si="1"/>
        <v>0</v>
      </c>
      <c r="J41" s="146"/>
      <c r="K41" s="159"/>
    </row>
    <row r="42" ht="15.75" customHeight="1">
      <c r="A42" s="161">
        <v>43891.0</v>
      </c>
      <c r="B42" s="24">
        <v>30000.0</v>
      </c>
      <c r="C42" s="24">
        <v>30000.0</v>
      </c>
      <c r="D42" s="24">
        <f t="shared" si="1"/>
        <v>0</v>
      </c>
      <c r="J42" s="146"/>
      <c r="K42" s="159"/>
    </row>
    <row r="43" ht="15.75" customHeight="1">
      <c r="A43" s="161">
        <v>43922.0</v>
      </c>
      <c r="B43" s="24">
        <v>30000.0</v>
      </c>
      <c r="C43" s="24">
        <v>30000.0</v>
      </c>
      <c r="D43" s="24">
        <f t="shared" si="1"/>
        <v>0</v>
      </c>
      <c r="J43" s="146"/>
      <c r="K43" s="159"/>
    </row>
    <row r="44" ht="15.75" customHeight="1">
      <c r="A44" s="161">
        <v>43952.0</v>
      </c>
      <c r="B44" s="24">
        <v>30000.0</v>
      </c>
      <c r="C44" s="24">
        <v>30000.0</v>
      </c>
      <c r="D44" s="24">
        <f t="shared" si="1"/>
        <v>0</v>
      </c>
      <c r="J44" s="146"/>
      <c r="K44" s="159"/>
    </row>
    <row r="45" ht="15.75" customHeight="1">
      <c r="A45" s="161">
        <v>43983.0</v>
      </c>
      <c r="B45" s="24">
        <v>30000.0</v>
      </c>
      <c r="C45" s="24">
        <v>30000.0</v>
      </c>
      <c r="D45" s="24">
        <f t="shared" si="1"/>
        <v>0</v>
      </c>
      <c r="J45" s="146"/>
      <c r="K45" s="159"/>
    </row>
    <row r="46" ht="15.75" customHeight="1">
      <c r="A46" s="161">
        <v>44013.0</v>
      </c>
      <c r="B46" s="24">
        <v>30000.0</v>
      </c>
      <c r="C46" s="24">
        <v>30000.0</v>
      </c>
      <c r="D46" s="24">
        <f t="shared" si="1"/>
        <v>0</v>
      </c>
      <c r="J46" s="146"/>
      <c r="K46" s="159"/>
    </row>
    <row r="47" ht="15.75" customHeight="1">
      <c r="B47" s="24">
        <f>SUM(B5:B46)</f>
        <v>1260000</v>
      </c>
      <c r="K47" s="24">
        <f t="shared" ref="K47:L47" si="5">SUM(K5:K46)</f>
        <v>75600</v>
      </c>
      <c r="L47" s="24">
        <f t="shared" si="5"/>
        <v>71100</v>
      </c>
      <c r="Q47" s="24">
        <f>SUM(Q5:Q46)</f>
        <v>424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S1"/>
    <mergeCell ref="A2:I2"/>
    <mergeCell ref="J2:S2"/>
  </mergeCells>
  <printOptions/>
  <pageMargins bottom="0.7480314960629921" footer="0.0" header="0.0" left="0.7086614173228347" right="0.7086614173228347" top="0.7480314960629921"/>
  <pageSetup paperSize="5" orientation="landscape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3" width="7.63"/>
    <col customWidth="1" min="4" max="4" width="7.13"/>
    <col customWidth="1" min="5" max="5" width="10.0"/>
    <col customWidth="1" min="6" max="6" width="6.88"/>
    <col customWidth="1" min="7" max="7" width="6.63"/>
    <col customWidth="1" min="8" max="8" width="7.13"/>
    <col customWidth="1" min="9" max="9" width="7.5"/>
    <col customWidth="1" min="10" max="10" width="6.88"/>
    <col customWidth="1" min="11" max="11" width="7.63"/>
    <col customWidth="1" min="12" max="12" width="7.0"/>
    <col customWidth="1" min="13" max="13" width="7.63"/>
    <col customWidth="1" min="14" max="14" width="6.88"/>
    <col customWidth="1" min="15" max="15" width="6.25"/>
    <col customWidth="1" min="16" max="16" width="6.88"/>
    <col customWidth="1" min="17" max="17" width="6.38"/>
    <col customWidth="1" min="18" max="18" width="6.25"/>
    <col customWidth="1" min="19" max="26" width="7.63"/>
  </cols>
  <sheetData>
    <row r="1">
      <c r="A1" s="49" t="s">
        <v>1068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5"/>
      <c r="J2" s="3" t="s">
        <v>2</v>
      </c>
      <c r="K2" s="4"/>
      <c r="L2" s="4"/>
      <c r="M2" s="4"/>
      <c r="N2" s="4"/>
      <c r="O2" s="4"/>
      <c r="P2" s="4"/>
      <c r="Q2" s="4"/>
      <c r="R2" s="4"/>
      <c r="S2" s="5"/>
    </row>
    <row r="3">
      <c r="A3" s="159" t="s">
        <v>3</v>
      </c>
      <c r="B3" s="159" t="s">
        <v>4</v>
      </c>
      <c r="C3" s="159" t="s">
        <v>5</v>
      </c>
      <c r="D3" s="159" t="s">
        <v>6</v>
      </c>
      <c r="E3" s="159" t="s">
        <v>8</v>
      </c>
      <c r="F3" s="159" t="s">
        <v>9</v>
      </c>
      <c r="G3" s="159" t="s">
        <v>10</v>
      </c>
      <c r="H3" s="159" t="s">
        <v>12</v>
      </c>
      <c r="I3" s="159" t="s">
        <v>14</v>
      </c>
      <c r="J3" s="159" t="s">
        <v>15</v>
      </c>
      <c r="K3" s="159" t="s">
        <v>16</v>
      </c>
      <c r="L3" s="159" t="s">
        <v>17</v>
      </c>
      <c r="M3" s="159" t="s">
        <v>6</v>
      </c>
      <c r="N3" s="159" t="s">
        <v>8</v>
      </c>
      <c r="O3" s="159" t="s">
        <v>9</v>
      </c>
      <c r="P3" s="159" t="s">
        <v>10</v>
      </c>
      <c r="Q3" s="159" t="s">
        <v>1069</v>
      </c>
      <c r="R3" s="159" t="s">
        <v>1070</v>
      </c>
      <c r="S3" s="159" t="s">
        <v>1051</v>
      </c>
    </row>
    <row r="4">
      <c r="A4" s="161">
        <v>39264.0</v>
      </c>
      <c r="B4" s="159">
        <v>515.0</v>
      </c>
      <c r="C4" s="159"/>
      <c r="D4" s="159"/>
      <c r="E4" s="159"/>
      <c r="F4" s="159"/>
      <c r="G4" s="159"/>
      <c r="H4" s="159"/>
      <c r="I4" s="159"/>
      <c r="J4" s="159">
        <v>12.36</v>
      </c>
      <c r="K4" s="159">
        <f t="shared" ref="K4:K160" si="1">ROUND(SUM(B4*J4%),0)</f>
        <v>64</v>
      </c>
      <c r="L4" s="159"/>
      <c r="M4" s="159"/>
      <c r="N4" s="159"/>
      <c r="O4" s="159"/>
      <c r="P4" s="159"/>
      <c r="Q4" s="25"/>
      <c r="R4" s="25"/>
      <c r="S4" s="25"/>
    </row>
    <row r="5">
      <c r="A5" s="161">
        <v>39295.0</v>
      </c>
      <c r="B5" s="159">
        <v>515.0</v>
      </c>
      <c r="C5" s="159"/>
      <c r="D5" s="159"/>
      <c r="E5" s="159"/>
      <c r="F5" s="159"/>
      <c r="G5" s="159"/>
      <c r="H5" s="159"/>
      <c r="I5" s="159"/>
      <c r="J5" s="159">
        <v>12.36</v>
      </c>
      <c r="K5" s="159">
        <f t="shared" si="1"/>
        <v>64</v>
      </c>
      <c r="L5" s="159"/>
      <c r="M5" s="159"/>
      <c r="N5" s="159"/>
      <c r="O5" s="159"/>
      <c r="P5" s="159"/>
      <c r="Q5" s="25"/>
      <c r="R5" s="25"/>
      <c r="S5" s="25"/>
    </row>
    <row r="6">
      <c r="A6" s="161">
        <v>39326.0</v>
      </c>
      <c r="B6" s="159">
        <v>515.0</v>
      </c>
      <c r="C6" s="159"/>
      <c r="D6" s="159"/>
      <c r="E6" s="159"/>
      <c r="F6" s="159"/>
      <c r="G6" s="159"/>
      <c r="H6" s="159"/>
      <c r="I6" s="159"/>
      <c r="J6" s="159">
        <v>12.36</v>
      </c>
      <c r="K6" s="159">
        <f t="shared" si="1"/>
        <v>64</v>
      </c>
      <c r="L6" s="159"/>
      <c r="M6" s="159"/>
      <c r="N6" s="159"/>
      <c r="O6" s="159"/>
      <c r="P6" s="159"/>
      <c r="Q6" s="25"/>
      <c r="R6" s="25"/>
      <c r="S6" s="25"/>
    </row>
    <row r="7">
      <c r="A7" s="161">
        <v>39356.0</v>
      </c>
      <c r="B7" s="159">
        <v>515.0</v>
      </c>
      <c r="C7" s="159"/>
      <c r="D7" s="159"/>
      <c r="E7" s="159"/>
      <c r="F7" s="159"/>
      <c r="G7" s="159"/>
      <c r="H7" s="159"/>
      <c r="I7" s="159"/>
      <c r="J7" s="159">
        <v>12.36</v>
      </c>
      <c r="K7" s="159">
        <f t="shared" si="1"/>
        <v>64</v>
      </c>
      <c r="L7" s="159"/>
      <c r="M7" s="159"/>
      <c r="N7" s="159"/>
      <c r="O7" s="159"/>
      <c r="P7" s="159"/>
      <c r="Q7" s="25"/>
      <c r="R7" s="25"/>
      <c r="S7" s="25"/>
    </row>
    <row r="8">
      <c r="A8" s="161">
        <v>39387.0</v>
      </c>
      <c r="B8" s="159">
        <v>515.0</v>
      </c>
      <c r="C8" s="159"/>
      <c r="D8" s="159"/>
      <c r="E8" s="159"/>
      <c r="F8" s="159"/>
      <c r="G8" s="159"/>
      <c r="H8" s="159"/>
      <c r="I8" s="159"/>
      <c r="J8" s="159">
        <v>12.36</v>
      </c>
      <c r="K8" s="159">
        <f t="shared" si="1"/>
        <v>64</v>
      </c>
      <c r="L8" s="159"/>
      <c r="M8" s="159"/>
      <c r="N8" s="159"/>
      <c r="O8" s="159"/>
      <c r="P8" s="159"/>
      <c r="Q8" s="25"/>
      <c r="R8" s="25"/>
      <c r="S8" s="25"/>
    </row>
    <row r="9">
      <c r="A9" s="161">
        <v>39417.0</v>
      </c>
      <c r="B9" s="159">
        <v>515.0</v>
      </c>
      <c r="C9" s="159"/>
      <c r="D9" s="159"/>
      <c r="E9" s="159"/>
      <c r="F9" s="159"/>
      <c r="G9" s="159"/>
      <c r="H9" s="159"/>
      <c r="I9" s="159"/>
      <c r="J9" s="159">
        <v>12.36</v>
      </c>
      <c r="K9" s="159">
        <f t="shared" si="1"/>
        <v>64</v>
      </c>
      <c r="L9" s="159"/>
      <c r="M9" s="159"/>
      <c r="N9" s="159"/>
      <c r="O9" s="159"/>
      <c r="P9" s="159"/>
      <c r="Q9" s="25"/>
      <c r="R9" s="25"/>
      <c r="S9" s="25"/>
    </row>
    <row r="10">
      <c r="A10" s="161">
        <v>39448.0</v>
      </c>
      <c r="B10" s="159">
        <v>515.0</v>
      </c>
      <c r="C10" s="159"/>
      <c r="D10" s="159"/>
      <c r="E10" s="159"/>
      <c r="F10" s="159"/>
      <c r="G10" s="159"/>
      <c r="H10" s="159"/>
      <c r="I10" s="159"/>
      <c r="J10" s="159">
        <v>12.36</v>
      </c>
      <c r="K10" s="159">
        <f t="shared" si="1"/>
        <v>64</v>
      </c>
      <c r="L10" s="159"/>
      <c r="M10" s="159"/>
      <c r="N10" s="159"/>
      <c r="O10" s="159"/>
      <c r="P10" s="159"/>
      <c r="Q10" s="25"/>
      <c r="R10" s="25"/>
      <c r="S10" s="25"/>
    </row>
    <row r="11">
      <c r="A11" s="161">
        <v>39479.0</v>
      </c>
      <c r="B11" s="159">
        <v>515.0</v>
      </c>
      <c r="C11" s="159"/>
      <c r="D11" s="159"/>
      <c r="E11" s="159"/>
      <c r="F11" s="159"/>
      <c r="G11" s="159"/>
      <c r="H11" s="159"/>
      <c r="I11" s="159"/>
      <c r="J11" s="159">
        <v>12.36</v>
      </c>
      <c r="K11" s="159">
        <f t="shared" si="1"/>
        <v>64</v>
      </c>
      <c r="L11" s="159"/>
      <c r="M11" s="159"/>
      <c r="N11" s="159"/>
      <c r="O11" s="159"/>
      <c r="P11" s="159"/>
      <c r="Q11" s="25"/>
      <c r="R11" s="25"/>
      <c r="S11" s="25"/>
    </row>
    <row r="12">
      <c r="A12" s="161">
        <v>39508.0</v>
      </c>
      <c r="B12" s="159">
        <v>515.0</v>
      </c>
      <c r="C12" s="159"/>
      <c r="D12" s="159"/>
      <c r="E12" s="159"/>
      <c r="F12" s="159"/>
      <c r="G12" s="159"/>
      <c r="H12" s="159"/>
      <c r="I12" s="159"/>
      <c r="J12" s="159">
        <v>12.36</v>
      </c>
      <c r="K12" s="159">
        <f t="shared" si="1"/>
        <v>64</v>
      </c>
      <c r="L12" s="159"/>
      <c r="M12" s="159"/>
      <c r="N12" s="159"/>
      <c r="O12" s="159"/>
      <c r="P12" s="159"/>
      <c r="Q12" s="25"/>
      <c r="R12" s="25"/>
      <c r="S12" s="25"/>
    </row>
    <row r="13">
      <c r="A13" s="161">
        <v>39539.0</v>
      </c>
      <c r="B13" s="159">
        <v>515.0</v>
      </c>
      <c r="C13" s="159"/>
      <c r="D13" s="159"/>
      <c r="E13" s="159"/>
      <c r="F13" s="159"/>
      <c r="G13" s="159"/>
      <c r="H13" s="159"/>
      <c r="I13" s="159"/>
      <c r="J13" s="159">
        <v>12.36</v>
      </c>
      <c r="K13" s="159">
        <f t="shared" si="1"/>
        <v>64</v>
      </c>
      <c r="L13" s="159"/>
      <c r="M13" s="159"/>
      <c r="N13" s="159"/>
      <c r="O13" s="159"/>
      <c r="P13" s="159"/>
      <c r="Q13" s="25"/>
      <c r="R13" s="25"/>
      <c r="S13" s="25"/>
    </row>
    <row r="14">
      <c r="A14" s="161">
        <v>39569.0</v>
      </c>
      <c r="B14" s="159">
        <v>515.0</v>
      </c>
      <c r="C14" s="159"/>
      <c r="D14" s="159"/>
      <c r="E14" s="159"/>
      <c r="F14" s="159"/>
      <c r="G14" s="159"/>
      <c r="H14" s="159"/>
      <c r="I14" s="159"/>
      <c r="J14" s="159">
        <v>12.36</v>
      </c>
      <c r="K14" s="159">
        <f t="shared" si="1"/>
        <v>64</v>
      </c>
      <c r="L14" s="159"/>
      <c r="M14" s="159"/>
      <c r="N14" s="159"/>
      <c r="O14" s="159"/>
      <c r="P14" s="159"/>
      <c r="Q14" s="25"/>
      <c r="R14" s="25"/>
      <c r="S14" s="25"/>
    </row>
    <row r="15">
      <c r="A15" s="161">
        <v>39600.0</v>
      </c>
      <c r="B15" s="159">
        <v>515.0</v>
      </c>
      <c r="C15" s="159"/>
      <c r="D15" s="159"/>
      <c r="E15" s="159"/>
      <c r="F15" s="159"/>
      <c r="G15" s="159"/>
      <c r="H15" s="159"/>
      <c r="I15" s="159"/>
      <c r="J15" s="159">
        <v>12.36</v>
      </c>
      <c r="K15" s="159">
        <f t="shared" si="1"/>
        <v>64</v>
      </c>
      <c r="L15" s="159"/>
      <c r="M15" s="159"/>
      <c r="N15" s="159"/>
      <c r="O15" s="159"/>
      <c r="P15" s="159"/>
      <c r="Q15" s="25"/>
      <c r="R15" s="25"/>
      <c r="S15" s="25"/>
    </row>
    <row r="16">
      <c r="A16" s="161">
        <v>39630.0</v>
      </c>
      <c r="B16" s="159">
        <v>515.0</v>
      </c>
      <c r="C16" s="159"/>
      <c r="D16" s="159"/>
      <c r="E16" s="159"/>
      <c r="F16" s="159"/>
      <c r="G16" s="159"/>
      <c r="H16" s="159"/>
      <c r="I16" s="159"/>
      <c r="J16" s="159">
        <v>12.36</v>
      </c>
      <c r="K16" s="159">
        <f t="shared" si="1"/>
        <v>64</v>
      </c>
      <c r="L16" s="159"/>
      <c r="M16" s="159"/>
      <c r="N16" s="159"/>
      <c r="O16" s="159"/>
      <c r="P16" s="159"/>
      <c r="Q16" s="25"/>
      <c r="R16" s="25"/>
      <c r="S16" s="25"/>
    </row>
    <row r="17">
      <c r="A17" s="161">
        <v>39661.0</v>
      </c>
      <c r="B17" s="159">
        <v>515.0</v>
      </c>
      <c r="C17" s="159"/>
      <c r="D17" s="159"/>
      <c r="E17" s="159"/>
      <c r="F17" s="159"/>
      <c r="G17" s="159"/>
      <c r="H17" s="159"/>
      <c r="I17" s="159"/>
      <c r="J17" s="159">
        <v>12.36</v>
      </c>
      <c r="K17" s="159">
        <f t="shared" si="1"/>
        <v>64</v>
      </c>
      <c r="L17" s="159"/>
      <c r="M17" s="159"/>
      <c r="N17" s="159"/>
      <c r="O17" s="159"/>
      <c r="P17" s="159"/>
      <c r="Q17" s="25"/>
      <c r="R17" s="25"/>
      <c r="S17" s="25"/>
    </row>
    <row r="18">
      <c r="A18" s="161">
        <v>39692.0</v>
      </c>
      <c r="B18" s="159">
        <v>515.0</v>
      </c>
      <c r="C18" s="159"/>
      <c r="D18" s="159"/>
      <c r="E18" s="159"/>
      <c r="F18" s="159"/>
      <c r="G18" s="159"/>
      <c r="H18" s="159"/>
      <c r="I18" s="159"/>
      <c r="J18" s="159">
        <v>12.36</v>
      </c>
      <c r="K18" s="159">
        <f t="shared" si="1"/>
        <v>64</v>
      </c>
      <c r="L18" s="159"/>
      <c r="M18" s="159"/>
      <c r="N18" s="159"/>
      <c r="O18" s="159"/>
      <c r="P18" s="159"/>
      <c r="Q18" s="25"/>
      <c r="R18" s="25"/>
      <c r="S18" s="25"/>
    </row>
    <row r="19">
      <c r="A19" s="161">
        <v>39722.0</v>
      </c>
      <c r="B19" s="159">
        <v>515.0</v>
      </c>
      <c r="C19" s="159"/>
      <c r="D19" s="159"/>
      <c r="E19" s="159"/>
      <c r="F19" s="159"/>
      <c r="G19" s="159"/>
      <c r="H19" s="159"/>
      <c r="I19" s="159"/>
      <c r="J19" s="159">
        <v>12.36</v>
      </c>
      <c r="K19" s="159">
        <f t="shared" si="1"/>
        <v>64</v>
      </c>
      <c r="L19" s="159"/>
      <c r="M19" s="159"/>
      <c r="N19" s="159"/>
      <c r="O19" s="159"/>
      <c r="P19" s="159"/>
      <c r="Q19" s="25"/>
      <c r="R19" s="25"/>
      <c r="S19" s="25"/>
    </row>
    <row r="20">
      <c r="A20" s="161">
        <v>39753.0</v>
      </c>
      <c r="B20" s="159">
        <v>515.0</v>
      </c>
      <c r="C20" s="25"/>
      <c r="D20" s="25"/>
      <c r="E20" s="25"/>
      <c r="F20" s="25"/>
      <c r="G20" s="25"/>
      <c r="H20" s="25"/>
      <c r="I20" s="25"/>
      <c r="J20" s="159">
        <v>12.36</v>
      </c>
      <c r="K20" s="159">
        <f t="shared" si="1"/>
        <v>64</v>
      </c>
      <c r="L20" s="25"/>
      <c r="M20" s="25"/>
      <c r="N20" s="25"/>
      <c r="O20" s="25"/>
      <c r="P20" s="25"/>
      <c r="Q20" s="25"/>
      <c r="R20" s="25"/>
      <c r="S20" s="25"/>
    </row>
    <row r="21" ht="15.75" customHeight="1">
      <c r="A21" s="161">
        <v>39783.0</v>
      </c>
      <c r="B21" s="159">
        <v>515.0</v>
      </c>
      <c r="J21" s="159">
        <v>12.36</v>
      </c>
      <c r="K21" s="159">
        <f t="shared" si="1"/>
        <v>64</v>
      </c>
    </row>
    <row r="22" ht="15.75" customHeight="1">
      <c r="A22" s="161">
        <v>39814.0</v>
      </c>
      <c r="B22" s="159">
        <v>515.0</v>
      </c>
      <c r="J22" s="159">
        <v>12.36</v>
      </c>
      <c r="K22" s="159">
        <f t="shared" si="1"/>
        <v>64</v>
      </c>
    </row>
    <row r="23" ht="15.75" customHeight="1">
      <c r="A23" s="161">
        <v>39845.0</v>
      </c>
      <c r="B23" s="159">
        <v>515.0</v>
      </c>
      <c r="J23" s="159">
        <v>12.36</v>
      </c>
      <c r="K23" s="159">
        <f t="shared" si="1"/>
        <v>64</v>
      </c>
    </row>
    <row r="24" ht="15.75" customHeight="1">
      <c r="A24" s="161">
        <v>39873.0</v>
      </c>
      <c r="B24" s="159">
        <v>515.0</v>
      </c>
      <c r="J24" s="166">
        <v>10.3</v>
      </c>
      <c r="K24" s="159">
        <f t="shared" si="1"/>
        <v>53</v>
      </c>
    </row>
    <row r="25" ht="15.75" customHeight="1">
      <c r="A25" s="161">
        <v>39904.0</v>
      </c>
      <c r="B25" s="159">
        <v>515.0</v>
      </c>
      <c r="J25" s="166">
        <v>10.3</v>
      </c>
      <c r="K25" s="159">
        <f t="shared" si="1"/>
        <v>53</v>
      </c>
    </row>
    <row r="26" ht="15.75" customHeight="1">
      <c r="A26" s="161">
        <v>39934.0</v>
      </c>
      <c r="B26" s="159">
        <v>515.0</v>
      </c>
      <c r="J26" s="166">
        <v>10.3</v>
      </c>
      <c r="K26" s="159">
        <f t="shared" si="1"/>
        <v>53</v>
      </c>
    </row>
    <row r="27" ht="15.75" customHeight="1">
      <c r="A27" s="161">
        <v>39965.0</v>
      </c>
      <c r="B27" s="159">
        <v>515.0</v>
      </c>
      <c r="J27" s="166">
        <v>10.3</v>
      </c>
      <c r="K27" s="159">
        <f t="shared" si="1"/>
        <v>53</v>
      </c>
    </row>
    <row r="28" ht="15.75" customHeight="1">
      <c r="A28" s="161">
        <v>39995.0</v>
      </c>
      <c r="B28" s="159">
        <v>515.0</v>
      </c>
      <c r="J28" s="166">
        <v>10.3</v>
      </c>
      <c r="K28" s="159">
        <f t="shared" si="1"/>
        <v>53</v>
      </c>
    </row>
    <row r="29" ht="15.75" customHeight="1">
      <c r="A29" s="161">
        <v>40026.0</v>
      </c>
      <c r="B29" s="159">
        <v>515.0</v>
      </c>
      <c r="J29" s="166">
        <v>10.3</v>
      </c>
      <c r="K29" s="159">
        <f t="shared" si="1"/>
        <v>53</v>
      </c>
    </row>
    <row r="30" ht="15.75" customHeight="1">
      <c r="A30" s="161">
        <v>40057.0</v>
      </c>
      <c r="B30" s="159">
        <v>515.0</v>
      </c>
      <c r="J30" s="166">
        <v>10.3</v>
      </c>
      <c r="K30" s="159">
        <f t="shared" si="1"/>
        <v>53</v>
      </c>
    </row>
    <row r="31" ht="15.75" customHeight="1">
      <c r="A31" s="161">
        <v>40087.0</v>
      </c>
      <c r="B31" s="159">
        <v>515.0</v>
      </c>
      <c r="J31" s="166">
        <v>10.3</v>
      </c>
      <c r="K31" s="159">
        <f t="shared" si="1"/>
        <v>53</v>
      </c>
    </row>
    <row r="32" ht="15.75" customHeight="1">
      <c r="A32" s="161">
        <v>40118.0</v>
      </c>
      <c r="B32" s="159">
        <v>515.0</v>
      </c>
      <c r="J32" s="166">
        <v>10.3</v>
      </c>
      <c r="K32" s="159">
        <f t="shared" si="1"/>
        <v>53</v>
      </c>
    </row>
    <row r="33" ht="15.75" customHeight="1">
      <c r="A33" s="161">
        <v>40148.0</v>
      </c>
      <c r="B33" s="159">
        <v>515.0</v>
      </c>
      <c r="J33" s="166">
        <v>10.3</v>
      </c>
      <c r="K33" s="159">
        <f t="shared" si="1"/>
        <v>53</v>
      </c>
    </row>
    <row r="34" ht="15.75" customHeight="1">
      <c r="A34" s="161">
        <v>40179.0</v>
      </c>
      <c r="B34" s="159">
        <v>515.0</v>
      </c>
      <c r="J34" s="166">
        <v>10.3</v>
      </c>
      <c r="K34" s="159">
        <f t="shared" si="1"/>
        <v>53</v>
      </c>
    </row>
    <row r="35" ht="15.75" customHeight="1">
      <c r="A35" s="161">
        <v>40210.0</v>
      </c>
      <c r="B35" s="159">
        <v>515.0</v>
      </c>
      <c r="J35" s="166">
        <v>10.3</v>
      </c>
      <c r="K35" s="159">
        <f t="shared" si="1"/>
        <v>53</v>
      </c>
    </row>
    <row r="36" ht="15.75" customHeight="1">
      <c r="A36" s="161">
        <v>40238.0</v>
      </c>
      <c r="B36" s="159">
        <v>515.0</v>
      </c>
      <c r="J36" s="166">
        <v>10.3</v>
      </c>
      <c r="K36" s="159">
        <f t="shared" si="1"/>
        <v>53</v>
      </c>
    </row>
    <row r="37" ht="15.75" customHeight="1">
      <c r="A37" s="161">
        <v>40269.0</v>
      </c>
      <c r="B37" s="159">
        <v>515.0</v>
      </c>
      <c r="J37" s="166">
        <v>10.3</v>
      </c>
      <c r="K37" s="159">
        <f t="shared" si="1"/>
        <v>53</v>
      </c>
    </row>
    <row r="38" ht="15.75" customHeight="1">
      <c r="A38" s="161">
        <v>40299.0</v>
      </c>
      <c r="B38" s="159">
        <v>515.0</v>
      </c>
      <c r="J38" s="166">
        <v>10.3</v>
      </c>
      <c r="K38" s="159">
        <f t="shared" si="1"/>
        <v>53</v>
      </c>
    </row>
    <row r="39" ht="15.75" customHeight="1">
      <c r="A39" s="161">
        <v>40330.0</v>
      </c>
      <c r="B39" s="159">
        <v>515.0</v>
      </c>
      <c r="J39" s="166">
        <v>10.3</v>
      </c>
      <c r="K39" s="159">
        <f t="shared" si="1"/>
        <v>53</v>
      </c>
    </row>
    <row r="40" ht="15.75" customHeight="1">
      <c r="A40" s="161">
        <v>40360.0</v>
      </c>
      <c r="B40" s="159">
        <v>515.0</v>
      </c>
      <c r="J40" s="166">
        <v>10.3</v>
      </c>
      <c r="K40" s="159">
        <f t="shared" si="1"/>
        <v>53</v>
      </c>
    </row>
    <row r="41" ht="15.75" customHeight="1">
      <c r="A41" s="161">
        <v>40391.0</v>
      </c>
      <c r="B41" s="166">
        <v>2500.0</v>
      </c>
      <c r="J41" s="166">
        <v>10.3</v>
      </c>
      <c r="K41" s="159">
        <f t="shared" si="1"/>
        <v>258</v>
      </c>
    </row>
    <row r="42" ht="15.75" customHeight="1">
      <c r="A42" s="161">
        <v>40422.0</v>
      </c>
      <c r="B42" s="166">
        <v>2500.0</v>
      </c>
      <c r="J42" s="166">
        <v>10.3</v>
      </c>
      <c r="K42" s="159">
        <f t="shared" si="1"/>
        <v>258</v>
      </c>
    </row>
    <row r="43" ht="15.75" customHeight="1">
      <c r="A43" s="161">
        <v>40452.0</v>
      </c>
      <c r="B43" s="166">
        <v>2500.0</v>
      </c>
      <c r="J43" s="166">
        <v>10.3</v>
      </c>
      <c r="K43" s="159">
        <f t="shared" si="1"/>
        <v>258</v>
      </c>
    </row>
    <row r="44" ht="15.75" customHeight="1">
      <c r="A44" s="161">
        <v>40483.0</v>
      </c>
      <c r="B44" s="166">
        <v>2500.0</v>
      </c>
      <c r="J44" s="166">
        <v>10.3</v>
      </c>
      <c r="K44" s="159">
        <f t="shared" si="1"/>
        <v>258</v>
      </c>
    </row>
    <row r="45" ht="15.75" customHeight="1">
      <c r="A45" s="161">
        <v>40513.0</v>
      </c>
      <c r="B45" s="166">
        <v>2500.0</v>
      </c>
      <c r="J45" s="166">
        <v>10.3</v>
      </c>
      <c r="K45" s="159">
        <f t="shared" si="1"/>
        <v>258</v>
      </c>
    </row>
    <row r="46" ht="15.75" customHeight="1">
      <c r="A46" s="161">
        <v>40544.0</v>
      </c>
      <c r="B46" s="166">
        <v>2500.0</v>
      </c>
      <c r="J46" s="166">
        <v>10.3</v>
      </c>
      <c r="K46" s="159">
        <f t="shared" si="1"/>
        <v>258</v>
      </c>
    </row>
    <row r="47" ht="15.75" customHeight="1">
      <c r="A47" s="161">
        <v>40575.0</v>
      </c>
      <c r="B47" s="166">
        <v>2500.0</v>
      </c>
      <c r="J47" s="166">
        <v>10.3</v>
      </c>
      <c r="K47" s="159">
        <f t="shared" si="1"/>
        <v>258</v>
      </c>
    </row>
    <row r="48" ht="15.75" customHeight="1">
      <c r="A48" s="161">
        <v>40603.0</v>
      </c>
      <c r="B48" s="166">
        <v>2500.0</v>
      </c>
      <c r="J48" s="166">
        <v>10.3</v>
      </c>
      <c r="K48" s="159">
        <f t="shared" si="1"/>
        <v>258</v>
      </c>
    </row>
    <row r="49" ht="15.75" customHeight="1">
      <c r="A49" s="161">
        <v>40634.0</v>
      </c>
      <c r="B49" s="166">
        <v>2500.0</v>
      </c>
      <c r="J49" s="166">
        <v>10.3</v>
      </c>
      <c r="K49" s="159">
        <f t="shared" si="1"/>
        <v>258</v>
      </c>
    </row>
    <row r="50" ht="15.75" customHeight="1">
      <c r="A50" s="161">
        <v>40664.0</v>
      </c>
      <c r="B50" s="166">
        <v>2500.0</v>
      </c>
      <c r="J50" s="166">
        <v>10.3</v>
      </c>
      <c r="K50" s="159">
        <f t="shared" si="1"/>
        <v>258</v>
      </c>
    </row>
    <row r="51" ht="15.75" customHeight="1">
      <c r="A51" s="161">
        <v>40695.0</v>
      </c>
      <c r="B51" s="166">
        <v>2500.0</v>
      </c>
      <c r="J51" s="166">
        <v>10.3</v>
      </c>
      <c r="K51" s="159">
        <f t="shared" si="1"/>
        <v>258</v>
      </c>
    </row>
    <row r="52" ht="15.75" customHeight="1">
      <c r="A52" s="161">
        <v>40725.0</v>
      </c>
      <c r="B52" s="166">
        <v>2500.0</v>
      </c>
      <c r="J52" s="166">
        <v>10.3</v>
      </c>
      <c r="K52" s="159">
        <f t="shared" si="1"/>
        <v>258</v>
      </c>
    </row>
    <row r="53" ht="15.75" customHeight="1">
      <c r="A53" s="161">
        <v>40756.0</v>
      </c>
      <c r="B53" s="166">
        <v>2500.0</v>
      </c>
      <c r="J53" s="166">
        <v>10.3</v>
      </c>
      <c r="K53" s="159">
        <f t="shared" si="1"/>
        <v>258</v>
      </c>
    </row>
    <row r="54" ht="15.75" customHeight="1">
      <c r="A54" s="161">
        <v>40787.0</v>
      </c>
      <c r="B54" s="166">
        <v>2500.0</v>
      </c>
      <c r="J54" s="166">
        <v>10.3</v>
      </c>
      <c r="K54" s="159">
        <f t="shared" si="1"/>
        <v>258</v>
      </c>
    </row>
    <row r="55" ht="15.75" customHeight="1">
      <c r="A55" s="161">
        <v>40817.0</v>
      </c>
      <c r="B55" s="166">
        <v>2500.0</v>
      </c>
      <c r="J55" s="166">
        <v>10.3</v>
      </c>
      <c r="K55" s="159">
        <f t="shared" si="1"/>
        <v>258</v>
      </c>
    </row>
    <row r="56" ht="15.75" customHeight="1">
      <c r="A56" s="161">
        <v>40848.0</v>
      </c>
      <c r="B56" s="166">
        <v>2500.0</v>
      </c>
      <c r="J56" s="166">
        <v>10.3</v>
      </c>
      <c r="K56" s="159">
        <f t="shared" si="1"/>
        <v>258</v>
      </c>
    </row>
    <row r="57" ht="15.75" customHeight="1">
      <c r="A57" s="161">
        <v>40878.0</v>
      </c>
      <c r="B57" s="166">
        <v>2500.0</v>
      </c>
      <c r="J57" s="166">
        <v>10.3</v>
      </c>
      <c r="K57" s="159">
        <f t="shared" si="1"/>
        <v>258</v>
      </c>
    </row>
    <row r="58" ht="15.75" customHeight="1">
      <c r="A58" s="161">
        <v>40909.0</v>
      </c>
      <c r="B58" s="166">
        <v>2500.0</v>
      </c>
      <c r="J58" s="166">
        <v>10.3</v>
      </c>
      <c r="K58" s="159">
        <f t="shared" si="1"/>
        <v>258</v>
      </c>
    </row>
    <row r="59" ht="15.75" customHeight="1">
      <c r="A59" s="161">
        <v>40940.0</v>
      </c>
      <c r="B59" s="166">
        <v>2500.0</v>
      </c>
      <c r="J59" s="166">
        <v>10.3</v>
      </c>
      <c r="K59" s="159">
        <f t="shared" si="1"/>
        <v>258</v>
      </c>
    </row>
    <row r="60" ht="15.75" customHeight="1">
      <c r="A60" s="161">
        <v>40969.0</v>
      </c>
      <c r="B60" s="166">
        <v>2500.0</v>
      </c>
      <c r="J60" s="166">
        <v>10.3</v>
      </c>
      <c r="K60" s="159">
        <f t="shared" si="1"/>
        <v>258</v>
      </c>
    </row>
    <row r="61" ht="15.75" customHeight="1">
      <c r="A61" s="161">
        <v>41000.0</v>
      </c>
      <c r="B61" s="166">
        <v>2500.0</v>
      </c>
      <c r="J61" s="166">
        <v>12.36</v>
      </c>
      <c r="K61" s="159">
        <f t="shared" si="1"/>
        <v>309</v>
      </c>
    </row>
    <row r="62" ht="15.75" customHeight="1">
      <c r="A62" s="161">
        <v>41030.0</v>
      </c>
      <c r="B62" s="166">
        <v>2500.0</v>
      </c>
      <c r="J62" s="166">
        <v>12.36</v>
      </c>
      <c r="K62" s="159">
        <f t="shared" si="1"/>
        <v>309</v>
      </c>
    </row>
    <row r="63" ht="15.75" customHeight="1">
      <c r="A63" s="161">
        <v>41061.0</v>
      </c>
      <c r="B63" s="166">
        <v>2500.0</v>
      </c>
      <c r="J63" s="166">
        <v>12.36</v>
      </c>
      <c r="K63" s="159">
        <f t="shared" si="1"/>
        <v>309</v>
      </c>
    </row>
    <row r="64" ht="15.75" customHeight="1">
      <c r="A64" s="161">
        <v>41091.0</v>
      </c>
      <c r="B64" s="166">
        <v>2500.0</v>
      </c>
      <c r="J64" s="166">
        <v>12.36</v>
      </c>
      <c r="K64" s="159">
        <f t="shared" si="1"/>
        <v>309</v>
      </c>
    </row>
    <row r="65" ht="15.75" customHeight="1">
      <c r="A65" s="161">
        <v>41122.0</v>
      </c>
      <c r="B65" s="166">
        <v>2500.0</v>
      </c>
      <c r="J65" s="166">
        <v>12.36</v>
      </c>
      <c r="K65" s="159">
        <f t="shared" si="1"/>
        <v>309</v>
      </c>
    </row>
    <row r="66" ht="15.75" customHeight="1">
      <c r="A66" s="161">
        <v>41153.0</v>
      </c>
      <c r="B66" s="166">
        <v>2500.0</v>
      </c>
      <c r="J66" s="166">
        <v>12.36</v>
      </c>
      <c r="K66" s="159">
        <f t="shared" si="1"/>
        <v>309</v>
      </c>
    </row>
    <row r="67" ht="15.75" customHeight="1">
      <c r="A67" s="161">
        <v>41183.0</v>
      </c>
      <c r="B67" s="166">
        <v>2500.0</v>
      </c>
      <c r="J67" s="166">
        <v>12.36</v>
      </c>
      <c r="K67" s="159">
        <f t="shared" si="1"/>
        <v>309</v>
      </c>
    </row>
    <row r="68" ht="15.75" customHeight="1">
      <c r="A68" s="161">
        <v>41214.0</v>
      </c>
      <c r="B68" s="166">
        <v>2500.0</v>
      </c>
      <c r="J68" s="166">
        <v>12.36</v>
      </c>
      <c r="K68" s="159">
        <f t="shared" si="1"/>
        <v>309</v>
      </c>
    </row>
    <row r="69" ht="15.75" customHeight="1">
      <c r="A69" s="161">
        <v>41244.0</v>
      </c>
      <c r="B69" s="166">
        <v>2500.0</v>
      </c>
      <c r="J69" s="166">
        <v>12.36</v>
      </c>
      <c r="K69" s="159">
        <f t="shared" si="1"/>
        <v>309</v>
      </c>
    </row>
    <row r="70" ht="15.75" customHeight="1">
      <c r="A70" s="161">
        <v>41275.0</v>
      </c>
      <c r="B70" s="166">
        <v>2500.0</v>
      </c>
      <c r="J70" s="166">
        <v>12.36</v>
      </c>
      <c r="K70" s="159">
        <f t="shared" si="1"/>
        <v>309</v>
      </c>
    </row>
    <row r="71" ht="15.75" customHeight="1">
      <c r="A71" s="161">
        <v>41306.0</v>
      </c>
      <c r="B71" s="166">
        <v>2500.0</v>
      </c>
      <c r="J71" s="166">
        <v>12.36</v>
      </c>
      <c r="K71" s="159">
        <f t="shared" si="1"/>
        <v>309</v>
      </c>
    </row>
    <row r="72" ht="15.75" customHeight="1">
      <c r="A72" s="161">
        <v>41334.0</v>
      </c>
      <c r="B72" s="166">
        <v>2500.0</v>
      </c>
      <c r="J72" s="166">
        <v>12.36</v>
      </c>
      <c r="K72" s="159">
        <f t="shared" si="1"/>
        <v>309</v>
      </c>
    </row>
    <row r="73" ht="15.75" customHeight="1">
      <c r="A73" s="161">
        <v>41365.0</v>
      </c>
      <c r="B73" s="166">
        <v>2500.0</v>
      </c>
      <c r="J73" s="166">
        <v>12.36</v>
      </c>
      <c r="K73" s="159">
        <f t="shared" si="1"/>
        <v>309</v>
      </c>
    </row>
    <row r="74" ht="15.75" customHeight="1">
      <c r="A74" s="161">
        <v>41395.0</v>
      </c>
      <c r="B74" s="166">
        <v>2500.0</v>
      </c>
      <c r="J74" s="166">
        <v>12.36</v>
      </c>
      <c r="K74" s="159">
        <f t="shared" si="1"/>
        <v>309</v>
      </c>
    </row>
    <row r="75" ht="15.75" customHeight="1">
      <c r="A75" s="161">
        <v>41426.0</v>
      </c>
      <c r="B75" s="166">
        <v>2500.0</v>
      </c>
      <c r="J75" s="166">
        <v>12.36</v>
      </c>
      <c r="K75" s="159">
        <f t="shared" si="1"/>
        <v>309</v>
      </c>
    </row>
    <row r="76" ht="15.75" customHeight="1">
      <c r="A76" s="161">
        <v>41456.0</v>
      </c>
      <c r="B76" s="166">
        <v>2500.0</v>
      </c>
      <c r="J76" s="166">
        <v>12.36</v>
      </c>
      <c r="K76" s="159">
        <f t="shared" si="1"/>
        <v>309</v>
      </c>
    </row>
    <row r="77" ht="15.75" customHeight="1">
      <c r="A77" s="161">
        <v>41487.0</v>
      </c>
      <c r="B77" s="166">
        <v>2500.0</v>
      </c>
      <c r="J77" s="166">
        <v>12.36</v>
      </c>
      <c r="K77" s="159">
        <f t="shared" si="1"/>
        <v>309</v>
      </c>
    </row>
    <row r="78" ht="15.75" customHeight="1">
      <c r="A78" s="161">
        <v>41518.0</v>
      </c>
      <c r="B78" s="166">
        <v>2500.0</v>
      </c>
      <c r="J78" s="166">
        <v>12.36</v>
      </c>
      <c r="K78" s="159">
        <f t="shared" si="1"/>
        <v>309</v>
      </c>
    </row>
    <row r="79" ht="15.75" customHeight="1">
      <c r="A79" s="161">
        <v>41548.0</v>
      </c>
      <c r="B79" s="166">
        <v>2500.0</v>
      </c>
      <c r="J79" s="166">
        <v>12.36</v>
      </c>
      <c r="K79" s="159">
        <f t="shared" si="1"/>
        <v>309</v>
      </c>
    </row>
    <row r="80" ht="15.75" customHeight="1">
      <c r="A80" s="161">
        <v>41579.0</v>
      </c>
      <c r="B80" s="166">
        <v>2500.0</v>
      </c>
      <c r="J80" s="166">
        <v>12.36</v>
      </c>
      <c r="K80" s="159">
        <f t="shared" si="1"/>
        <v>309</v>
      </c>
    </row>
    <row r="81" ht="15.75" customHeight="1">
      <c r="A81" s="161">
        <v>41609.0</v>
      </c>
      <c r="B81" s="166">
        <v>2500.0</v>
      </c>
      <c r="J81" s="166">
        <v>12.36</v>
      </c>
      <c r="K81" s="159">
        <f t="shared" si="1"/>
        <v>309</v>
      </c>
    </row>
    <row r="82" ht="15.75" customHeight="1">
      <c r="A82" s="161">
        <v>41640.0</v>
      </c>
      <c r="B82" s="166">
        <v>2500.0</v>
      </c>
      <c r="J82" s="166">
        <v>12.36</v>
      </c>
      <c r="K82" s="159">
        <f t="shared" si="1"/>
        <v>309</v>
      </c>
    </row>
    <row r="83" ht="15.75" customHeight="1">
      <c r="A83" s="161">
        <v>41671.0</v>
      </c>
      <c r="B83" s="166">
        <v>2500.0</v>
      </c>
      <c r="J83" s="166">
        <v>12.36</v>
      </c>
      <c r="K83" s="159">
        <f t="shared" si="1"/>
        <v>309</v>
      </c>
    </row>
    <row r="84" ht="15.75" customHeight="1">
      <c r="A84" s="161">
        <v>41699.0</v>
      </c>
      <c r="B84" s="166">
        <v>2500.0</v>
      </c>
      <c r="J84" s="166">
        <v>12.36</v>
      </c>
      <c r="K84" s="159">
        <f t="shared" si="1"/>
        <v>309</v>
      </c>
    </row>
    <row r="85" ht="15.75" customHeight="1">
      <c r="A85" s="161">
        <v>41730.0</v>
      </c>
      <c r="B85" s="166">
        <v>2500.0</v>
      </c>
      <c r="J85" s="166">
        <v>12.36</v>
      </c>
      <c r="K85" s="159">
        <f t="shared" si="1"/>
        <v>309</v>
      </c>
    </row>
    <row r="86" ht="15.75" customHeight="1">
      <c r="A86" s="161">
        <v>41760.0</v>
      </c>
      <c r="B86" s="166">
        <v>2500.0</v>
      </c>
      <c r="J86" s="166">
        <v>12.36</v>
      </c>
      <c r="K86" s="159">
        <f t="shared" si="1"/>
        <v>309</v>
      </c>
    </row>
    <row r="87" ht="15.75" customHeight="1">
      <c r="A87" s="161">
        <v>41791.0</v>
      </c>
      <c r="B87" s="166">
        <v>2500.0</v>
      </c>
      <c r="J87" s="166">
        <v>12.36</v>
      </c>
      <c r="K87" s="159">
        <f t="shared" si="1"/>
        <v>309</v>
      </c>
    </row>
    <row r="88" ht="15.75" customHeight="1">
      <c r="A88" s="161">
        <v>41821.0</v>
      </c>
      <c r="B88" s="166">
        <v>2500.0</v>
      </c>
      <c r="J88" s="166">
        <v>12.36</v>
      </c>
      <c r="K88" s="159">
        <f t="shared" si="1"/>
        <v>309</v>
      </c>
    </row>
    <row r="89" ht="15.75" customHeight="1">
      <c r="A89" s="161">
        <v>41852.0</v>
      </c>
      <c r="B89" s="166">
        <v>2500.0</v>
      </c>
      <c r="J89" s="166">
        <v>12.36</v>
      </c>
      <c r="K89" s="159">
        <f t="shared" si="1"/>
        <v>309</v>
      </c>
    </row>
    <row r="90" ht="15.75" customHeight="1">
      <c r="A90" s="161">
        <v>41883.0</v>
      </c>
      <c r="B90" s="166">
        <v>2500.0</v>
      </c>
      <c r="J90" s="166">
        <v>12.36</v>
      </c>
      <c r="K90" s="159">
        <f t="shared" si="1"/>
        <v>309</v>
      </c>
    </row>
    <row r="91" ht="15.75" customHeight="1">
      <c r="A91" s="161">
        <v>41913.0</v>
      </c>
      <c r="B91" s="166">
        <v>2500.0</v>
      </c>
      <c r="J91" s="166">
        <v>12.36</v>
      </c>
      <c r="K91" s="159">
        <f t="shared" si="1"/>
        <v>309</v>
      </c>
    </row>
    <row r="92" ht="15.75" customHeight="1">
      <c r="A92" s="161">
        <v>41944.0</v>
      </c>
      <c r="B92" s="166">
        <v>2500.0</v>
      </c>
      <c r="J92" s="166">
        <v>12.36</v>
      </c>
      <c r="K92" s="159">
        <f t="shared" si="1"/>
        <v>309</v>
      </c>
    </row>
    <row r="93" ht="15.75" customHeight="1">
      <c r="A93" s="161">
        <v>41974.0</v>
      </c>
      <c r="B93" s="166">
        <v>2500.0</v>
      </c>
      <c r="J93" s="166">
        <v>12.36</v>
      </c>
      <c r="K93" s="159">
        <f t="shared" si="1"/>
        <v>309</v>
      </c>
    </row>
    <row r="94" ht="15.75" customHeight="1">
      <c r="A94" s="161">
        <v>42005.0</v>
      </c>
      <c r="B94" s="166">
        <v>2500.0</v>
      </c>
      <c r="J94" s="166">
        <v>12.36</v>
      </c>
      <c r="K94" s="159">
        <f t="shared" si="1"/>
        <v>309</v>
      </c>
    </row>
    <row r="95" ht="15.75" customHeight="1">
      <c r="A95" s="161">
        <v>42036.0</v>
      </c>
      <c r="B95" s="166">
        <v>2500.0</v>
      </c>
      <c r="J95" s="166">
        <v>12.36</v>
      </c>
      <c r="K95" s="159">
        <f t="shared" si="1"/>
        <v>309</v>
      </c>
    </row>
    <row r="96" ht="15.75" customHeight="1">
      <c r="A96" s="161">
        <v>42064.0</v>
      </c>
      <c r="B96" s="166">
        <v>2500.0</v>
      </c>
      <c r="J96" s="166">
        <v>12.36</v>
      </c>
      <c r="K96" s="159">
        <f t="shared" si="1"/>
        <v>309</v>
      </c>
    </row>
    <row r="97" ht="15.75" customHeight="1">
      <c r="A97" s="161">
        <v>42095.0</v>
      </c>
      <c r="B97" s="166">
        <v>2500.0</v>
      </c>
      <c r="J97" s="166">
        <v>12.36</v>
      </c>
      <c r="K97" s="159">
        <f t="shared" si="1"/>
        <v>309</v>
      </c>
    </row>
    <row r="98" ht="15.75" customHeight="1">
      <c r="A98" s="161">
        <v>42125.0</v>
      </c>
      <c r="B98" s="166">
        <v>2500.0</v>
      </c>
      <c r="J98" s="166">
        <v>12.36</v>
      </c>
      <c r="K98" s="159">
        <f t="shared" si="1"/>
        <v>309</v>
      </c>
    </row>
    <row r="99" ht="15.75" customHeight="1">
      <c r="A99" s="161">
        <v>42156.0</v>
      </c>
      <c r="B99" s="166">
        <v>2500.0</v>
      </c>
      <c r="J99" s="146">
        <v>0.18</v>
      </c>
      <c r="K99" s="159">
        <f t="shared" si="1"/>
        <v>5</v>
      </c>
    </row>
    <row r="100" ht="15.75" customHeight="1">
      <c r="A100" s="161">
        <v>42186.0</v>
      </c>
      <c r="B100" s="166">
        <v>2500.0</v>
      </c>
      <c r="J100" s="146">
        <v>0.18</v>
      </c>
      <c r="K100" s="159">
        <f t="shared" si="1"/>
        <v>5</v>
      </c>
    </row>
    <row r="101" ht="15.75" customHeight="1">
      <c r="A101" s="161">
        <v>42217.0</v>
      </c>
      <c r="B101" s="166">
        <v>4500.0</v>
      </c>
      <c r="J101" s="146">
        <v>0.18</v>
      </c>
      <c r="K101" s="159">
        <f t="shared" si="1"/>
        <v>8</v>
      </c>
    </row>
    <row r="102" ht="15.75" customHeight="1">
      <c r="A102" s="161">
        <v>42248.0</v>
      </c>
      <c r="J102" s="146">
        <v>0.18</v>
      </c>
      <c r="K102" s="159">
        <f t="shared" si="1"/>
        <v>0</v>
      </c>
    </row>
    <row r="103" ht="15.75" customHeight="1">
      <c r="A103" s="161">
        <v>42278.0</v>
      </c>
      <c r="J103" s="146">
        <v>0.18</v>
      </c>
      <c r="K103" s="159">
        <f t="shared" si="1"/>
        <v>0</v>
      </c>
    </row>
    <row r="104" ht="15.75" customHeight="1">
      <c r="A104" s="161">
        <v>42309.0</v>
      </c>
      <c r="J104" s="146">
        <v>0.18</v>
      </c>
      <c r="K104" s="159">
        <f t="shared" si="1"/>
        <v>0</v>
      </c>
    </row>
    <row r="105" ht="15.75" customHeight="1">
      <c r="A105" s="161">
        <v>42339.0</v>
      </c>
      <c r="J105" s="146">
        <v>0.18</v>
      </c>
      <c r="K105" s="159">
        <f t="shared" si="1"/>
        <v>0</v>
      </c>
    </row>
    <row r="106" ht="15.75" customHeight="1">
      <c r="A106" s="161">
        <v>42370.0</v>
      </c>
      <c r="J106" s="146">
        <v>0.18</v>
      </c>
      <c r="K106" s="159">
        <f t="shared" si="1"/>
        <v>0</v>
      </c>
    </row>
    <row r="107" ht="15.75" customHeight="1">
      <c r="A107" s="161">
        <v>42401.0</v>
      </c>
      <c r="J107" s="146">
        <v>0.18</v>
      </c>
      <c r="K107" s="159">
        <f t="shared" si="1"/>
        <v>0</v>
      </c>
    </row>
    <row r="108" ht="15.75" customHeight="1">
      <c r="A108" s="161">
        <v>42430.0</v>
      </c>
      <c r="J108" s="146">
        <v>0.18</v>
      </c>
      <c r="K108" s="159">
        <f t="shared" si="1"/>
        <v>0</v>
      </c>
    </row>
    <row r="109" ht="15.75" customHeight="1">
      <c r="A109" s="161">
        <v>42461.0</v>
      </c>
      <c r="J109" s="146">
        <v>0.18</v>
      </c>
      <c r="K109" s="159">
        <f t="shared" si="1"/>
        <v>0</v>
      </c>
    </row>
    <row r="110" ht="15.75" customHeight="1">
      <c r="A110" s="161">
        <v>42491.0</v>
      </c>
      <c r="J110" s="146">
        <v>0.18</v>
      </c>
      <c r="K110" s="159">
        <f t="shared" si="1"/>
        <v>0</v>
      </c>
    </row>
    <row r="111" ht="15.75" customHeight="1">
      <c r="A111" s="161">
        <v>42522.0</v>
      </c>
      <c r="J111" s="146">
        <v>0.18</v>
      </c>
      <c r="K111" s="159">
        <f t="shared" si="1"/>
        <v>0</v>
      </c>
    </row>
    <row r="112" ht="15.75" customHeight="1">
      <c r="A112" s="161">
        <v>42552.0</v>
      </c>
      <c r="J112" s="146">
        <v>0.18</v>
      </c>
      <c r="K112" s="159">
        <f t="shared" si="1"/>
        <v>0</v>
      </c>
    </row>
    <row r="113" ht="15.75" customHeight="1">
      <c r="A113" s="161">
        <v>42583.0</v>
      </c>
      <c r="J113" s="146">
        <v>0.18</v>
      </c>
      <c r="K113" s="159">
        <f t="shared" si="1"/>
        <v>0</v>
      </c>
    </row>
    <row r="114" ht="15.75" customHeight="1">
      <c r="A114" s="161">
        <v>42614.0</v>
      </c>
      <c r="J114" s="146">
        <v>0.18</v>
      </c>
      <c r="K114" s="159">
        <f t="shared" si="1"/>
        <v>0</v>
      </c>
    </row>
    <row r="115" ht="15.75" customHeight="1">
      <c r="A115" s="161">
        <v>42644.0</v>
      </c>
      <c r="J115" s="146">
        <v>0.18</v>
      </c>
      <c r="K115" s="159">
        <f t="shared" si="1"/>
        <v>0</v>
      </c>
    </row>
    <row r="116" ht="15.75" customHeight="1">
      <c r="A116" s="161">
        <v>42675.0</v>
      </c>
      <c r="J116" s="146">
        <v>0.18</v>
      </c>
      <c r="K116" s="159">
        <f t="shared" si="1"/>
        <v>0</v>
      </c>
    </row>
    <row r="117" ht="15.75" customHeight="1">
      <c r="A117" s="161">
        <v>42705.0</v>
      </c>
      <c r="J117" s="146">
        <v>0.18</v>
      </c>
      <c r="K117" s="159">
        <f t="shared" si="1"/>
        <v>0</v>
      </c>
    </row>
    <row r="118" ht="15.75" customHeight="1">
      <c r="A118" s="161">
        <v>42736.0</v>
      </c>
      <c r="J118" s="146">
        <v>0.18</v>
      </c>
      <c r="K118" s="159">
        <f t="shared" si="1"/>
        <v>0</v>
      </c>
    </row>
    <row r="119" ht="15.75" customHeight="1">
      <c r="A119" s="161">
        <v>42767.0</v>
      </c>
      <c r="J119" s="146">
        <v>0.18</v>
      </c>
      <c r="K119" s="159">
        <f t="shared" si="1"/>
        <v>0</v>
      </c>
    </row>
    <row r="120" ht="15.75" customHeight="1">
      <c r="A120" s="161">
        <v>42795.0</v>
      </c>
      <c r="J120" s="146">
        <v>0.18</v>
      </c>
      <c r="K120" s="159">
        <f t="shared" si="1"/>
        <v>0</v>
      </c>
    </row>
    <row r="121" ht="15.75" customHeight="1">
      <c r="A121" s="161">
        <v>42826.0</v>
      </c>
      <c r="J121" s="146">
        <v>0.18</v>
      </c>
      <c r="K121" s="159">
        <f t="shared" si="1"/>
        <v>0</v>
      </c>
    </row>
    <row r="122" ht="15.75" customHeight="1">
      <c r="A122" s="161">
        <v>42856.0</v>
      </c>
      <c r="J122" s="146">
        <v>0.18</v>
      </c>
      <c r="K122" s="159">
        <f t="shared" si="1"/>
        <v>0</v>
      </c>
    </row>
    <row r="123" ht="15.75" customHeight="1">
      <c r="A123" s="161">
        <v>42887.0</v>
      </c>
      <c r="J123" s="146">
        <v>0.18</v>
      </c>
      <c r="K123" s="159">
        <f t="shared" si="1"/>
        <v>0</v>
      </c>
    </row>
    <row r="124" ht="15.75" customHeight="1">
      <c r="A124" s="161">
        <v>42917.0</v>
      </c>
      <c r="J124" s="146">
        <v>0.18</v>
      </c>
      <c r="K124" s="159">
        <f t="shared" si="1"/>
        <v>0</v>
      </c>
    </row>
    <row r="125" ht="15.75" customHeight="1">
      <c r="A125" s="161">
        <v>42948.0</v>
      </c>
      <c r="J125" s="146">
        <v>0.18</v>
      </c>
      <c r="K125" s="159">
        <f t="shared" si="1"/>
        <v>0</v>
      </c>
    </row>
    <row r="126" ht="15.75" customHeight="1">
      <c r="A126" s="161">
        <v>42979.0</v>
      </c>
      <c r="J126" s="146">
        <v>0.18</v>
      </c>
      <c r="K126" s="159">
        <f t="shared" si="1"/>
        <v>0</v>
      </c>
    </row>
    <row r="127" ht="15.75" customHeight="1">
      <c r="A127" s="161">
        <v>43009.0</v>
      </c>
      <c r="J127" s="146">
        <v>0.18</v>
      </c>
      <c r="K127" s="159">
        <f t="shared" si="1"/>
        <v>0</v>
      </c>
    </row>
    <row r="128" ht="15.75" customHeight="1">
      <c r="A128" s="161">
        <v>43040.0</v>
      </c>
      <c r="J128" s="146">
        <v>0.18</v>
      </c>
      <c r="K128" s="159">
        <f t="shared" si="1"/>
        <v>0</v>
      </c>
    </row>
    <row r="129" ht="15.75" customHeight="1">
      <c r="A129" s="161">
        <v>43070.0</v>
      </c>
      <c r="J129" s="146">
        <v>0.18</v>
      </c>
      <c r="K129" s="159">
        <f t="shared" si="1"/>
        <v>0</v>
      </c>
    </row>
    <row r="130" ht="15.75" customHeight="1">
      <c r="A130" s="161">
        <v>43101.0</v>
      </c>
      <c r="J130" s="146">
        <v>0.18</v>
      </c>
      <c r="K130" s="159">
        <f t="shared" si="1"/>
        <v>0</v>
      </c>
    </row>
    <row r="131" ht="15.75" customHeight="1">
      <c r="A131" s="161">
        <v>43132.0</v>
      </c>
      <c r="J131" s="146">
        <v>0.18</v>
      </c>
      <c r="K131" s="159">
        <f t="shared" si="1"/>
        <v>0</v>
      </c>
    </row>
    <row r="132" ht="15.75" customHeight="1">
      <c r="A132" s="161">
        <v>43160.0</v>
      </c>
      <c r="J132" s="146">
        <v>0.18</v>
      </c>
      <c r="K132" s="159">
        <f t="shared" si="1"/>
        <v>0</v>
      </c>
    </row>
    <row r="133" ht="15.75" customHeight="1">
      <c r="A133" s="161">
        <v>43191.0</v>
      </c>
      <c r="J133" s="146">
        <v>0.18</v>
      </c>
      <c r="K133" s="159">
        <f t="shared" si="1"/>
        <v>0</v>
      </c>
    </row>
    <row r="134" ht="15.75" customHeight="1">
      <c r="A134" s="161">
        <v>43221.0</v>
      </c>
      <c r="J134" s="146">
        <v>0.18</v>
      </c>
      <c r="K134" s="159">
        <f t="shared" si="1"/>
        <v>0</v>
      </c>
    </row>
    <row r="135" ht="15.75" customHeight="1">
      <c r="A135" s="161">
        <v>43252.0</v>
      </c>
      <c r="J135" s="146">
        <v>0.18</v>
      </c>
      <c r="K135" s="159">
        <f t="shared" si="1"/>
        <v>0</v>
      </c>
    </row>
    <row r="136" ht="15.75" customHeight="1">
      <c r="A136" s="161">
        <v>43282.0</v>
      </c>
      <c r="J136" s="146">
        <v>0.18</v>
      </c>
      <c r="K136" s="159">
        <f t="shared" si="1"/>
        <v>0</v>
      </c>
    </row>
    <row r="137" ht="15.75" customHeight="1">
      <c r="A137" s="161">
        <v>43313.0</v>
      </c>
      <c r="J137" s="146">
        <v>0.18</v>
      </c>
      <c r="K137" s="159">
        <f t="shared" si="1"/>
        <v>0</v>
      </c>
    </row>
    <row r="138" ht="15.75" customHeight="1">
      <c r="A138" s="161">
        <v>43344.0</v>
      </c>
      <c r="J138" s="146">
        <v>0.18</v>
      </c>
      <c r="K138" s="159">
        <f t="shared" si="1"/>
        <v>0</v>
      </c>
    </row>
    <row r="139" ht="15.75" customHeight="1">
      <c r="A139" s="161">
        <v>43374.0</v>
      </c>
      <c r="J139" s="146">
        <v>0.18</v>
      </c>
      <c r="K139" s="159">
        <f t="shared" si="1"/>
        <v>0</v>
      </c>
    </row>
    <row r="140" ht="15.75" customHeight="1">
      <c r="A140" s="161">
        <v>43405.0</v>
      </c>
      <c r="J140" s="146">
        <v>0.18</v>
      </c>
      <c r="K140" s="159">
        <f t="shared" si="1"/>
        <v>0</v>
      </c>
    </row>
    <row r="141" ht="15.75" customHeight="1">
      <c r="A141" s="161">
        <v>43435.0</v>
      </c>
      <c r="J141" s="146">
        <v>0.18</v>
      </c>
      <c r="K141" s="159">
        <f t="shared" si="1"/>
        <v>0</v>
      </c>
    </row>
    <row r="142" ht="15.75" customHeight="1">
      <c r="A142" s="161">
        <v>43466.0</v>
      </c>
      <c r="J142" s="146">
        <v>0.18</v>
      </c>
      <c r="K142" s="159">
        <f t="shared" si="1"/>
        <v>0</v>
      </c>
    </row>
    <row r="143" ht="15.75" customHeight="1">
      <c r="A143" s="161">
        <v>43497.0</v>
      </c>
      <c r="J143" s="146">
        <v>0.18</v>
      </c>
      <c r="K143" s="159">
        <f t="shared" si="1"/>
        <v>0</v>
      </c>
    </row>
    <row r="144" ht="15.75" customHeight="1">
      <c r="A144" s="161">
        <v>43525.0</v>
      </c>
      <c r="J144" s="146">
        <v>0.18</v>
      </c>
      <c r="K144" s="159">
        <f t="shared" si="1"/>
        <v>0</v>
      </c>
    </row>
    <row r="145" ht="15.75" customHeight="1">
      <c r="A145" s="161">
        <v>43556.0</v>
      </c>
      <c r="J145" s="146">
        <v>0.18</v>
      </c>
      <c r="K145" s="159">
        <f t="shared" si="1"/>
        <v>0</v>
      </c>
    </row>
    <row r="146" ht="15.75" customHeight="1">
      <c r="A146" s="161">
        <v>43586.0</v>
      </c>
      <c r="J146" s="146">
        <v>0.18</v>
      </c>
      <c r="K146" s="159">
        <f t="shared" si="1"/>
        <v>0</v>
      </c>
    </row>
    <row r="147" ht="15.75" customHeight="1">
      <c r="A147" s="161">
        <v>43617.0</v>
      </c>
      <c r="J147" s="146">
        <v>0.18</v>
      </c>
      <c r="K147" s="159">
        <f t="shared" si="1"/>
        <v>0</v>
      </c>
    </row>
    <row r="148" ht="15.75" customHeight="1">
      <c r="A148" s="161">
        <v>43647.0</v>
      </c>
      <c r="J148" s="146">
        <v>0.18</v>
      </c>
      <c r="K148" s="159">
        <f t="shared" si="1"/>
        <v>0</v>
      </c>
    </row>
    <row r="149" ht="15.75" customHeight="1">
      <c r="A149" s="161">
        <v>43678.0</v>
      </c>
      <c r="J149" s="146">
        <v>0.18</v>
      </c>
      <c r="K149" s="159">
        <f t="shared" si="1"/>
        <v>0</v>
      </c>
    </row>
    <row r="150" ht="15.75" customHeight="1">
      <c r="A150" s="161">
        <v>43709.0</v>
      </c>
      <c r="J150" s="146">
        <v>0.18</v>
      </c>
      <c r="K150" s="159">
        <f t="shared" si="1"/>
        <v>0</v>
      </c>
    </row>
    <row r="151" ht="15.75" customHeight="1">
      <c r="A151" s="161">
        <v>43739.0</v>
      </c>
      <c r="J151" s="146">
        <v>0.18</v>
      </c>
      <c r="K151" s="159">
        <f t="shared" si="1"/>
        <v>0</v>
      </c>
    </row>
    <row r="152" ht="15.75" customHeight="1">
      <c r="A152" s="161">
        <v>43770.0</v>
      </c>
      <c r="J152" s="146">
        <v>0.18</v>
      </c>
      <c r="K152" s="159">
        <f t="shared" si="1"/>
        <v>0</v>
      </c>
    </row>
    <row r="153" ht="15.75" customHeight="1">
      <c r="A153" s="161">
        <v>43800.0</v>
      </c>
      <c r="J153" s="146">
        <v>0.18</v>
      </c>
      <c r="K153" s="159">
        <f t="shared" si="1"/>
        <v>0</v>
      </c>
    </row>
    <row r="154" ht="15.75" customHeight="1">
      <c r="A154" s="161">
        <v>43831.0</v>
      </c>
      <c r="J154" s="146">
        <v>0.18</v>
      </c>
      <c r="K154" s="159">
        <f t="shared" si="1"/>
        <v>0</v>
      </c>
    </row>
    <row r="155" ht="15.75" customHeight="1">
      <c r="A155" s="161">
        <v>43862.0</v>
      </c>
      <c r="J155" s="146">
        <v>0.18</v>
      </c>
      <c r="K155" s="159">
        <f t="shared" si="1"/>
        <v>0</v>
      </c>
    </row>
    <row r="156" ht="15.75" customHeight="1">
      <c r="A156" s="161">
        <v>43891.0</v>
      </c>
      <c r="J156" s="146">
        <v>0.18</v>
      </c>
      <c r="K156" s="159">
        <f t="shared" si="1"/>
        <v>0</v>
      </c>
    </row>
    <row r="157" ht="15.75" customHeight="1">
      <c r="A157" s="161">
        <v>43922.0</v>
      </c>
      <c r="J157" s="146">
        <v>0.18</v>
      </c>
      <c r="K157" s="159">
        <f t="shared" si="1"/>
        <v>0</v>
      </c>
    </row>
    <row r="158" ht="15.75" customHeight="1">
      <c r="A158" s="161">
        <v>43952.0</v>
      </c>
      <c r="J158" s="146">
        <v>0.18</v>
      </c>
      <c r="K158" s="159">
        <f t="shared" si="1"/>
        <v>0</v>
      </c>
    </row>
    <row r="159" ht="15.75" customHeight="1">
      <c r="A159" s="161">
        <v>43983.0</v>
      </c>
      <c r="J159" s="146">
        <v>0.18</v>
      </c>
      <c r="K159" s="159">
        <f t="shared" si="1"/>
        <v>0</v>
      </c>
    </row>
    <row r="160" ht="15.75" customHeight="1">
      <c r="A160" s="161">
        <v>44013.0</v>
      </c>
      <c r="J160" s="146">
        <v>0.18</v>
      </c>
      <c r="K160" s="159">
        <f t="shared" si="1"/>
        <v>0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S1"/>
    <mergeCell ref="A2:I2"/>
    <mergeCell ref="J2:S2"/>
  </mergeCells>
  <printOptions/>
  <pageMargins bottom="0.7480314960629921" footer="0.0" header="0.0" left="0.7086614173228347" right="0.7086614173228347" top="0.7480314960629921"/>
  <pageSetup paperSize="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7.88"/>
    <col customWidth="1" min="3" max="4" width="8.13"/>
    <col customWidth="1" min="5" max="5" width="7.5"/>
    <col customWidth="1" min="6" max="6" width="8.38"/>
    <col customWidth="1" min="7" max="7" width="7.88"/>
    <col customWidth="1" min="8" max="9" width="8.25"/>
    <col customWidth="1" min="10" max="10" width="8.5"/>
    <col customWidth="1" min="11" max="11" width="7.88"/>
    <col customWidth="1" min="12" max="12" width="8.25"/>
    <col customWidth="1" min="13" max="13" width="5.88"/>
    <col customWidth="1" min="14" max="14" width="7.25"/>
    <col customWidth="1" min="15" max="15" width="5.13"/>
    <col customWidth="1" min="16" max="16" width="6.5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5.75"/>
    <col customWidth="1" min="23" max="23" width="8.38"/>
    <col customWidth="1" min="24" max="24" width="9.13"/>
    <col customWidth="1" min="25" max="26" width="7.88"/>
    <col customWidth="1" min="27" max="31" width="7.63"/>
    <col customWidth="1" min="32" max="32" width="8.13"/>
    <col customWidth="1" min="33" max="38" width="7.63"/>
  </cols>
  <sheetData>
    <row r="1">
      <c r="A1" s="49" t="s">
        <v>201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202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  <c r="AC3" s="24">
        <v>104.0</v>
      </c>
      <c r="AD3" s="24">
        <v>2000.0</v>
      </c>
      <c r="AE3" s="24">
        <v>72.0</v>
      </c>
      <c r="AF3" s="24">
        <f>AC3*AD3*AE3</f>
        <v>14976000</v>
      </c>
    </row>
    <row r="4" ht="13.5" customHeight="1">
      <c r="A4" s="8" t="s">
        <v>203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Z4" s="63" t="s">
        <v>204</v>
      </c>
    </row>
    <row r="5" ht="13.5" customHeight="1">
      <c r="A5" s="8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5"/>
    </row>
    <row r="6" ht="15.0" customHeight="1">
      <c r="A6" s="66" t="s">
        <v>205</v>
      </c>
      <c r="B6" s="10"/>
      <c r="C6" s="10"/>
      <c r="D6" s="1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10"/>
      <c r="R6" s="10"/>
      <c r="S6" s="10"/>
      <c r="T6" s="10"/>
      <c r="U6" s="10"/>
      <c r="V6" s="10"/>
      <c r="W6" s="10"/>
    </row>
    <row r="7" ht="15.0" customHeight="1">
      <c r="A7" s="17">
        <v>39539.0</v>
      </c>
      <c r="B7" s="10">
        <v>14000.0</v>
      </c>
      <c r="C7" s="10"/>
      <c r="D7" s="11">
        <f t="shared" ref="D7:D156" si="1">SUM(B7-C7)</f>
        <v>14000</v>
      </c>
      <c r="E7" s="11">
        <f>SUM(E6+D7)</f>
        <v>14000</v>
      </c>
      <c r="F7" s="10"/>
      <c r="G7" s="10"/>
      <c r="H7" s="10"/>
      <c r="I7" s="12">
        <v>39539.0</v>
      </c>
      <c r="J7" s="67">
        <v>41696.0</v>
      </c>
      <c r="K7" s="10"/>
      <c r="L7" s="10"/>
      <c r="M7" s="10"/>
      <c r="N7" s="10"/>
      <c r="O7" s="10"/>
      <c r="P7" s="11"/>
      <c r="Q7" s="10"/>
      <c r="R7" s="10"/>
      <c r="S7" s="10"/>
      <c r="T7" s="10"/>
      <c r="U7" s="10"/>
      <c r="V7" s="10"/>
      <c r="W7" s="10"/>
    </row>
    <row r="8" ht="15.0" customHeight="1">
      <c r="A8" s="17">
        <v>39569.0</v>
      </c>
      <c r="B8" s="10">
        <v>14000.0</v>
      </c>
      <c r="C8" s="10"/>
      <c r="D8" s="11">
        <f t="shared" si="1"/>
        <v>14000</v>
      </c>
      <c r="E8" s="10">
        <f t="shared" ref="E8:E114" si="2">E7+D8</f>
        <v>28000</v>
      </c>
      <c r="F8" s="10"/>
      <c r="G8" s="10"/>
      <c r="H8" s="10"/>
      <c r="I8" s="12">
        <v>39569.0</v>
      </c>
      <c r="J8" s="67">
        <v>41696.0</v>
      </c>
      <c r="K8" s="10"/>
      <c r="L8" s="10"/>
      <c r="M8" s="10"/>
      <c r="N8" s="10"/>
      <c r="O8" s="10"/>
      <c r="P8" s="11"/>
      <c r="Q8" s="10"/>
      <c r="R8" s="10"/>
      <c r="S8" s="10"/>
      <c r="T8" s="10"/>
      <c r="U8" s="10"/>
      <c r="V8" s="10"/>
      <c r="W8" s="10"/>
    </row>
    <row r="9" ht="15.0" customHeight="1">
      <c r="A9" s="17">
        <v>39600.0</v>
      </c>
      <c r="B9" s="10">
        <v>14000.0</v>
      </c>
      <c r="C9" s="10"/>
      <c r="D9" s="11">
        <f t="shared" si="1"/>
        <v>14000</v>
      </c>
      <c r="E9" s="10">
        <f t="shared" si="2"/>
        <v>42000</v>
      </c>
      <c r="F9" s="10"/>
      <c r="G9" s="10"/>
      <c r="H9" s="10"/>
      <c r="I9" s="12">
        <v>39600.0</v>
      </c>
      <c r="J9" s="67">
        <v>41696.0</v>
      </c>
      <c r="K9" s="10"/>
      <c r="L9" s="10"/>
      <c r="M9" s="10"/>
      <c r="N9" s="10"/>
      <c r="O9" s="10"/>
      <c r="P9" s="11"/>
      <c r="Q9" s="10"/>
      <c r="R9" s="10"/>
      <c r="S9" s="10"/>
      <c r="T9" s="10"/>
      <c r="U9" s="10"/>
      <c r="V9" s="10"/>
      <c r="W9" s="10"/>
    </row>
    <row r="10" ht="15.0" customHeight="1">
      <c r="A10" s="17">
        <v>39630.0</v>
      </c>
      <c r="B10" s="10">
        <v>14000.0</v>
      </c>
      <c r="C10" s="10"/>
      <c r="D10" s="11">
        <f t="shared" si="1"/>
        <v>14000</v>
      </c>
      <c r="E10" s="10">
        <f t="shared" si="2"/>
        <v>56000</v>
      </c>
      <c r="F10" s="10"/>
      <c r="G10" s="10"/>
      <c r="H10" s="10"/>
      <c r="I10" s="12">
        <v>39630.0</v>
      </c>
      <c r="J10" s="67">
        <v>41696.0</v>
      </c>
      <c r="K10" s="10"/>
      <c r="L10" s="10"/>
      <c r="M10" s="10"/>
      <c r="N10" s="10"/>
      <c r="O10" s="10"/>
      <c r="P10" s="11"/>
      <c r="Q10" s="10"/>
      <c r="R10" s="10"/>
      <c r="S10" s="10"/>
      <c r="T10" s="10"/>
      <c r="U10" s="10"/>
      <c r="V10" s="10"/>
      <c r="W10" s="10"/>
    </row>
    <row r="11" ht="15.0" customHeight="1">
      <c r="A11" s="17">
        <v>39661.0</v>
      </c>
      <c r="B11" s="10">
        <v>14000.0</v>
      </c>
      <c r="C11" s="10"/>
      <c r="D11" s="11">
        <f t="shared" si="1"/>
        <v>14000</v>
      </c>
      <c r="E11" s="10">
        <f t="shared" si="2"/>
        <v>70000</v>
      </c>
      <c r="F11" s="10"/>
      <c r="G11" s="10"/>
      <c r="H11" s="10"/>
      <c r="I11" s="12">
        <v>39661.0</v>
      </c>
      <c r="J11" s="67">
        <v>41696.0</v>
      </c>
      <c r="K11" s="10"/>
      <c r="L11" s="10"/>
      <c r="M11" s="10"/>
      <c r="N11" s="10"/>
      <c r="O11" s="10"/>
      <c r="P11" s="11"/>
      <c r="Q11" s="10"/>
      <c r="R11" s="10"/>
      <c r="S11" s="10"/>
      <c r="T11" s="10"/>
      <c r="U11" s="10"/>
      <c r="V11" s="10"/>
      <c r="W11" s="10"/>
    </row>
    <row r="12" ht="15.0" customHeight="1">
      <c r="A12" s="17">
        <v>39692.0</v>
      </c>
      <c r="B12" s="10">
        <v>14000.0</v>
      </c>
      <c r="C12" s="10"/>
      <c r="D12" s="11">
        <f t="shared" si="1"/>
        <v>14000</v>
      </c>
      <c r="E12" s="10">
        <f t="shared" si="2"/>
        <v>84000</v>
      </c>
      <c r="F12" s="10"/>
      <c r="G12" s="10"/>
      <c r="H12" s="10"/>
      <c r="I12" s="12">
        <v>39692.0</v>
      </c>
      <c r="J12" s="67">
        <v>41696.0</v>
      </c>
      <c r="K12" s="10"/>
      <c r="L12" s="10"/>
      <c r="M12" s="10"/>
      <c r="N12" s="10"/>
      <c r="O12" s="10"/>
      <c r="P12" s="11"/>
      <c r="Q12" s="10"/>
      <c r="R12" s="10"/>
      <c r="S12" s="10"/>
      <c r="T12" s="10"/>
      <c r="U12" s="10"/>
      <c r="V12" s="10"/>
      <c r="W12" s="10"/>
    </row>
    <row r="13" ht="15.0" customHeight="1">
      <c r="A13" s="17">
        <v>39722.0</v>
      </c>
      <c r="B13" s="10">
        <v>14000.0</v>
      </c>
      <c r="C13" s="10"/>
      <c r="D13" s="11">
        <f t="shared" si="1"/>
        <v>14000</v>
      </c>
      <c r="E13" s="10">
        <f t="shared" si="2"/>
        <v>98000</v>
      </c>
      <c r="F13" s="10"/>
      <c r="G13" s="10"/>
      <c r="H13" s="10"/>
      <c r="I13" s="12">
        <v>39722.0</v>
      </c>
      <c r="J13" s="67">
        <v>41696.0</v>
      </c>
      <c r="K13" s="10"/>
      <c r="L13" s="10"/>
      <c r="M13" s="10"/>
      <c r="N13" s="10"/>
      <c r="O13" s="10"/>
      <c r="P13" s="11"/>
      <c r="Q13" s="10"/>
      <c r="R13" s="10"/>
      <c r="S13" s="10"/>
      <c r="T13" s="10"/>
      <c r="U13" s="10"/>
      <c r="V13" s="10"/>
      <c r="W13" s="10"/>
    </row>
    <row r="14" ht="15.0" customHeight="1">
      <c r="A14" s="17">
        <v>39753.0</v>
      </c>
      <c r="B14" s="10">
        <v>14000.0</v>
      </c>
      <c r="C14" s="10"/>
      <c r="D14" s="11">
        <f t="shared" si="1"/>
        <v>14000</v>
      </c>
      <c r="E14" s="10">
        <f t="shared" si="2"/>
        <v>112000</v>
      </c>
      <c r="F14" s="10"/>
      <c r="G14" s="10"/>
      <c r="H14" s="10"/>
      <c r="I14" s="12">
        <v>39753.0</v>
      </c>
      <c r="J14" s="67">
        <v>41696.0</v>
      </c>
      <c r="K14" s="10"/>
      <c r="L14" s="10"/>
      <c r="M14" s="10"/>
      <c r="N14" s="10"/>
      <c r="O14" s="10"/>
      <c r="P14" s="11"/>
      <c r="Q14" s="10"/>
      <c r="R14" s="10"/>
      <c r="S14" s="10"/>
      <c r="T14" s="10"/>
      <c r="U14" s="10"/>
      <c r="V14" s="10"/>
      <c r="W14" s="10"/>
    </row>
    <row r="15" ht="15.0" customHeight="1">
      <c r="A15" s="17">
        <v>39783.0</v>
      </c>
      <c r="B15" s="10">
        <v>14000.0</v>
      </c>
      <c r="C15" s="10"/>
      <c r="D15" s="11">
        <f t="shared" si="1"/>
        <v>14000</v>
      </c>
      <c r="E15" s="10">
        <f t="shared" si="2"/>
        <v>126000</v>
      </c>
      <c r="F15" s="10"/>
      <c r="G15" s="10"/>
      <c r="H15" s="10"/>
      <c r="I15" s="12">
        <v>39783.0</v>
      </c>
      <c r="J15" s="67">
        <v>41696.0</v>
      </c>
      <c r="K15" s="10"/>
      <c r="L15" s="10"/>
      <c r="M15" s="10"/>
      <c r="N15" s="10"/>
      <c r="O15" s="10"/>
      <c r="P15" s="11"/>
      <c r="Q15" s="10"/>
      <c r="R15" s="10"/>
      <c r="S15" s="10"/>
      <c r="T15" s="10"/>
      <c r="U15" s="10"/>
      <c r="V15" s="10"/>
      <c r="W15" s="10"/>
    </row>
    <row r="16" ht="15.0" customHeight="1">
      <c r="A16" s="17">
        <v>39814.0</v>
      </c>
      <c r="B16" s="10">
        <v>14000.0</v>
      </c>
      <c r="C16" s="10"/>
      <c r="D16" s="11">
        <f t="shared" si="1"/>
        <v>14000</v>
      </c>
      <c r="E16" s="10">
        <f t="shared" si="2"/>
        <v>140000</v>
      </c>
      <c r="F16" s="10"/>
      <c r="G16" s="10"/>
      <c r="H16" s="10"/>
      <c r="I16" s="12">
        <v>39814.0</v>
      </c>
      <c r="J16" s="67">
        <v>41696.0</v>
      </c>
      <c r="K16" s="10"/>
      <c r="L16" s="10"/>
      <c r="M16" s="10"/>
      <c r="N16" s="10"/>
      <c r="O16" s="10"/>
      <c r="P16" s="11"/>
      <c r="Q16" s="10"/>
      <c r="R16" s="10"/>
      <c r="S16" s="10"/>
      <c r="T16" s="10"/>
      <c r="U16" s="10"/>
      <c r="V16" s="10"/>
      <c r="W16" s="10"/>
    </row>
    <row r="17" ht="15.0" customHeight="1">
      <c r="A17" s="17">
        <v>39845.0</v>
      </c>
      <c r="B17" s="10">
        <v>14000.0</v>
      </c>
      <c r="C17" s="10"/>
      <c r="D17" s="11">
        <f t="shared" si="1"/>
        <v>14000</v>
      </c>
      <c r="E17" s="10">
        <f t="shared" si="2"/>
        <v>154000</v>
      </c>
      <c r="F17" s="10"/>
      <c r="G17" s="10"/>
      <c r="H17" s="10"/>
      <c r="I17" s="12">
        <v>39845.0</v>
      </c>
      <c r="J17" s="67">
        <v>41696.0</v>
      </c>
      <c r="K17" s="10"/>
      <c r="L17" s="10"/>
      <c r="M17" s="10"/>
      <c r="N17" s="10"/>
      <c r="O17" s="10"/>
      <c r="P17" s="11"/>
      <c r="Q17" s="10"/>
      <c r="R17" s="10"/>
      <c r="S17" s="10"/>
      <c r="T17" s="10"/>
      <c r="U17" s="10"/>
      <c r="V17" s="10"/>
      <c r="W17" s="10"/>
    </row>
    <row r="18" ht="15.0" customHeight="1">
      <c r="A18" s="17">
        <v>39873.0</v>
      </c>
      <c r="B18" s="10">
        <v>14000.0</v>
      </c>
      <c r="C18" s="10"/>
      <c r="D18" s="11">
        <f t="shared" si="1"/>
        <v>14000</v>
      </c>
      <c r="E18" s="10">
        <f t="shared" si="2"/>
        <v>168000</v>
      </c>
      <c r="F18" s="10"/>
      <c r="G18" s="10"/>
      <c r="H18" s="10"/>
      <c r="I18" s="12">
        <v>39873.0</v>
      </c>
      <c r="J18" s="67">
        <v>41696.0</v>
      </c>
      <c r="K18" s="10"/>
      <c r="L18" s="10"/>
      <c r="M18" s="10"/>
      <c r="N18" s="10"/>
      <c r="O18" s="10"/>
      <c r="P18" s="11"/>
      <c r="Q18" s="10"/>
      <c r="R18" s="10"/>
      <c r="S18" s="10"/>
      <c r="T18" s="10"/>
      <c r="U18" s="10"/>
      <c r="V18" s="10"/>
      <c r="W18" s="10"/>
    </row>
    <row r="19" ht="15.0" customHeight="1">
      <c r="A19" s="17">
        <v>39904.0</v>
      </c>
      <c r="B19" s="10">
        <v>14000.0</v>
      </c>
      <c r="C19" s="10"/>
      <c r="D19" s="11">
        <f t="shared" si="1"/>
        <v>14000</v>
      </c>
      <c r="E19" s="10">
        <f t="shared" si="2"/>
        <v>182000</v>
      </c>
      <c r="F19" s="10"/>
      <c r="G19" s="10"/>
      <c r="H19" s="10"/>
      <c r="I19" s="12">
        <v>39904.0</v>
      </c>
      <c r="J19" s="67">
        <v>41696.0</v>
      </c>
      <c r="K19" s="10"/>
      <c r="L19" s="10"/>
      <c r="M19" s="10"/>
      <c r="N19" s="10"/>
      <c r="O19" s="10"/>
      <c r="P19" s="11"/>
      <c r="Q19" s="10"/>
      <c r="R19" s="10"/>
      <c r="S19" s="10"/>
      <c r="T19" s="10"/>
      <c r="U19" s="10"/>
      <c r="V19" s="10"/>
      <c r="W19" s="10"/>
    </row>
    <row r="20" ht="15.0" customHeight="1">
      <c r="A20" s="17">
        <v>39934.0</v>
      </c>
      <c r="B20" s="10">
        <v>14000.0</v>
      </c>
      <c r="C20" s="10"/>
      <c r="D20" s="11">
        <f t="shared" si="1"/>
        <v>14000</v>
      </c>
      <c r="E20" s="10">
        <f t="shared" si="2"/>
        <v>196000</v>
      </c>
      <c r="F20" s="10"/>
      <c r="G20" s="10"/>
      <c r="H20" s="10"/>
      <c r="I20" s="12">
        <v>39934.0</v>
      </c>
      <c r="J20" s="67">
        <v>41696.0</v>
      </c>
      <c r="K20" s="10"/>
      <c r="L20" s="10"/>
      <c r="M20" s="10"/>
      <c r="N20" s="10"/>
      <c r="O20" s="10"/>
      <c r="P20" s="11"/>
      <c r="Q20" s="10"/>
      <c r="R20" s="10"/>
      <c r="S20" s="10"/>
      <c r="T20" s="10"/>
      <c r="U20" s="10"/>
      <c r="V20" s="10"/>
      <c r="W20" s="10"/>
    </row>
    <row r="21" ht="15.0" customHeight="1">
      <c r="A21" s="17">
        <v>39965.0</v>
      </c>
      <c r="B21" s="10">
        <v>14000.0</v>
      </c>
      <c r="C21" s="10"/>
      <c r="D21" s="11">
        <f t="shared" si="1"/>
        <v>14000</v>
      </c>
      <c r="E21" s="10">
        <f t="shared" si="2"/>
        <v>210000</v>
      </c>
      <c r="F21" s="10"/>
      <c r="G21" s="10"/>
      <c r="H21" s="10"/>
      <c r="I21" s="12">
        <v>39965.0</v>
      </c>
      <c r="J21" s="67">
        <v>41696.0</v>
      </c>
      <c r="K21" s="10"/>
      <c r="L21" s="10"/>
      <c r="M21" s="10"/>
      <c r="N21" s="10"/>
      <c r="O21" s="10"/>
      <c r="P21" s="11"/>
      <c r="Q21" s="10"/>
      <c r="R21" s="10"/>
      <c r="S21" s="10"/>
      <c r="T21" s="10"/>
      <c r="U21" s="10"/>
      <c r="V21" s="10"/>
      <c r="W21" s="10"/>
    </row>
    <row r="22" ht="15.0" customHeight="1">
      <c r="A22" s="17">
        <v>39995.0</v>
      </c>
      <c r="B22" s="10">
        <v>14000.0</v>
      </c>
      <c r="C22" s="10"/>
      <c r="D22" s="11">
        <f t="shared" si="1"/>
        <v>14000</v>
      </c>
      <c r="E22" s="10">
        <f t="shared" si="2"/>
        <v>224000</v>
      </c>
      <c r="F22" s="10"/>
      <c r="G22" s="10"/>
      <c r="H22" s="10"/>
      <c r="I22" s="12">
        <v>39995.0</v>
      </c>
      <c r="J22" s="67">
        <v>41696.0</v>
      </c>
      <c r="K22" s="10"/>
      <c r="L22" s="10"/>
      <c r="M22" s="10"/>
      <c r="N22" s="10"/>
      <c r="O22" s="10"/>
      <c r="P22" s="11"/>
      <c r="Q22" s="10"/>
      <c r="R22" s="10"/>
      <c r="S22" s="10"/>
      <c r="T22" s="10"/>
      <c r="U22" s="10"/>
      <c r="V22" s="10"/>
      <c r="W22" s="10"/>
    </row>
    <row r="23" ht="15.0" customHeight="1">
      <c r="A23" s="17">
        <v>40026.0</v>
      </c>
      <c r="B23" s="10">
        <v>14000.0</v>
      </c>
      <c r="C23" s="10"/>
      <c r="D23" s="11">
        <f t="shared" si="1"/>
        <v>14000</v>
      </c>
      <c r="E23" s="10">
        <f t="shared" si="2"/>
        <v>238000</v>
      </c>
      <c r="F23" s="10"/>
      <c r="G23" s="10"/>
      <c r="H23" s="10"/>
      <c r="I23" s="12">
        <v>40026.0</v>
      </c>
      <c r="J23" s="67">
        <v>41696.0</v>
      </c>
      <c r="K23" s="10"/>
      <c r="L23" s="10"/>
      <c r="M23" s="10"/>
      <c r="N23" s="10"/>
      <c r="O23" s="10"/>
      <c r="P23" s="11"/>
      <c r="Q23" s="10"/>
      <c r="R23" s="10"/>
      <c r="S23" s="10"/>
      <c r="T23" s="10"/>
      <c r="U23" s="10"/>
      <c r="V23" s="10"/>
      <c r="W23" s="10"/>
    </row>
    <row r="24" ht="15.0" customHeight="1">
      <c r="A24" s="17">
        <v>40057.0</v>
      </c>
      <c r="B24" s="10">
        <v>14000.0</v>
      </c>
      <c r="C24" s="10"/>
      <c r="D24" s="11">
        <f t="shared" si="1"/>
        <v>14000</v>
      </c>
      <c r="E24" s="10">
        <f t="shared" si="2"/>
        <v>252000</v>
      </c>
      <c r="F24" s="10"/>
      <c r="G24" s="10"/>
      <c r="H24" s="10"/>
      <c r="I24" s="12">
        <v>40057.0</v>
      </c>
      <c r="J24" s="67">
        <v>41696.0</v>
      </c>
      <c r="K24" s="10"/>
      <c r="L24" s="10"/>
      <c r="M24" s="10"/>
      <c r="N24" s="10"/>
      <c r="O24" s="10"/>
      <c r="P24" s="11"/>
      <c r="Q24" s="10"/>
      <c r="R24" s="10"/>
      <c r="S24" s="10"/>
      <c r="T24" s="10"/>
      <c r="U24" s="10"/>
      <c r="V24" s="10"/>
      <c r="W24" s="10"/>
    </row>
    <row r="25" ht="15.0" customHeight="1">
      <c r="A25" s="17">
        <v>40087.0</v>
      </c>
      <c r="B25" s="10">
        <v>14000.0</v>
      </c>
      <c r="C25" s="10"/>
      <c r="D25" s="11">
        <f t="shared" si="1"/>
        <v>14000</v>
      </c>
      <c r="E25" s="10">
        <f t="shared" si="2"/>
        <v>266000</v>
      </c>
      <c r="F25" s="10"/>
      <c r="G25" s="10"/>
      <c r="H25" s="10"/>
      <c r="I25" s="12">
        <v>40087.0</v>
      </c>
      <c r="J25" s="67">
        <v>41696.0</v>
      </c>
      <c r="K25" s="10"/>
      <c r="L25" s="10"/>
      <c r="M25" s="10"/>
      <c r="N25" s="10"/>
      <c r="O25" s="10"/>
      <c r="P25" s="11"/>
      <c r="Q25" s="10"/>
      <c r="R25" s="10"/>
      <c r="S25" s="10"/>
      <c r="T25" s="10"/>
      <c r="U25" s="10"/>
      <c r="V25" s="10"/>
      <c r="W25" s="10"/>
    </row>
    <row r="26" ht="15.0" customHeight="1">
      <c r="A26" s="17">
        <v>40118.0</v>
      </c>
      <c r="B26" s="10">
        <v>14000.0</v>
      </c>
      <c r="C26" s="10"/>
      <c r="D26" s="11">
        <f t="shared" si="1"/>
        <v>14000</v>
      </c>
      <c r="E26" s="10">
        <f t="shared" si="2"/>
        <v>280000</v>
      </c>
      <c r="F26" s="10"/>
      <c r="G26" s="10"/>
      <c r="H26" s="10"/>
      <c r="I26" s="12">
        <v>40118.0</v>
      </c>
      <c r="J26" s="67">
        <v>41696.0</v>
      </c>
      <c r="K26" s="10"/>
      <c r="L26" s="10"/>
      <c r="M26" s="10"/>
      <c r="N26" s="10"/>
      <c r="O26" s="10"/>
      <c r="P26" s="11"/>
      <c r="Q26" s="10"/>
      <c r="R26" s="10"/>
      <c r="S26" s="10"/>
      <c r="T26" s="10"/>
      <c r="U26" s="10"/>
      <c r="V26" s="10"/>
      <c r="W26" s="10"/>
    </row>
    <row r="27" ht="15.0" customHeight="1">
      <c r="A27" s="17">
        <v>40148.0</v>
      </c>
      <c r="B27" s="10">
        <v>14000.0</v>
      </c>
      <c r="C27" s="10"/>
      <c r="D27" s="11">
        <f t="shared" si="1"/>
        <v>14000</v>
      </c>
      <c r="E27" s="10">
        <f t="shared" si="2"/>
        <v>294000</v>
      </c>
      <c r="F27" s="10"/>
      <c r="G27" s="10"/>
      <c r="H27" s="10"/>
      <c r="I27" s="12">
        <v>40148.0</v>
      </c>
      <c r="J27" s="67">
        <v>41696.0</v>
      </c>
      <c r="K27" s="10"/>
      <c r="L27" s="10"/>
      <c r="M27" s="10"/>
      <c r="N27" s="10"/>
      <c r="O27" s="10"/>
      <c r="P27" s="11"/>
      <c r="Q27" s="10"/>
      <c r="R27" s="10"/>
      <c r="S27" s="10"/>
      <c r="T27" s="10"/>
      <c r="U27" s="10"/>
      <c r="V27" s="10"/>
      <c r="W27" s="10"/>
    </row>
    <row r="28" ht="15.0" customHeight="1">
      <c r="A28" s="17">
        <v>40179.0</v>
      </c>
      <c r="B28" s="10">
        <v>14000.0</v>
      </c>
      <c r="C28" s="10"/>
      <c r="D28" s="11">
        <f t="shared" si="1"/>
        <v>14000</v>
      </c>
      <c r="E28" s="10">
        <f t="shared" si="2"/>
        <v>308000</v>
      </c>
      <c r="F28" s="10"/>
      <c r="G28" s="10"/>
      <c r="H28" s="10"/>
      <c r="I28" s="12">
        <v>40179.0</v>
      </c>
      <c r="J28" s="67">
        <v>41696.0</v>
      </c>
      <c r="K28" s="10"/>
      <c r="L28" s="10"/>
      <c r="M28" s="10"/>
      <c r="N28" s="10"/>
      <c r="O28" s="10"/>
      <c r="P28" s="11"/>
      <c r="Q28" s="10"/>
      <c r="R28" s="10"/>
      <c r="S28" s="10"/>
      <c r="T28" s="10"/>
      <c r="U28" s="10"/>
      <c r="V28" s="10"/>
      <c r="W28" s="10"/>
    </row>
    <row r="29" ht="15.0" customHeight="1">
      <c r="A29" s="17">
        <v>40210.0</v>
      </c>
      <c r="B29" s="10">
        <v>14000.0</v>
      </c>
      <c r="C29" s="10"/>
      <c r="D29" s="11">
        <f t="shared" si="1"/>
        <v>14000</v>
      </c>
      <c r="E29" s="10">
        <f t="shared" si="2"/>
        <v>322000</v>
      </c>
      <c r="F29" s="10"/>
      <c r="G29" s="10"/>
      <c r="H29" s="10"/>
      <c r="I29" s="12">
        <v>40210.0</v>
      </c>
      <c r="J29" s="67">
        <v>41696.0</v>
      </c>
      <c r="K29" s="10"/>
      <c r="L29" s="10"/>
      <c r="M29" s="10"/>
      <c r="N29" s="10"/>
      <c r="O29" s="10"/>
      <c r="P29" s="11"/>
      <c r="Q29" s="10"/>
      <c r="R29" s="10"/>
      <c r="S29" s="10"/>
      <c r="T29" s="10"/>
      <c r="U29" s="10"/>
      <c r="V29" s="10"/>
      <c r="W29" s="10"/>
    </row>
    <row r="30" ht="15.0" customHeight="1">
      <c r="A30" s="17">
        <v>40238.0</v>
      </c>
      <c r="B30" s="10">
        <v>14000.0</v>
      </c>
      <c r="C30" s="10"/>
      <c r="D30" s="11">
        <f t="shared" si="1"/>
        <v>14000</v>
      </c>
      <c r="E30" s="10">
        <f t="shared" si="2"/>
        <v>336000</v>
      </c>
      <c r="F30" s="10"/>
      <c r="G30" s="10"/>
      <c r="H30" s="10"/>
      <c r="I30" s="12">
        <v>40238.0</v>
      </c>
      <c r="J30" s="67">
        <v>41696.0</v>
      </c>
      <c r="K30" s="10"/>
      <c r="L30" s="10"/>
      <c r="M30" s="10"/>
      <c r="N30" s="10"/>
      <c r="O30" s="10"/>
      <c r="P30" s="11"/>
      <c r="Q30" s="10"/>
      <c r="R30" s="10"/>
      <c r="S30" s="10"/>
      <c r="T30" s="10"/>
      <c r="U30" s="10"/>
      <c r="V30" s="10"/>
      <c r="W30" s="10"/>
    </row>
    <row r="31" ht="15.0" customHeight="1">
      <c r="A31" s="17">
        <v>40269.0</v>
      </c>
      <c r="B31" s="10">
        <v>14000.0</v>
      </c>
      <c r="C31" s="10"/>
      <c r="D31" s="11">
        <f t="shared" si="1"/>
        <v>14000</v>
      </c>
      <c r="E31" s="10">
        <f t="shared" si="2"/>
        <v>350000</v>
      </c>
      <c r="F31" s="10"/>
      <c r="G31" s="10"/>
      <c r="H31" s="10"/>
      <c r="I31" s="12">
        <v>40269.0</v>
      </c>
      <c r="J31" s="67">
        <v>41696.0</v>
      </c>
      <c r="K31" s="10"/>
      <c r="L31" s="10"/>
      <c r="M31" s="10"/>
      <c r="N31" s="10"/>
      <c r="O31" s="10"/>
      <c r="P31" s="11"/>
      <c r="Q31" s="10"/>
      <c r="R31" s="10"/>
      <c r="S31" s="10"/>
      <c r="T31" s="10"/>
      <c r="U31" s="10"/>
      <c r="V31" s="10"/>
      <c r="W31" s="10"/>
    </row>
    <row r="32" ht="15.0" customHeight="1">
      <c r="A32" s="17">
        <v>40299.0</v>
      </c>
      <c r="B32" s="10">
        <v>14000.0</v>
      </c>
      <c r="C32" s="10"/>
      <c r="D32" s="11">
        <f t="shared" si="1"/>
        <v>14000</v>
      </c>
      <c r="E32" s="10">
        <f t="shared" si="2"/>
        <v>364000</v>
      </c>
      <c r="F32" s="10"/>
      <c r="G32" s="10"/>
      <c r="H32" s="10"/>
      <c r="I32" s="12">
        <v>40299.0</v>
      </c>
      <c r="J32" s="67">
        <v>41696.0</v>
      </c>
      <c r="K32" s="10"/>
      <c r="L32" s="10"/>
      <c r="M32" s="10"/>
      <c r="N32" s="10"/>
      <c r="O32" s="10"/>
      <c r="P32" s="11"/>
      <c r="Q32" s="10"/>
      <c r="R32" s="10"/>
      <c r="S32" s="10"/>
      <c r="T32" s="10"/>
      <c r="U32" s="10"/>
      <c r="V32" s="10"/>
      <c r="W32" s="10"/>
    </row>
    <row r="33" ht="15.0" customHeight="1">
      <c r="A33" s="17">
        <v>40330.0</v>
      </c>
      <c r="B33" s="10">
        <v>14000.0</v>
      </c>
      <c r="C33" s="10"/>
      <c r="D33" s="11">
        <f t="shared" si="1"/>
        <v>14000</v>
      </c>
      <c r="E33" s="10">
        <f t="shared" si="2"/>
        <v>378000</v>
      </c>
      <c r="F33" s="10"/>
      <c r="G33" s="10"/>
      <c r="H33" s="10"/>
      <c r="I33" s="12">
        <v>40330.0</v>
      </c>
      <c r="J33" s="67">
        <v>41696.0</v>
      </c>
      <c r="K33" s="10"/>
      <c r="L33" s="10"/>
      <c r="M33" s="10"/>
      <c r="N33" s="10"/>
      <c r="O33" s="10"/>
      <c r="P33" s="11"/>
      <c r="Q33" s="10"/>
      <c r="R33" s="10"/>
      <c r="S33" s="10"/>
      <c r="T33" s="10"/>
      <c r="U33" s="10"/>
      <c r="V33" s="10"/>
      <c r="W33" s="10"/>
    </row>
    <row r="34" ht="15.0" customHeight="1">
      <c r="A34" s="17">
        <v>40360.0</v>
      </c>
      <c r="B34" s="10">
        <v>14000.0</v>
      </c>
      <c r="C34" s="10"/>
      <c r="D34" s="11">
        <f t="shared" si="1"/>
        <v>14000</v>
      </c>
      <c r="E34" s="10">
        <f t="shared" si="2"/>
        <v>392000</v>
      </c>
      <c r="F34" s="10"/>
      <c r="G34" s="10"/>
      <c r="H34" s="10"/>
      <c r="I34" s="12">
        <v>40360.0</v>
      </c>
      <c r="J34" s="67">
        <v>41696.0</v>
      </c>
      <c r="K34" s="10"/>
      <c r="L34" s="10"/>
      <c r="M34" s="10"/>
      <c r="N34" s="10"/>
      <c r="O34" s="10"/>
      <c r="P34" s="11"/>
      <c r="Q34" s="10"/>
      <c r="R34" s="10"/>
      <c r="S34" s="10"/>
      <c r="T34" s="10"/>
      <c r="U34" s="10"/>
      <c r="V34" s="10"/>
      <c r="W34" s="10"/>
    </row>
    <row r="35" ht="15.0" customHeight="1">
      <c r="A35" s="17">
        <v>40391.0</v>
      </c>
      <c r="B35" s="68">
        <v>14000.0</v>
      </c>
      <c r="C35" s="68"/>
      <c r="D35" s="69">
        <f t="shared" si="1"/>
        <v>14000</v>
      </c>
      <c r="E35" s="68">
        <f t="shared" si="2"/>
        <v>406000</v>
      </c>
      <c r="F35" s="68"/>
      <c r="G35" s="68"/>
      <c r="H35" s="68"/>
      <c r="I35" s="70">
        <v>40391.0</v>
      </c>
      <c r="J35" s="67">
        <v>41696.0</v>
      </c>
      <c r="K35" s="10"/>
      <c r="L35" s="10"/>
      <c r="M35" s="10"/>
      <c r="N35" s="10"/>
      <c r="O35" s="10"/>
      <c r="P35" s="11"/>
      <c r="Q35" s="10"/>
      <c r="R35" s="10"/>
      <c r="S35" s="10"/>
      <c r="T35" s="10"/>
      <c r="U35" s="10"/>
      <c r="V35" s="10"/>
      <c r="W35" s="10"/>
    </row>
    <row r="36" ht="15.0" customHeight="1">
      <c r="A36" s="17">
        <v>40422.0</v>
      </c>
      <c r="B36" s="10">
        <v>14000.0</v>
      </c>
      <c r="C36" s="10"/>
      <c r="D36" s="11">
        <f t="shared" si="1"/>
        <v>14000</v>
      </c>
      <c r="E36" s="10">
        <f t="shared" si="2"/>
        <v>420000</v>
      </c>
      <c r="F36" s="10"/>
      <c r="G36" s="10"/>
      <c r="H36" s="10"/>
      <c r="I36" s="12">
        <v>40422.0</v>
      </c>
      <c r="J36" s="67">
        <v>41696.0</v>
      </c>
      <c r="K36" s="10"/>
      <c r="L36" s="10"/>
      <c r="M36" s="10"/>
      <c r="N36" s="10"/>
      <c r="O36" s="10"/>
      <c r="P36" s="11"/>
      <c r="Q36" s="10"/>
      <c r="R36" s="10"/>
      <c r="S36" s="10"/>
      <c r="T36" s="10"/>
      <c r="U36" s="10"/>
      <c r="V36" s="10"/>
      <c r="W36" s="10"/>
    </row>
    <row r="37" ht="15.0" customHeight="1">
      <c r="A37" s="17">
        <v>40452.0</v>
      </c>
      <c r="B37" s="10">
        <v>14000.0</v>
      </c>
      <c r="C37" s="10"/>
      <c r="D37" s="11">
        <f t="shared" si="1"/>
        <v>14000</v>
      </c>
      <c r="E37" s="10">
        <f t="shared" si="2"/>
        <v>434000</v>
      </c>
      <c r="F37" s="10"/>
      <c r="G37" s="10"/>
      <c r="H37" s="10"/>
      <c r="I37" s="12">
        <v>40452.0</v>
      </c>
      <c r="J37" s="67">
        <v>41696.0</v>
      </c>
      <c r="K37" s="10"/>
      <c r="L37" s="10"/>
      <c r="M37" s="10"/>
      <c r="N37" s="10"/>
      <c r="O37" s="10"/>
      <c r="P37" s="11"/>
      <c r="Q37" s="10"/>
      <c r="R37" s="10"/>
      <c r="S37" s="10"/>
      <c r="T37" s="10"/>
      <c r="U37" s="10"/>
      <c r="V37" s="10"/>
      <c r="W37" s="10"/>
    </row>
    <row r="38" ht="15.0" customHeight="1">
      <c r="A38" s="17">
        <v>40483.0</v>
      </c>
      <c r="B38" s="10">
        <v>14000.0</v>
      </c>
      <c r="C38" s="10"/>
      <c r="D38" s="11">
        <f t="shared" si="1"/>
        <v>14000</v>
      </c>
      <c r="E38" s="10">
        <f t="shared" si="2"/>
        <v>448000</v>
      </c>
      <c r="F38" s="10"/>
      <c r="G38" s="10"/>
      <c r="H38" s="10"/>
      <c r="I38" s="12">
        <v>40483.0</v>
      </c>
      <c r="J38" s="67">
        <v>41696.0</v>
      </c>
      <c r="K38" s="10"/>
      <c r="L38" s="10"/>
      <c r="M38" s="10"/>
      <c r="N38" s="10"/>
      <c r="O38" s="10"/>
      <c r="P38" s="11"/>
      <c r="Q38" s="10"/>
      <c r="R38" s="10"/>
      <c r="S38" s="10"/>
      <c r="T38" s="10"/>
      <c r="U38" s="10"/>
      <c r="V38" s="10"/>
      <c r="W38" s="10"/>
    </row>
    <row r="39" ht="15.0" customHeight="1">
      <c r="A39" s="17">
        <v>40513.0</v>
      </c>
      <c r="B39" s="10">
        <v>14000.0</v>
      </c>
      <c r="C39" s="10"/>
      <c r="D39" s="11">
        <f t="shared" si="1"/>
        <v>14000</v>
      </c>
      <c r="E39" s="10">
        <f t="shared" si="2"/>
        <v>462000</v>
      </c>
      <c r="F39" s="10"/>
      <c r="G39" s="10"/>
      <c r="H39" s="10"/>
      <c r="I39" s="12">
        <v>40513.0</v>
      </c>
      <c r="J39" s="67">
        <v>41696.0</v>
      </c>
      <c r="K39" s="10"/>
      <c r="L39" s="10"/>
      <c r="M39" s="10"/>
      <c r="N39" s="10"/>
      <c r="O39" s="10"/>
      <c r="P39" s="11"/>
      <c r="Q39" s="10"/>
      <c r="R39" s="10"/>
      <c r="S39" s="10"/>
      <c r="T39" s="10"/>
      <c r="U39" s="10"/>
      <c r="V39" s="10"/>
      <c r="W39" s="10"/>
    </row>
    <row r="40" ht="15.0" customHeight="1">
      <c r="A40" s="17">
        <v>40544.0</v>
      </c>
      <c r="B40" s="10">
        <v>14000.0</v>
      </c>
      <c r="C40" s="10"/>
      <c r="D40" s="11">
        <f t="shared" si="1"/>
        <v>14000</v>
      </c>
      <c r="E40" s="10">
        <f t="shared" si="2"/>
        <v>476000</v>
      </c>
      <c r="F40" s="10"/>
      <c r="G40" s="10"/>
      <c r="H40" s="10"/>
      <c r="I40" s="12">
        <v>40544.0</v>
      </c>
      <c r="J40" s="67">
        <v>41696.0</v>
      </c>
      <c r="K40" s="10"/>
      <c r="L40" s="10"/>
      <c r="M40" s="10"/>
      <c r="N40" s="10"/>
      <c r="O40" s="10"/>
      <c r="P40" s="11"/>
      <c r="Q40" s="10"/>
      <c r="R40" s="10"/>
      <c r="S40" s="10"/>
      <c r="T40" s="10"/>
      <c r="U40" s="10"/>
      <c r="V40" s="10"/>
      <c r="W40" s="10"/>
    </row>
    <row r="41" ht="15.0" customHeight="1">
      <c r="A41" s="17">
        <v>40575.0</v>
      </c>
      <c r="B41" s="10">
        <v>14000.0</v>
      </c>
      <c r="C41" s="10"/>
      <c r="D41" s="11">
        <f t="shared" si="1"/>
        <v>14000</v>
      </c>
      <c r="E41" s="10">
        <f t="shared" si="2"/>
        <v>490000</v>
      </c>
      <c r="F41" s="10"/>
      <c r="G41" s="10"/>
      <c r="H41" s="10"/>
      <c r="I41" s="12">
        <v>40575.0</v>
      </c>
      <c r="J41" s="67">
        <v>41696.0</v>
      </c>
      <c r="K41" s="10"/>
      <c r="L41" s="10"/>
      <c r="M41" s="10"/>
      <c r="N41" s="10"/>
      <c r="O41" s="10"/>
      <c r="P41" s="11"/>
      <c r="Q41" s="10"/>
      <c r="R41" s="10"/>
      <c r="S41" s="10"/>
      <c r="T41" s="10"/>
      <c r="U41" s="10"/>
      <c r="V41" s="10"/>
      <c r="W41" s="10"/>
    </row>
    <row r="42" ht="15.0" customHeight="1">
      <c r="A42" s="17">
        <v>40603.0</v>
      </c>
      <c r="B42" s="10">
        <v>14000.0</v>
      </c>
      <c r="C42" s="10"/>
      <c r="D42" s="11">
        <f t="shared" si="1"/>
        <v>14000</v>
      </c>
      <c r="E42" s="10">
        <f t="shared" si="2"/>
        <v>504000</v>
      </c>
      <c r="F42" s="10"/>
      <c r="G42" s="10"/>
      <c r="H42" s="10"/>
      <c r="I42" s="12">
        <v>40603.0</v>
      </c>
      <c r="J42" s="67">
        <v>41696.0</v>
      </c>
      <c r="K42" s="10"/>
      <c r="L42" s="10"/>
      <c r="M42" s="10"/>
      <c r="N42" s="10"/>
      <c r="O42" s="10"/>
      <c r="P42" s="11"/>
      <c r="Q42" s="10"/>
      <c r="R42" s="10"/>
      <c r="S42" s="10"/>
      <c r="T42" s="10"/>
      <c r="U42" s="10"/>
      <c r="V42" s="10"/>
      <c r="W42" s="10"/>
    </row>
    <row r="43" ht="15.0" customHeight="1">
      <c r="A43" s="17">
        <v>40634.0</v>
      </c>
      <c r="B43" s="10">
        <v>14000.0</v>
      </c>
      <c r="C43" s="10"/>
      <c r="D43" s="11">
        <f t="shared" si="1"/>
        <v>14000</v>
      </c>
      <c r="E43" s="10">
        <f t="shared" si="2"/>
        <v>518000</v>
      </c>
      <c r="F43" s="10"/>
      <c r="G43" s="10"/>
      <c r="H43" s="10"/>
      <c r="I43" s="12">
        <v>40634.0</v>
      </c>
      <c r="J43" s="67">
        <v>41696.0</v>
      </c>
      <c r="K43" s="10"/>
      <c r="L43" s="10"/>
      <c r="M43" s="10"/>
      <c r="N43" s="10"/>
      <c r="O43" s="10"/>
      <c r="P43" s="11"/>
      <c r="Q43" s="10"/>
      <c r="R43" s="10"/>
      <c r="S43" s="10"/>
      <c r="T43" s="10"/>
      <c r="U43" s="10"/>
      <c r="V43" s="10"/>
      <c r="W43" s="10"/>
    </row>
    <row r="44" ht="15.0" customHeight="1">
      <c r="A44" s="17">
        <v>40664.0</v>
      </c>
      <c r="B44" s="10">
        <v>14000.0</v>
      </c>
      <c r="C44" s="10"/>
      <c r="D44" s="11">
        <f t="shared" si="1"/>
        <v>14000</v>
      </c>
      <c r="E44" s="10">
        <f t="shared" si="2"/>
        <v>532000</v>
      </c>
      <c r="F44" s="10"/>
      <c r="G44" s="10"/>
      <c r="H44" s="10"/>
      <c r="I44" s="12">
        <v>40664.0</v>
      </c>
      <c r="J44" s="67">
        <v>41696.0</v>
      </c>
      <c r="K44" s="10"/>
      <c r="L44" s="10"/>
      <c r="M44" s="10"/>
      <c r="N44" s="10"/>
      <c r="O44" s="10"/>
      <c r="P44" s="11"/>
      <c r="Q44" s="10"/>
      <c r="R44" s="10"/>
      <c r="S44" s="10"/>
      <c r="T44" s="10"/>
      <c r="U44" s="10"/>
      <c r="V44" s="10"/>
      <c r="W44" s="10"/>
    </row>
    <row r="45" ht="15.0" customHeight="1">
      <c r="A45" s="17">
        <v>40695.0</v>
      </c>
      <c r="B45" s="10">
        <v>14000.0</v>
      </c>
      <c r="C45" s="10"/>
      <c r="D45" s="11">
        <f t="shared" si="1"/>
        <v>14000</v>
      </c>
      <c r="E45" s="10">
        <f t="shared" si="2"/>
        <v>546000</v>
      </c>
      <c r="F45" s="10"/>
      <c r="G45" s="10"/>
      <c r="H45" s="10"/>
      <c r="I45" s="12">
        <v>40695.0</v>
      </c>
      <c r="J45" s="67">
        <v>41696.0</v>
      </c>
      <c r="K45" s="10"/>
      <c r="L45" s="10"/>
      <c r="M45" s="10"/>
      <c r="N45" s="10"/>
      <c r="O45" s="10"/>
      <c r="P45" s="11"/>
      <c r="Q45" s="10"/>
      <c r="R45" s="10"/>
      <c r="S45" s="10"/>
      <c r="T45" s="10"/>
      <c r="U45" s="10"/>
      <c r="V45" s="10"/>
      <c r="W45" s="10"/>
    </row>
    <row r="46" ht="15.0" customHeight="1">
      <c r="A46" s="17">
        <v>40725.0</v>
      </c>
      <c r="B46" s="10">
        <v>14000.0</v>
      </c>
      <c r="C46" s="10"/>
      <c r="D46" s="11">
        <f t="shared" si="1"/>
        <v>14000</v>
      </c>
      <c r="E46" s="10">
        <f t="shared" si="2"/>
        <v>560000</v>
      </c>
      <c r="F46" s="10"/>
      <c r="G46" s="10"/>
      <c r="H46" s="10"/>
      <c r="I46" s="12">
        <v>40725.0</v>
      </c>
      <c r="J46" s="67">
        <v>41696.0</v>
      </c>
      <c r="K46" s="10"/>
      <c r="L46" s="10"/>
      <c r="M46" s="10"/>
      <c r="N46" s="10"/>
      <c r="O46" s="10"/>
      <c r="P46" s="11"/>
      <c r="Q46" s="10"/>
      <c r="R46" s="10"/>
      <c r="S46" s="10"/>
      <c r="T46" s="10"/>
      <c r="U46" s="10"/>
      <c r="V46" s="10"/>
      <c r="W46" s="10"/>
    </row>
    <row r="47" ht="15.0" customHeight="1">
      <c r="A47" s="17">
        <v>40756.0</v>
      </c>
      <c r="B47" s="10">
        <v>14000.0</v>
      </c>
      <c r="C47" s="10"/>
      <c r="D47" s="11">
        <f t="shared" si="1"/>
        <v>14000</v>
      </c>
      <c r="E47" s="10">
        <f t="shared" si="2"/>
        <v>574000</v>
      </c>
      <c r="F47" s="10"/>
      <c r="G47" s="10"/>
      <c r="H47" s="10"/>
      <c r="I47" s="12">
        <v>40756.0</v>
      </c>
      <c r="J47" s="67">
        <v>41696.0</v>
      </c>
      <c r="K47" s="10"/>
      <c r="L47" s="10"/>
      <c r="M47" s="10"/>
      <c r="N47" s="10"/>
      <c r="O47" s="10"/>
      <c r="P47" s="11"/>
      <c r="Q47" s="10"/>
      <c r="R47" s="10"/>
      <c r="S47" s="10"/>
      <c r="T47" s="10"/>
      <c r="U47" s="10"/>
      <c r="V47" s="10"/>
      <c r="W47" s="10"/>
    </row>
    <row r="48" ht="15.0" customHeight="1">
      <c r="A48" s="17">
        <v>40787.0</v>
      </c>
      <c r="B48" s="10">
        <v>14000.0</v>
      </c>
      <c r="C48" s="10"/>
      <c r="D48" s="11">
        <f t="shared" si="1"/>
        <v>14000</v>
      </c>
      <c r="E48" s="10">
        <f t="shared" si="2"/>
        <v>588000</v>
      </c>
      <c r="F48" s="10"/>
      <c r="G48" s="10"/>
      <c r="H48" s="10"/>
      <c r="I48" s="12">
        <v>40787.0</v>
      </c>
      <c r="J48" s="67">
        <v>41696.0</v>
      </c>
      <c r="K48" s="10"/>
      <c r="L48" s="10"/>
      <c r="M48" s="10"/>
      <c r="N48" s="10"/>
      <c r="O48" s="10"/>
      <c r="P48" s="11"/>
      <c r="Q48" s="10"/>
      <c r="R48" s="10"/>
      <c r="S48" s="10"/>
      <c r="T48" s="10"/>
      <c r="U48" s="10"/>
      <c r="V48" s="10"/>
      <c r="W48" s="10"/>
    </row>
    <row r="49" ht="15.0" customHeight="1">
      <c r="A49" s="17">
        <v>40817.0</v>
      </c>
      <c r="B49" s="10">
        <v>14000.0</v>
      </c>
      <c r="C49" s="10"/>
      <c r="D49" s="11">
        <f t="shared" si="1"/>
        <v>14000</v>
      </c>
      <c r="E49" s="10">
        <f t="shared" si="2"/>
        <v>602000</v>
      </c>
      <c r="F49" s="10"/>
      <c r="G49" s="10"/>
      <c r="H49" s="10"/>
      <c r="I49" s="12">
        <v>40817.0</v>
      </c>
      <c r="J49" s="67">
        <v>41696.0</v>
      </c>
      <c r="K49" s="10"/>
      <c r="L49" s="10"/>
      <c r="M49" s="10"/>
      <c r="N49" s="10"/>
      <c r="O49" s="10"/>
      <c r="P49" s="11"/>
      <c r="Q49" s="10"/>
      <c r="R49" s="10"/>
      <c r="S49" s="10"/>
      <c r="T49" s="10"/>
      <c r="U49" s="10"/>
      <c r="V49" s="10"/>
      <c r="W49" s="10"/>
    </row>
    <row r="50" ht="15.0" customHeight="1">
      <c r="A50" s="17">
        <v>40848.0</v>
      </c>
      <c r="B50" s="10">
        <v>14000.0</v>
      </c>
      <c r="C50" s="10"/>
      <c r="D50" s="11">
        <f t="shared" si="1"/>
        <v>14000</v>
      </c>
      <c r="E50" s="10">
        <f t="shared" si="2"/>
        <v>616000</v>
      </c>
      <c r="F50" s="10"/>
      <c r="G50" s="10"/>
      <c r="H50" s="10"/>
      <c r="I50" s="12">
        <v>40848.0</v>
      </c>
      <c r="J50" s="67">
        <v>41696.0</v>
      </c>
      <c r="K50" s="10"/>
      <c r="L50" s="10"/>
      <c r="M50" s="10"/>
      <c r="N50" s="10"/>
      <c r="O50" s="10"/>
      <c r="P50" s="11"/>
      <c r="Q50" s="10"/>
      <c r="R50" s="10"/>
      <c r="S50" s="10"/>
      <c r="T50" s="10"/>
      <c r="U50" s="10"/>
      <c r="V50" s="10"/>
      <c r="W50" s="10"/>
    </row>
    <row r="51" ht="15.0" customHeight="1">
      <c r="A51" s="17">
        <v>40878.0</v>
      </c>
      <c r="B51" s="10">
        <v>14000.0</v>
      </c>
      <c r="C51" s="10"/>
      <c r="D51" s="11">
        <f t="shared" si="1"/>
        <v>14000</v>
      </c>
      <c r="E51" s="10">
        <f t="shared" si="2"/>
        <v>630000</v>
      </c>
      <c r="F51" s="10"/>
      <c r="G51" s="10"/>
      <c r="H51" s="10"/>
      <c r="I51" s="12">
        <v>40878.0</v>
      </c>
      <c r="J51" s="67">
        <v>41696.0</v>
      </c>
      <c r="K51" s="10"/>
      <c r="L51" s="10"/>
      <c r="M51" s="10"/>
      <c r="N51" s="10"/>
      <c r="O51" s="10"/>
      <c r="P51" s="11"/>
      <c r="Q51" s="10"/>
      <c r="R51" s="10"/>
      <c r="S51" s="10"/>
      <c r="T51" s="10"/>
      <c r="U51" s="10"/>
      <c r="V51" s="10"/>
      <c r="W51" s="10"/>
    </row>
    <row r="52" ht="15.0" customHeight="1">
      <c r="A52" s="17">
        <v>40909.0</v>
      </c>
      <c r="B52" s="10">
        <v>14000.0</v>
      </c>
      <c r="C52" s="10"/>
      <c r="D52" s="11">
        <f t="shared" si="1"/>
        <v>14000</v>
      </c>
      <c r="E52" s="10">
        <f t="shared" si="2"/>
        <v>644000</v>
      </c>
      <c r="F52" s="10"/>
      <c r="G52" s="10"/>
      <c r="H52" s="10"/>
      <c r="I52" s="12">
        <v>40909.0</v>
      </c>
      <c r="J52" s="67">
        <v>41696.0</v>
      </c>
      <c r="K52" s="10"/>
      <c r="L52" s="10"/>
      <c r="M52" s="10"/>
      <c r="N52" s="10"/>
      <c r="O52" s="10"/>
      <c r="P52" s="11"/>
      <c r="Q52" s="10"/>
      <c r="R52" s="10"/>
      <c r="S52" s="10"/>
      <c r="T52" s="10"/>
      <c r="U52" s="10"/>
      <c r="V52" s="10"/>
      <c r="W52" s="10"/>
    </row>
    <row r="53" ht="15.0" customHeight="1">
      <c r="A53" s="17">
        <v>40940.0</v>
      </c>
      <c r="B53" s="10">
        <v>14000.0</v>
      </c>
      <c r="C53" s="10"/>
      <c r="D53" s="11">
        <f t="shared" si="1"/>
        <v>14000</v>
      </c>
      <c r="E53" s="10">
        <f t="shared" si="2"/>
        <v>658000</v>
      </c>
      <c r="F53" s="10"/>
      <c r="G53" s="10"/>
      <c r="H53" s="10"/>
      <c r="I53" s="12">
        <v>40940.0</v>
      </c>
      <c r="J53" s="67">
        <v>41696.0</v>
      </c>
      <c r="K53" s="10"/>
      <c r="L53" s="10"/>
      <c r="M53" s="10"/>
      <c r="N53" s="10"/>
      <c r="O53" s="10"/>
      <c r="P53" s="11"/>
      <c r="Q53" s="10"/>
      <c r="R53" s="10"/>
      <c r="S53" s="10"/>
      <c r="T53" s="10"/>
      <c r="U53" s="10"/>
      <c r="V53" s="10"/>
      <c r="W53" s="10"/>
    </row>
    <row r="54" ht="15.0" customHeight="1">
      <c r="A54" s="17">
        <v>40969.0</v>
      </c>
      <c r="B54" s="10">
        <v>14000.0</v>
      </c>
      <c r="C54" s="10"/>
      <c r="D54" s="11">
        <f t="shared" si="1"/>
        <v>14000</v>
      </c>
      <c r="E54" s="10">
        <f t="shared" si="2"/>
        <v>672000</v>
      </c>
      <c r="F54" s="10"/>
      <c r="G54" s="10"/>
      <c r="H54" s="10"/>
      <c r="I54" s="12">
        <v>40969.0</v>
      </c>
      <c r="J54" s="67">
        <v>41696.0</v>
      </c>
      <c r="K54" s="10"/>
      <c r="L54" s="10"/>
      <c r="M54" s="10"/>
      <c r="N54" s="10"/>
      <c r="O54" s="10"/>
      <c r="P54" s="11"/>
      <c r="Q54" s="10"/>
      <c r="R54" s="10"/>
      <c r="S54" s="10"/>
      <c r="T54" s="10"/>
      <c r="U54" s="10"/>
      <c r="V54" s="10"/>
      <c r="W54" s="10"/>
    </row>
    <row r="55" ht="15.0" customHeight="1">
      <c r="A55" s="17">
        <v>41000.0</v>
      </c>
      <c r="B55" s="10">
        <v>14000.0</v>
      </c>
      <c r="C55" s="10"/>
      <c r="D55" s="11">
        <f t="shared" si="1"/>
        <v>14000</v>
      </c>
      <c r="E55" s="10">
        <f t="shared" si="2"/>
        <v>686000</v>
      </c>
      <c r="F55" s="10"/>
      <c r="G55" s="10"/>
      <c r="H55" s="10"/>
      <c r="I55" s="12">
        <v>41000.0</v>
      </c>
      <c r="J55" s="67">
        <v>41696.0</v>
      </c>
      <c r="K55" s="10"/>
      <c r="L55" s="10"/>
      <c r="M55" s="10"/>
      <c r="N55" s="10"/>
      <c r="O55" s="10"/>
      <c r="P55" s="11"/>
      <c r="Q55" s="10"/>
      <c r="R55" s="10"/>
      <c r="S55" s="10"/>
      <c r="T55" s="10"/>
      <c r="U55" s="10"/>
      <c r="V55" s="10"/>
      <c r="W55" s="10"/>
    </row>
    <row r="56" ht="15.0" customHeight="1">
      <c r="A56" s="17">
        <v>41030.0</v>
      </c>
      <c r="B56" s="10">
        <v>14000.0</v>
      </c>
      <c r="C56" s="10"/>
      <c r="D56" s="11">
        <f t="shared" si="1"/>
        <v>14000</v>
      </c>
      <c r="E56" s="10">
        <f t="shared" si="2"/>
        <v>700000</v>
      </c>
      <c r="F56" s="10"/>
      <c r="G56" s="10"/>
      <c r="H56" s="10"/>
      <c r="I56" s="12">
        <v>41030.0</v>
      </c>
      <c r="J56" s="67">
        <v>41696.0</v>
      </c>
      <c r="K56" s="10"/>
      <c r="L56" s="10"/>
      <c r="M56" s="10"/>
      <c r="N56" s="10"/>
      <c r="O56" s="10"/>
      <c r="P56" s="11"/>
      <c r="Q56" s="10"/>
      <c r="R56" s="10"/>
      <c r="S56" s="10"/>
      <c r="T56" s="10"/>
      <c r="U56" s="10"/>
      <c r="V56" s="10"/>
      <c r="W56" s="10"/>
    </row>
    <row r="57" ht="15.0" customHeight="1">
      <c r="A57" s="17">
        <v>41061.0</v>
      </c>
      <c r="B57" s="10">
        <v>14000.0</v>
      </c>
      <c r="C57" s="10"/>
      <c r="D57" s="11">
        <f t="shared" si="1"/>
        <v>14000</v>
      </c>
      <c r="E57" s="10">
        <f t="shared" si="2"/>
        <v>714000</v>
      </c>
      <c r="F57" s="10"/>
      <c r="G57" s="10"/>
      <c r="H57" s="10"/>
      <c r="I57" s="12">
        <v>41061.0</v>
      </c>
      <c r="J57" s="67">
        <v>41696.0</v>
      </c>
      <c r="K57" s="10"/>
      <c r="L57" s="10"/>
      <c r="M57" s="10"/>
      <c r="N57" s="10"/>
      <c r="O57" s="10"/>
      <c r="P57" s="11"/>
      <c r="Q57" s="10"/>
      <c r="R57" s="10"/>
      <c r="S57" s="10"/>
      <c r="T57" s="10"/>
      <c r="U57" s="10"/>
      <c r="V57" s="10"/>
      <c r="W57" s="10"/>
    </row>
    <row r="58" ht="15.0" customHeight="1">
      <c r="A58" s="17">
        <v>41091.0</v>
      </c>
      <c r="B58" s="10">
        <v>14000.0</v>
      </c>
      <c r="C58" s="10"/>
      <c r="D58" s="11">
        <f t="shared" si="1"/>
        <v>14000</v>
      </c>
      <c r="E58" s="10">
        <f t="shared" si="2"/>
        <v>728000</v>
      </c>
      <c r="F58" s="10"/>
      <c r="G58" s="10"/>
      <c r="H58" s="10"/>
      <c r="I58" s="12">
        <v>41091.0</v>
      </c>
      <c r="J58" s="67">
        <v>41696.0</v>
      </c>
      <c r="K58" s="10"/>
      <c r="L58" s="10"/>
      <c r="M58" s="10"/>
      <c r="N58" s="10"/>
      <c r="O58" s="10"/>
      <c r="P58" s="11"/>
      <c r="Q58" s="10"/>
      <c r="R58" s="10"/>
      <c r="S58" s="10"/>
      <c r="T58" s="10"/>
      <c r="U58" s="10"/>
      <c r="V58" s="10"/>
      <c r="W58" s="10"/>
    </row>
    <row r="59" ht="15.0" customHeight="1">
      <c r="A59" s="17">
        <v>41122.0</v>
      </c>
      <c r="B59" s="10">
        <v>14000.0</v>
      </c>
      <c r="C59" s="10"/>
      <c r="D59" s="11">
        <f t="shared" si="1"/>
        <v>14000</v>
      </c>
      <c r="E59" s="10">
        <f t="shared" si="2"/>
        <v>742000</v>
      </c>
      <c r="F59" s="10"/>
      <c r="G59" s="10"/>
      <c r="H59" s="10"/>
      <c r="I59" s="12">
        <v>41122.0</v>
      </c>
      <c r="J59" s="67">
        <v>41696.0</v>
      </c>
      <c r="K59" s="10"/>
      <c r="L59" s="10"/>
      <c r="M59" s="10"/>
      <c r="N59" s="10"/>
      <c r="O59" s="10"/>
      <c r="P59" s="11"/>
      <c r="Q59" s="10"/>
      <c r="R59" s="10"/>
      <c r="S59" s="10"/>
      <c r="T59" s="10"/>
      <c r="U59" s="10"/>
      <c r="V59" s="10"/>
      <c r="W59" s="10"/>
    </row>
    <row r="60" ht="15.0" customHeight="1">
      <c r="A60" s="17">
        <v>41153.0</v>
      </c>
      <c r="B60" s="10">
        <v>14000.0</v>
      </c>
      <c r="C60" s="10"/>
      <c r="D60" s="11">
        <f t="shared" si="1"/>
        <v>14000</v>
      </c>
      <c r="E60" s="10">
        <f t="shared" si="2"/>
        <v>756000</v>
      </c>
      <c r="F60" s="10"/>
      <c r="G60" s="10"/>
      <c r="H60" s="10"/>
      <c r="I60" s="12">
        <v>41153.0</v>
      </c>
      <c r="J60" s="67">
        <v>41696.0</v>
      </c>
      <c r="K60" s="10"/>
      <c r="L60" s="10"/>
      <c r="M60" s="10"/>
      <c r="N60" s="10"/>
      <c r="O60" s="10"/>
      <c r="P60" s="11"/>
      <c r="Q60" s="10"/>
      <c r="R60" s="10"/>
      <c r="S60" s="10"/>
      <c r="T60" s="10"/>
      <c r="U60" s="10"/>
      <c r="V60" s="10"/>
      <c r="W60" s="10"/>
    </row>
    <row r="61" ht="15.0" customHeight="1">
      <c r="A61" s="17">
        <v>41183.0</v>
      </c>
      <c r="B61" s="10">
        <v>14000.0</v>
      </c>
      <c r="C61" s="10"/>
      <c r="D61" s="11">
        <f t="shared" si="1"/>
        <v>14000</v>
      </c>
      <c r="E61" s="10">
        <f t="shared" si="2"/>
        <v>770000</v>
      </c>
      <c r="F61" s="10"/>
      <c r="G61" s="10"/>
      <c r="H61" s="10"/>
      <c r="I61" s="12">
        <v>41183.0</v>
      </c>
      <c r="J61" s="67">
        <v>41696.0</v>
      </c>
      <c r="K61" s="10"/>
      <c r="L61" s="10"/>
      <c r="M61" s="10"/>
      <c r="N61" s="10"/>
      <c r="O61" s="10"/>
      <c r="P61" s="11"/>
      <c r="Q61" s="10"/>
      <c r="R61" s="10"/>
      <c r="S61" s="10"/>
      <c r="T61" s="10"/>
      <c r="U61" s="10"/>
      <c r="V61" s="10"/>
      <c r="W61" s="10"/>
    </row>
    <row r="62" ht="15.0" customHeight="1">
      <c r="A62" s="17">
        <v>41214.0</v>
      </c>
      <c r="B62" s="10">
        <v>14000.0</v>
      </c>
      <c r="C62" s="10"/>
      <c r="D62" s="11">
        <f t="shared" si="1"/>
        <v>14000</v>
      </c>
      <c r="E62" s="10">
        <f t="shared" si="2"/>
        <v>784000</v>
      </c>
      <c r="F62" s="10"/>
      <c r="G62" s="10"/>
      <c r="H62" s="10"/>
      <c r="I62" s="12">
        <v>41214.0</v>
      </c>
      <c r="J62" s="67">
        <v>41696.0</v>
      </c>
      <c r="K62" s="10"/>
      <c r="L62" s="10"/>
      <c r="M62" s="10"/>
      <c r="N62" s="10"/>
      <c r="O62" s="10"/>
      <c r="P62" s="11"/>
      <c r="Q62" s="10"/>
      <c r="R62" s="10"/>
      <c r="S62" s="10"/>
      <c r="T62" s="10"/>
      <c r="U62" s="10"/>
      <c r="V62" s="10"/>
      <c r="W62" s="10"/>
    </row>
    <row r="63" ht="15.0" customHeight="1">
      <c r="A63" s="17">
        <v>41244.0</v>
      </c>
      <c r="B63" s="10">
        <v>14000.0</v>
      </c>
      <c r="C63" s="10"/>
      <c r="D63" s="11">
        <f t="shared" si="1"/>
        <v>14000</v>
      </c>
      <c r="E63" s="10">
        <f t="shared" si="2"/>
        <v>798000</v>
      </c>
      <c r="F63" s="10"/>
      <c r="G63" s="10"/>
      <c r="H63" s="10"/>
      <c r="I63" s="12">
        <v>41244.0</v>
      </c>
      <c r="J63" s="67">
        <v>41696.0</v>
      </c>
      <c r="K63" s="10"/>
      <c r="L63" s="10"/>
      <c r="M63" s="10"/>
      <c r="N63" s="10"/>
      <c r="O63" s="10"/>
      <c r="P63" s="11"/>
      <c r="Q63" s="10"/>
      <c r="R63" s="10"/>
      <c r="S63" s="10"/>
      <c r="T63" s="10"/>
      <c r="U63" s="10"/>
      <c r="V63" s="10"/>
      <c r="W63" s="10"/>
    </row>
    <row r="64" ht="15.0" customHeight="1">
      <c r="A64" s="17">
        <v>41275.0</v>
      </c>
      <c r="B64" s="10">
        <v>14000.0</v>
      </c>
      <c r="C64" s="10"/>
      <c r="D64" s="11">
        <f t="shared" si="1"/>
        <v>14000</v>
      </c>
      <c r="E64" s="10">
        <f t="shared" si="2"/>
        <v>812000</v>
      </c>
      <c r="F64" s="10"/>
      <c r="G64" s="10"/>
      <c r="H64" s="10"/>
      <c r="I64" s="12">
        <v>41275.0</v>
      </c>
      <c r="J64" s="67">
        <v>41696.0</v>
      </c>
      <c r="K64" s="10"/>
      <c r="L64" s="10"/>
      <c r="M64" s="10"/>
      <c r="N64" s="10"/>
      <c r="O64" s="10"/>
      <c r="P64" s="11"/>
      <c r="Q64" s="10"/>
      <c r="R64" s="10"/>
      <c r="S64" s="10"/>
      <c r="T64" s="10"/>
      <c r="U64" s="10"/>
      <c r="V64" s="10"/>
      <c r="W64" s="10"/>
    </row>
    <row r="65" ht="15.0" customHeight="1">
      <c r="A65" s="17">
        <v>41306.0</v>
      </c>
      <c r="B65" s="10">
        <v>14000.0</v>
      </c>
      <c r="C65" s="10"/>
      <c r="D65" s="11">
        <f t="shared" si="1"/>
        <v>14000</v>
      </c>
      <c r="E65" s="10">
        <f t="shared" si="2"/>
        <v>826000</v>
      </c>
      <c r="F65" s="10"/>
      <c r="G65" s="10"/>
      <c r="H65" s="10"/>
      <c r="I65" s="12">
        <v>41306.0</v>
      </c>
      <c r="J65" s="67">
        <v>41696.0</v>
      </c>
      <c r="K65" s="10"/>
      <c r="L65" s="10"/>
      <c r="M65" s="10"/>
      <c r="N65" s="10"/>
      <c r="O65" s="10"/>
      <c r="P65" s="11"/>
      <c r="Q65" s="10"/>
      <c r="R65" s="10"/>
      <c r="S65" s="10"/>
      <c r="T65" s="10"/>
      <c r="U65" s="10"/>
      <c r="V65" s="10"/>
      <c r="W65" s="10"/>
    </row>
    <row r="66" ht="15.0" customHeight="1">
      <c r="A66" s="71">
        <v>41334.0</v>
      </c>
      <c r="B66" s="68">
        <v>14000.0</v>
      </c>
      <c r="C66" s="68">
        <v>0.0</v>
      </c>
      <c r="D66" s="69">
        <f t="shared" si="1"/>
        <v>14000</v>
      </c>
      <c r="E66" s="68">
        <f t="shared" si="2"/>
        <v>840000</v>
      </c>
      <c r="I66" s="12">
        <v>41334.0</v>
      </c>
      <c r="J66" s="67">
        <v>41696.0</v>
      </c>
      <c r="K66" s="10"/>
      <c r="L66" s="10"/>
      <c r="M66" s="10"/>
      <c r="N66" s="10"/>
      <c r="O66" s="10"/>
      <c r="P66" s="11"/>
      <c r="Q66" s="10"/>
      <c r="R66" s="10"/>
      <c r="S66" s="10"/>
      <c r="T66" s="10"/>
      <c r="U66" s="10"/>
      <c r="V66" s="10"/>
      <c r="W66" s="10"/>
    </row>
    <row r="67" ht="15.0" customHeight="1">
      <c r="A67" s="17">
        <v>41365.0</v>
      </c>
      <c r="B67" s="10">
        <v>14000.0</v>
      </c>
      <c r="C67" s="10"/>
      <c r="D67" s="11">
        <f t="shared" si="1"/>
        <v>14000</v>
      </c>
      <c r="E67" s="10">
        <f t="shared" si="2"/>
        <v>854000</v>
      </c>
      <c r="F67" s="10"/>
      <c r="G67" s="10"/>
      <c r="H67" s="10"/>
      <c r="I67" s="12">
        <v>41365.0</v>
      </c>
      <c r="J67" s="67">
        <v>41795.0</v>
      </c>
      <c r="K67" s="10"/>
      <c r="L67" s="10"/>
      <c r="M67" s="10"/>
      <c r="N67" s="10"/>
      <c r="O67" s="10"/>
      <c r="P67" s="11"/>
      <c r="Q67" s="10"/>
      <c r="R67" s="10"/>
      <c r="S67" s="10"/>
      <c r="T67" s="10"/>
      <c r="U67" s="10"/>
      <c r="V67" s="10"/>
      <c r="W67" s="10"/>
    </row>
    <row r="68" ht="15.0" customHeight="1">
      <c r="A68" s="17">
        <v>41395.0</v>
      </c>
      <c r="B68" s="10">
        <v>14000.0</v>
      </c>
      <c r="C68" s="10"/>
      <c r="D68" s="11">
        <f t="shared" si="1"/>
        <v>14000</v>
      </c>
      <c r="E68" s="10">
        <f t="shared" si="2"/>
        <v>868000</v>
      </c>
      <c r="F68" s="10"/>
      <c r="G68" s="10"/>
      <c r="H68" s="10"/>
      <c r="I68" s="12">
        <v>41395.0</v>
      </c>
      <c r="J68" s="67">
        <v>41795.0</v>
      </c>
      <c r="K68" s="10"/>
      <c r="L68" s="10"/>
      <c r="M68" s="10"/>
      <c r="N68" s="10"/>
      <c r="O68" s="10"/>
      <c r="P68" s="11"/>
      <c r="Q68" s="10"/>
      <c r="R68" s="10"/>
      <c r="S68" s="10"/>
      <c r="T68" s="10"/>
      <c r="U68" s="10"/>
      <c r="V68" s="10"/>
      <c r="W68" s="10"/>
    </row>
    <row r="69" ht="15.0" customHeight="1">
      <c r="A69" s="17">
        <v>41426.0</v>
      </c>
      <c r="B69" s="10">
        <v>14000.0</v>
      </c>
      <c r="C69" s="10"/>
      <c r="D69" s="11">
        <f t="shared" si="1"/>
        <v>14000</v>
      </c>
      <c r="E69" s="10">
        <f t="shared" si="2"/>
        <v>882000</v>
      </c>
      <c r="F69" s="10"/>
      <c r="G69" s="10"/>
      <c r="H69" s="10"/>
      <c r="I69" s="12">
        <v>41426.0</v>
      </c>
      <c r="J69" s="67">
        <v>41795.0</v>
      </c>
      <c r="K69" s="10"/>
      <c r="L69" s="10"/>
      <c r="M69" s="10"/>
      <c r="N69" s="10"/>
      <c r="O69" s="10"/>
      <c r="P69" s="11"/>
      <c r="Q69" s="10"/>
      <c r="R69" s="10"/>
      <c r="S69" s="10"/>
      <c r="T69" s="10"/>
      <c r="U69" s="10"/>
      <c r="V69" s="10"/>
      <c r="W69" s="10"/>
    </row>
    <row r="70" ht="15.0" customHeight="1">
      <c r="A70" s="17">
        <v>41456.0</v>
      </c>
      <c r="B70" s="10">
        <v>14000.0</v>
      </c>
      <c r="C70" s="10"/>
      <c r="D70" s="11">
        <f t="shared" si="1"/>
        <v>14000</v>
      </c>
      <c r="E70" s="10">
        <f t="shared" si="2"/>
        <v>896000</v>
      </c>
      <c r="F70" s="10"/>
      <c r="G70" s="10"/>
      <c r="H70" s="10"/>
      <c r="I70" s="12">
        <v>41456.0</v>
      </c>
      <c r="J70" s="67">
        <v>41795.0</v>
      </c>
      <c r="K70" s="10"/>
      <c r="L70" s="10"/>
      <c r="M70" s="10"/>
      <c r="N70" s="10"/>
      <c r="O70" s="10"/>
      <c r="P70" s="11"/>
      <c r="Q70" s="10"/>
      <c r="R70" s="10"/>
      <c r="S70" s="10"/>
      <c r="T70" s="10"/>
      <c r="U70" s="10"/>
      <c r="V70" s="10"/>
      <c r="W70" s="10"/>
    </row>
    <row r="71" ht="15.0" customHeight="1">
      <c r="A71" s="17">
        <v>41487.0</v>
      </c>
      <c r="B71" s="10">
        <v>14000.0</v>
      </c>
      <c r="C71" s="10"/>
      <c r="D71" s="11">
        <f t="shared" si="1"/>
        <v>14000</v>
      </c>
      <c r="E71" s="10">
        <f t="shared" si="2"/>
        <v>910000</v>
      </c>
      <c r="F71" s="10"/>
      <c r="G71" s="10"/>
      <c r="H71" s="10"/>
      <c r="I71" s="12">
        <v>41487.0</v>
      </c>
      <c r="J71" s="67">
        <v>41795.0</v>
      </c>
      <c r="K71" s="10"/>
      <c r="L71" s="10"/>
      <c r="M71" s="10"/>
      <c r="N71" s="10"/>
      <c r="O71" s="10"/>
      <c r="P71" s="11"/>
      <c r="Q71" s="10"/>
      <c r="R71" s="10"/>
      <c r="S71" s="10"/>
      <c r="T71" s="10"/>
      <c r="U71" s="10"/>
      <c r="V71" s="10"/>
      <c r="W71" s="10"/>
    </row>
    <row r="72" ht="15.0" customHeight="1">
      <c r="A72" s="17">
        <v>41518.0</v>
      </c>
      <c r="B72" s="10">
        <v>14000.0</v>
      </c>
      <c r="C72" s="10"/>
      <c r="D72" s="11">
        <f t="shared" si="1"/>
        <v>14000</v>
      </c>
      <c r="E72" s="10">
        <f t="shared" si="2"/>
        <v>924000</v>
      </c>
      <c r="F72" s="10"/>
      <c r="G72" s="10"/>
      <c r="H72" s="10"/>
      <c r="I72" s="12">
        <v>41518.0</v>
      </c>
      <c r="J72" s="67">
        <v>41795.0</v>
      </c>
      <c r="K72" s="10"/>
      <c r="L72" s="10"/>
      <c r="M72" s="10"/>
      <c r="N72" s="10"/>
      <c r="O72" s="10"/>
      <c r="P72" s="11"/>
      <c r="Q72" s="10"/>
      <c r="R72" s="10"/>
      <c r="S72" s="10"/>
      <c r="T72" s="10"/>
      <c r="U72" s="10"/>
      <c r="V72" s="10"/>
      <c r="W72" s="10"/>
    </row>
    <row r="73" ht="15.0" customHeight="1">
      <c r="A73" s="17">
        <v>41548.0</v>
      </c>
      <c r="B73" s="10">
        <v>14000.0</v>
      </c>
      <c r="C73" s="10"/>
      <c r="D73" s="11">
        <f t="shared" si="1"/>
        <v>14000</v>
      </c>
      <c r="E73" s="10">
        <f t="shared" si="2"/>
        <v>938000</v>
      </c>
      <c r="F73" s="10"/>
      <c r="G73" s="10"/>
      <c r="H73" s="10"/>
      <c r="I73" s="12">
        <v>41548.0</v>
      </c>
      <c r="J73" s="67">
        <v>41795.0</v>
      </c>
      <c r="K73" s="10"/>
      <c r="L73" s="10"/>
      <c r="M73" s="10"/>
      <c r="N73" s="10"/>
      <c r="O73" s="10"/>
      <c r="P73" s="11"/>
      <c r="Q73" s="10"/>
      <c r="R73" s="10"/>
      <c r="S73" s="10"/>
      <c r="T73" s="10"/>
      <c r="U73" s="10"/>
      <c r="V73" s="10"/>
      <c r="W73" s="10"/>
    </row>
    <row r="74" ht="15.0" customHeight="1">
      <c r="A74" s="17">
        <v>41579.0</v>
      </c>
      <c r="B74" s="10">
        <v>14000.0</v>
      </c>
      <c r="C74" s="10"/>
      <c r="D74" s="11">
        <f t="shared" si="1"/>
        <v>14000</v>
      </c>
      <c r="E74" s="10">
        <f t="shared" si="2"/>
        <v>952000</v>
      </c>
      <c r="F74" s="10"/>
      <c r="G74" s="10"/>
      <c r="H74" s="10"/>
      <c r="I74" s="12">
        <v>41579.0</v>
      </c>
      <c r="J74" s="67">
        <v>41795.0</v>
      </c>
      <c r="K74" s="10"/>
      <c r="L74" s="10"/>
      <c r="M74" s="10"/>
      <c r="N74" s="10"/>
      <c r="O74" s="10"/>
      <c r="P74" s="11"/>
      <c r="Q74" s="10"/>
      <c r="R74" s="10"/>
      <c r="S74" s="10"/>
      <c r="T74" s="10"/>
      <c r="U74" s="10"/>
      <c r="V74" s="10"/>
      <c r="W74" s="10"/>
    </row>
    <row r="75" ht="15.0" customHeight="1">
      <c r="A75" s="17">
        <v>41609.0</v>
      </c>
      <c r="B75" s="10">
        <v>14000.0</v>
      </c>
      <c r="C75" s="10"/>
      <c r="D75" s="11">
        <f t="shared" si="1"/>
        <v>14000</v>
      </c>
      <c r="E75" s="10">
        <f t="shared" si="2"/>
        <v>966000</v>
      </c>
      <c r="F75" s="10"/>
      <c r="G75" s="10"/>
      <c r="H75" s="10"/>
      <c r="I75" s="12">
        <v>41609.0</v>
      </c>
      <c r="J75" s="67">
        <v>41795.0</v>
      </c>
      <c r="K75" s="10"/>
      <c r="L75" s="10"/>
      <c r="M75" s="10"/>
      <c r="N75" s="10"/>
      <c r="O75" s="10"/>
      <c r="P75" s="11"/>
      <c r="Q75" s="10"/>
      <c r="R75" s="10"/>
      <c r="S75" s="10"/>
      <c r="T75" s="10"/>
      <c r="U75" s="10"/>
      <c r="V75" s="10"/>
      <c r="W75" s="10"/>
    </row>
    <row r="76" ht="15.0" customHeight="1">
      <c r="A76" s="17">
        <v>41640.0</v>
      </c>
      <c r="B76" s="10">
        <v>14000.0</v>
      </c>
      <c r="C76" s="10"/>
      <c r="D76" s="11">
        <f t="shared" si="1"/>
        <v>14000</v>
      </c>
      <c r="E76" s="10">
        <f t="shared" si="2"/>
        <v>980000</v>
      </c>
      <c r="F76" s="10"/>
      <c r="G76" s="10"/>
      <c r="H76" s="10"/>
      <c r="I76" s="12">
        <v>41640.0</v>
      </c>
      <c r="J76" s="67">
        <v>41795.0</v>
      </c>
      <c r="K76" s="10"/>
      <c r="L76" s="10"/>
      <c r="M76" s="10"/>
      <c r="N76" s="10"/>
      <c r="O76" s="10"/>
      <c r="P76" s="11"/>
      <c r="Q76" s="10"/>
      <c r="R76" s="10"/>
      <c r="S76" s="10"/>
      <c r="T76" s="10"/>
      <c r="U76" s="10"/>
      <c r="V76" s="10"/>
      <c r="W76" s="10"/>
    </row>
    <row r="77" ht="15.0" customHeight="1">
      <c r="A77" s="17">
        <v>41671.0</v>
      </c>
      <c r="B77" s="10">
        <v>14000.0</v>
      </c>
      <c r="C77" s="10">
        <v>840000.0</v>
      </c>
      <c r="D77" s="11">
        <f t="shared" si="1"/>
        <v>-826000</v>
      </c>
      <c r="E77" s="10">
        <f t="shared" si="2"/>
        <v>154000</v>
      </c>
      <c r="F77" s="10" t="s">
        <v>206</v>
      </c>
      <c r="G77" s="10" t="s">
        <v>207</v>
      </c>
      <c r="H77" s="10" t="s">
        <v>207</v>
      </c>
      <c r="I77" s="12">
        <v>41671.0</v>
      </c>
      <c r="J77" s="67">
        <v>41795.0</v>
      </c>
      <c r="K77" s="10"/>
      <c r="L77" s="10"/>
      <c r="M77" s="10"/>
      <c r="N77" s="10"/>
      <c r="O77" s="10"/>
      <c r="P77" s="11"/>
      <c r="Q77" s="10"/>
      <c r="R77" s="10"/>
      <c r="S77" s="10"/>
      <c r="T77" s="10"/>
      <c r="U77" s="10"/>
      <c r="V77" s="10"/>
      <c r="W77" s="10"/>
      <c r="X77" s="24">
        <v>200.0</v>
      </c>
      <c r="Y77" s="24" t="s">
        <v>207</v>
      </c>
    </row>
    <row r="78" ht="15.0" customHeight="1">
      <c r="A78" s="17">
        <v>41699.0</v>
      </c>
      <c r="B78" s="10">
        <v>14000.0</v>
      </c>
      <c r="C78" s="10"/>
      <c r="D78" s="11">
        <f t="shared" si="1"/>
        <v>14000</v>
      </c>
      <c r="E78" s="10">
        <f t="shared" si="2"/>
        <v>168000</v>
      </c>
      <c r="F78" s="10"/>
      <c r="G78" s="10"/>
      <c r="H78" s="10"/>
      <c r="I78" s="12">
        <v>41699.0</v>
      </c>
      <c r="J78" s="67">
        <v>41795.0</v>
      </c>
      <c r="K78" s="10"/>
      <c r="L78" s="10"/>
      <c r="M78" s="10"/>
      <c r="N78" s="10"/>
      <c r="O78" s="10"/>
      <c r="P78" s="11"/>
      <c r="Q78" s="10"/>
      <c r="R78" s="10"/>
      <c r="S78" s="10"/>
      <c r="T78" s="10"/>
      <c r="U78" s="10"/>
      <c r="V78" s="10"/>
      <c r="W78" s="10"/>
    </row>
    <row r="79" ht="15.0" customHeight="1">
      <c r="A79" s="17">
        <v>41730.0</v>
      </c>
      <c r="B79" s="10">
        <v>14000.0</v>
      </c>
      <c r="C79" s="10"/>
      <c r="D79" s="11">
        <f t="shared" si="1"/>
        <v>14000</v>
      </c>
      <c r="E79" s="10">
        <f t="shared" si="2"/>
        <v>182000</v>
      </c>
      <c r="F79" s="10"/>
      <c r="G79" s="10"/>
      <c r="H79" s="10"/>
      <c r="I79" s="12">
        <v>41730.0</v>
      </c>
      <c r="J79" s="67">
        <v>41982.0</v>
      </c>
      <c r="K79" s="10"/>
      <c r="L79" s="10"/>
      <c r="M79" s="10"/>
      <c r="N79" s="10"/>
      <c r="O79" s="10"/>
      <c r="P79" s="11"/>
      <c r="Q79" s="10"/>
      <c r="R79" s="10"/>
      <c r="S79" s="10"/>
      <c r="T79" s="10"/>
      <c r="U79" s="10"/>
      <c r="V79" s="10"/>
      <c r="W79" s="10"/>
    </row>
    <row r="80" ht="15.0" customHeight="1">
      <c r="A80" s="17">
        <v>41760.0</v>
      </c>
      <c r="B80" s="10">
        <v>14000.0</v>
      </c>
      <c r="C80" s="10"/>
      <c r="D80" s="11">
        <f t="shared" si="1"/>
        <v>14000</v>
      </c>
      <c r="E80" s="10">
        <f t="shared" si="2"/>
        <v>196000</v>
      </c>
      <c r="F80" s="10"/>
      <c r="G80" s="10"/>
      <c r="H80" s="10"/>
      <c r="I80" s="12">
        <v>41760.0</v>
      </c>
      <c r="J80" s="67">
        <v>41982.0</v>
      </c>
      <c r="K80" s="10"/>
      <c r="L80" s="10"/>
      <c r="M80" s="10"/>
      <c r="N80" s="10"/>
      <c r="O80" s="10"/>
      <c r="P80" s="11"/>
      <c r="Q80" s="10"/>
      <c r="R80" s="10"/>
      <c r="S80" s="10"/>
      <c r="T80" s="10"/>
      <c r="U80" s="10"/>
      <c r="V80" s="10"/>
      <c r="W80" s="10"/>
    </row>
    <row r="81" ht="15.0" customHeight="1">
      <c r="A81" s="17">
        <v>41791.0</v>
      </c>
      <c r="B81" s="10">
        <v>14000.0</v>
      </c>
      <c r="C81" s="10">
        <v>151200.0</v>
      </c>
      <c r="D81" s="11">
        <f t="shared" si="1"/>
        <v>-137200</v>
      </c>
      <c r="E81" s="10">
        <f t="shared" si="2"/>
        <v>58800</v>
      </c>
      <c r="F81" s="10" t="s">
        <v>208</v>
      </c>
      <c r="G81" s="10" t="s">
        <v>209</v>
      </c>
      <c r="H81" s="10" t="s">
        <v>210</v>
      </c>
      <c r="I81" s="12">
        <v>41791.0</v>
      </c>
      <c r="J81" s="67">
        <v>41982.0</v>
      </c>
      <c r="K81" s="10"/>
      <c r="L81" s="10"/>
      <c r="M81" s="10"/>
      <c r="N81" s="10"/>
      <c r="O81" s="10"/>
      <c r="P81" s="11"/>
      <c r="Q81" s="10"/>
      <c r="R81" s="10"/>
      <c r="S81" s="10"/>
      <c r="T81" s="10"/>
      <c r="U81" s="10"/>
      <c r="V81" s="10"/>
      <c r="W81" s="10"/>
      <c r="X81" s="24">
        <v>211.0</v>
      </c>
    </row>
    <row r="82" ht="15.0" customHeight="1">
      <c r="A82" s="17">
        <v>41821.0</v>
      </c>
      <c r="B82" s="10">
        <v>14000.0</v>
      </c>
      <c r="C82" s="10">
        <v>0.0</v>
      </c>
      <c r="D82" s="11">
        <f t="shared" si="1"/>
        <v>14000</v>
      </c>
      <c r="E82" s="10">
        <f t="shared" si="2"/>
        <v>72800</v>
      </c>
      <c r="F82" s="25"/>
      <c r="G82" s="25"/>
      <c r="H82" s="10"/>
      <c r="I82" s="12">
        <v>41821.0</v>
      </c>
      <c r="J82" s="67">
        <v>41982.0</v>
      </c>
      <c r="K82" s="10"/>
      <c r="L82" s="10"/>
      <c r="M82" s="10"/>
      <c r="N82" s="10"/>
      <c r="O82" s="10"/>
      <c r="P82" s="11"/>
      <c r="Q82" s="10"/>
      <c r="R82" s="10"/>
      <c r="S82" s="10"/>
      <c r="T82" s="10"/>
      <c r="U82" s="10"/>
      <c r="V82" s="10"/>
      <c r="W82" s="10"/>
    </row>
    <row r="83" ht="15.0" customHeight="1">
      <c r="A83" s="17">
        <v>41852.0</v>
      </c>
      <c r="B83" s="10">
        <v>14000.0</v>
      </c>
      <c r="C83" s="10"/>
      <c r="D83" s="11">
        <f t="shared" si="1"/>
        <v>14000</v>
      </c>
      <c r="E83" s="10">
        <f t="shared" si="2"/>
        <v>86800</v>
      </c>
      <c r="F83" s="10"/>
      <c r="G83" s="10"/>
      <c r="H83" s="10"/>
      <c r="I83" s="12">
        <v>41852.0</v>
      </c>
      <c r="J83" s="67">
        <v>41982.0</v>
      </c>
      <c r="K83" s="10"/>
      <c r="L83" s="10"/>
      <c r="M83" s="10"/>
      <c r="N83" s="10"/>
      <c r="O83" s="10"/>
      <c r="P83" s="11"/>
      <c r="Q83" s="10"/>
      <c r="R83" s="10"/>
      <c r="S83" s="10"/>
      <c r="T83" s="10"/>
      <c r="U83" s="10"/>
      <c r="V83" s="10"/>
      <c r="W83" s="10"/>
    </row>
    <row r="84" ht="15.0" customHeight="1">
      <c r="A84" s="17">
        <v>41883.0</v>
      </c>
      <c r="B84" s="10">
        <v>14000.0</v>
      </c>
      <c r="C84" s="10">
        <v>16800.0</v>
      </c>
      <c r="D84" s="11">
        <f t="shared" si="1"/>
        <v>-2800</v>
      </c>
      <c r="E84" s="10">
        <f t="shared" si="2"/>
        <v>84000</v>
      </c>
      <c r="F84" s="10" t="s">
        <v>211</v>
      </c>
      <c r="G84" s="10" t="s">
        <v>212</v>
      </c>
      <c r="H84" s="10" t="s">
        <v>213</v>
      </c>
      <c r="I84" s="12">
        <v>41883.0</v>
      </c>
      <c r="J84" s="67">
        <v>41982.0</v>
      </c>
      <c r="K84" s="10"/>
      <c r="L84" s="10"/>
      <c r="M84" s="10"/>
      <c r="N84" s="10"/>
      <c r="O84" s="10"/>
      <c r="P84" s="11"/>
      <c r="Q84" s="10"/>
      <c r="R84" s="10"/>
      <c r="S84" s="10"/>
      <c r="T84" s="10"/>
      <c r="U84" s="10"/>
      <c r="V84" s="10"/>
      <c r="W84" s="10"/>
      <c r="X84" s="24">
        <v>223.0</v>
      </c>
    </row>
    <row r="85" ht="15.0" customHeight="1">
      <c r="A85" s="17">
        <v>41913.0</v>
      </c>
      <c r="B85" s="10">
        <v>14000.0</v>
      </c>
      <c r="C85" s="10"/>
      <c r="D85" s="11">
        <f t="shared" si="1"/>
        <v>14000</v>
      </c>
      <c r="E85" s="10">
        <f t="shared" si="2"/>
        <v>98000</v>
      </c>
      <c r="F85" s="10"/>
      <c r="G85" s="10"/>
      <c r="H85" s="10"/>
      <c r="I85" s="12">
        <v>41913.0</v>
      </c>
      <c r="J85" s="67">
        <v>41982.0</v>
      </c>
      <c r="K85" s="10"/>
      <c r="L85" s="10"/>
      <c r="M85" s="10"/>
      <c r="N85" s="10"/>
      <c r="O85" s="10"/>
      <c r="P85" s="11"/>
      <c r="Q85" s="10"/>
      <c r="R85" s="10"/>
      <c r="S85" s="10"/>
      <c r="T85" s="10"/>
      <c r="U85" s="10"/>
      <c r="V85" s="10"/>
      <c r="W85" s="10"/>
    </row>
    <row r="86" ht="15.0" customHeight="1">
      <c r="A86" s="17">
        <v>41944.0</v>
      </c>
      <c r="B86" s="10">
        <v>14000.0</v>
      </c>
      <c r="C86" s="10"/>
      <c r="D86" s="11">
        <f t="shared" si="1"/>
        <v>14000</v>
      </c>
      <c r="E86" s="10">
        <f t="shared" si="2"/>
        <v>112000</v>
      </c>
      <c r="F86" s="10"/>
      <c r="G86" s="10"/>
      <c r="H86" s="10"/>
      <c r="I86" s="12">
        <v>41944.0</v>
      </c>
      <c r="J86" s="67">
        <v>42152.0</v>
      </c>
      <c r="K86" s="10"/>
      <c r="L86" s="10"/>
      <c r="M86" s="10"/>
      <c r="N86" s="10"/>
      <c r="O86" s="10"/>
      <c r="P86" s="11"/>
      <c r="Q86" s="10"/>
      <c r="R86" s="10"/>
      <c r="S86" s="10"/>
      <c r="T86" s="10"/>
      <c r="U86" s="10"/>
      <c r="V86" s="10"/>
      <c r="W86" s="10"/>
    </row>
    <row r="87" ht="15.0" customHeight="1">
      <c r="A87" s="17">
        <v>41974.0</v>
      </c>
      <c r="B87" s="10">
        <v>14000.0</v>
      </c>
      <c r="C87" s="10">
        <v>98000.0</v>
      </c>
      <c r="D87" s="11">
        <f t="shared" si="1"/>
        <v>-84000</v>
      </c>
      <c r="E87" s="10">
        <f t="shared" si="2"/>
        <v>28000</v>
      </c>
      <c r="F87" s="10" t="s">
        <v>214</v>
      </c>
      <c r="G87" s="10" t="s">
        <v>215</v>
      </c>
      <c r="H87" s="10" t="s">
        <v>216</v>
      </c>
      <c r="I87" s="12">
        <v>41974.0</v>
      </c>
      <c r="J87" s="67">
        <v>42152.0</v>
      </c>
      <c r="K87" s="10"/>
      <c r="L87" s="10"/>
      <c r="M87" s="10"/>
      <c r="N87" s="10"/>
      <c r="O87" s="10"/>
      <c r="P87" s="11"/>
      <c r="Q87" s="10"/>
      <c r="R87" s="10"/>
      <c r="S87" s="10"/>
      <c r="T87" s="10"/>
      <c r="U87" s="10"/>
      <c r="V87" s="10"/>
      <c r="W87" s="10"/>
      <c r="X87" s="24">
        <v>226.0</v>
      </c>
      <c r="Y87" s="24" t="s">
        <v>217</v>
      </c>
    </row>
    <row r="88" ht="15.0" customHeight="1">
      <c r="A88" s="17">
        <v>42005.0</v>
      </c>
      <c r="B88" s="10">
        <v>14000.0</v>
      </c>
      <c r="C88" s="10"/>
      <c r="D88" s="11">
        <f t="shared" si="1"/>
        <v>14000</v>
      </c>
      <c r="E88" s="10">
        <f t="shared" si="2"/>
        <v>42000</v>
      </c>
      <c r="F88" s="10"/>
      <c r="G88" s="10"/>
      <c r="H88" s="10"/>
      <c r="I88" s="12">
        <v>42005.0</v>
      </c>
      <c r="J88" s="67">
        <v>42152.0</v>
      </c>
      <c r="K88" s="10"/>
      <c r="L88" s="10"/>
      <c r="M88" s="10"/>
      <c r="N88" s="10"/>
      <c r="O88" s="10"/>
      <c r="P88" s="11"/>
      <c r="Q88" s="10"/>
      <c r="R88" s="10"/>
      <c r="S88" s="10"/>
      <c r="T88" s="10"/>
      <c r="U88" s="10"/>
      <c r="V88" s="10"/>
      <c r="W88" s="10"/>
    </row>
    <row r="89" ht="15.0" customHeight="1">
      <c r="A89" s="17">
        <v>42036.0</v>
      </c>
      <c r="B89" s="10">
        <v>14000.0</v>
      </c>
      <c r="C89" s="10"/>
      <c r="D89" s="11">
        <f t="shared" si="1"/>
        <v>14000</v>
      </c>
      <c r="E89" s="10">
        <f t="shared" si="2"/>
        <v>56000</v>
      </c>
      <c r="F89" s="10"/>
      <c r="G89" s="10"/>
      <c r="H89" s="10"/>
      <c r="I89" s="12">
        <v>42036.0</v>
      </c>
      <c r="J89" s="67">
        <v>42152.0</v>
      </c>
      <c r="K89" s="10"/>
      <c r="L89" s="10"/>
      <c r="M89" s="10"/>
      <c r="N89" s="10"/>
      <c r="O89" s="10"/>
      <c r="P89" s="11"/>
      <c r="Q89" s="10"/>
      <c r="R89" s="10"/>
      <c r="S89" s="10"/>
      <c r="T89" s="10"/>
      <c r="U89" s="10"/>
      <c r="V89" s="10"/>
      <c r="W89" s="10"/>
    </row>
    <row r="90" ht="15.0" customHeight="1">
      <c r="A90" s="17">
        <v>42064.0</v>
      </c>
      <c r="B90" s="10">
        <v>14000.0</v>
      </c>
      <c r="C90" s="10"/>
      <c r="D90" s="11">
        <f t="shared" si="1"/>
        <v>14000</v>
      </c>
      <c r="E90" s="10">
        <f t="shared" si="2"/>
        <v>70000</v>
      </c>
      <c r="F90" s="10"/>
      <c r="G90" s="10"/>
      <c r="H90" s="10"/>
      <c r="I90" s="12">
        <v>42064.0</v>
      </c>
      <c r="J90" s="67">
        <v>42152.0</v>
      </c>
      <c r="K90" s="10"/>
      <c r="L90" s="10"/>
      <c r="M90" s="10"/>
      <c r="N90" s="10"/>
      <c r="O90" s="10"/>
      <c r="P90" s="11"/>
      <c r="Q90" s="10"/>
      <c r="R90" s="10"/>
      <c r="S90" s="10"/>
      <c r="T90" s="10"/>
      <c r="U90" s="10"/>
      <c r="V90" s="10"/>
      <c r="W90" s="10"/>
    </row>
    <row r="91" ht="15.0" customHeight="1">
      <c r="A91" s="17">
        <v>42095.0</v>
      </c>
      <c r="B91" s="10">
        <v>24000.0</v>
      </c>
      <c r="C91" s="10"/>
      <c r="D91" s="11">
        <f t="shared" si="1"/>
        <v>24000</v>
      </c>
      <c r="E91" s="10">
        <f t="shared" si="2"/>
        <v>94000</v>
      </c>
      <c r="F91" s="10"/>
      <c r="G91" s="10"/>
      <c r="H91" s="10"/>
      <c r="I91" s="12">
        <v>42095.0</v>
      </c>
      <c r="J91" s="67">
        <v>42324.0</v>
      </c>
      <c r="K91" s="10"/>
      <c r="L91" s="10"/>
      <c r="M91" s="10"/>
      <c r="N91" s="10"/>
      <c r="O91" s="10"/>
      <c r="P91" s="11"/>
      <c r="Q91" s="10"/>
      <c r="R91" s="10"/>
      <c r="S91" s="10"/>
      <c r="T91" s="10"/>
      <c r="U91" s="10"/>
      <c r="V91" s="10"/>
      <c r="W91" s="10"/>
      <c r="AA91" s="24">
        <v>8.0</v>
      </c>
      <c r="AB91" s="24">
        <v>3000.0</v>
      </c>
      <c r="AC91" s="24">
        <f>AA91*AB91</f>
        <v>24000</v>
      </c>
      <c r="AD91" s="24">
        <v>277.0</v>
      </c>
    </row>
    <row r="92" ht="15.0" customHeight="1">
      <c r="A92" s="17">
        <v>42125.0</v>
      </c>
      <c r="B92" s="10">
        <v>24000.0</v>
      </c>
      <c r="C92" s="10">
        <v>70000.0</v>
      </c>
      <c r="D92" s="11">
        <f t="shared" si="1"/>
        <v>-46000</v>
      </c>
      <c r="E92" s="10">
        <f t="shared" si="2"/>
        <v>48000</v>
      </c>
      <c r="F92" s="10" t="s">
        <v>218</v>
      </c>
      <c r="G92" s="10" t="s">
        <v>219</v>
      </c>
      <c r="H92" s="10" t="s">
        <v>220</v>
      </c>
      <c r="I92" s="12">
        <v>42125.0</v>
      </c>
      <c r="J92" s="67">
        <v>42324.0</v>
      </c>
      <c r="K92" s="10"/>
      <c r="L92" s="10"/>
      <c r="M92" s="10"/>
      <c r="N92" s="10"/>
      <c r="O92" s="10"/>
      <c r="P92" s="11"/>
      <c r="Q92" s="10"/>
      <c r="R92" s="10"/>
      <c r="S92" s="10"/>
      <c r="T92" s="10"/>
      <c r="U92" s="10"/>
      <c r="V92" s="10"/>
      <c r="W92" s="10"/>
      <c r="X92" s="24">
        <v>252.0</v>
      </c>
      <c r="Y92" s="24" t="s">
        <v>220</v>
      </c>
    </row>
    <row r="93" ht="15.0" customHeight="1">
      <c r="A93" s="17">
        <v>42156.0</v>
      </c>
      <c r="B93" s="10">
        <v>24000.0</v>
      </c>
      <c r="C93" s="10"/>
      <c r="D93" s="11">
        <f t="shared" si="1"/>
        <v>24000</v>
      </c>
      <c r="E93" s="10">
        <f t="shared" si="2"/>
        <v>72000</v>
      </c>
      <c r="F93" s="10"/>
      <c r="G93" s="10"/>
      <c r="H93" s="10"/>
      <c r="I93" s="12">
        <v>42156.0</v>
      </c>
      <c r="J93" s="67">
        <v>42324.0</v>
      </c>
      <c r="K93" s="10"/>
      <c r="L93" s="10"/>
      <c r="M93" s="10"/>
      <c r="N93" s="10"/>
      <c r="O93" s="10"/>
      <c r="P93" s="11"/>
      <c r="Q93" s="10"/>
      <c r="R93" s="10"/>
      <c r="S93" s="10"/>
      <c r="T93" s="10"/>
      <c r="U93" s="10"/>
      <c r="V93" s="10"/>
      <c r="W93" s="10"/>
    </row>
    <row r="94" ht="15.0" customHeight="1">
      <c r="A94" s="17">
        <v>42186.0</v>
      </c>
      <c r="B94" s="10">
        <v>24000.0</v>
      </c>
      <c r="C94" s="10"/>
      <c r="D94" s="11">
        <f t="shared" si="1"/>
        <v>24000</v>
      </c>
      <c r="E94" s="10">
        <f t="shared" si="2"/>
        <v>96000</v>
      </c>
      <c r="F94" s="10"/>
      <c r="G94" s="10"/>
      <c r="H94" s="10"/>
      <c r="I94" s="12">
        <v>42186.0</v>
      </c>
      <c r="J94" s="67">
        <v>42324.0</v>
      </c>
      <c r="K94" s="10"/>
      <c r="L94" s="10"/>
      <c r="M94" s="10"/>
      <c r="N94" s="10"/>
      <c r="O94" s="10"/>
      <c r="P94" s="11"/>
      <c r="Q94" s="10"/>
      <c r="R94" s="10"/>
      <c r="S94" s="10"/>
      <c r="T94" s="10"/>
      <c r="U94" s="10"/>
      <c r="V94" s="10"/>
      <c r="W94" s="10"/>
    </row>
    <row r="95" ht="16.5" customHeight="1">
      <c r="A95" s="17">
        <v>42217.0</v>
      </c>
      <c r="B95" s="10">
        <v>24000.0</v>
      </c>
      <c r="C95" s="11"/>
      <c r="D95" s="11">
        <f t="shared" si="1"/>
        <v>24000</v>
      </c>
      <c r="E95" s="10">
        <f t="shared" si="2"/>
        <v>120000</v>
      </c>
      <c r="F95" s="14"/>
      <c r="G95" s="14"/>
      <c r="H95" s="14"/>
      <c r="I95" s="12">
        <v>42217.0</v>
      </c>
      <c r="J95" s="67">
        <v>42324.0</v>
      </c>
      <c r="K95" s="13"/>
      <c r="L95" s="14"/>
      <c r="M95" s="72"/>
      <c r="N95" s="16"/>
      <c r="O95" s="16"/>
      <c r="P95" s="11"/>
      <c r="Q95" s="11"/>
      <c r="R95" s="12"/>
      <c r="S95" s="11"/>
      <c r="T95" s="73"/>
      <c r="U95" s="11"/>
      <c r="V95" s="14"/>
      <c r="W95" s="14"/>
    </row>
    <row r="96" ht="15.0" customHeight="1">
      <c r="A96" s="17">
        <v>42248.0</v>
      </c>
      <c r="B96" s="10">
        <v>24000.0</v>
      </c>
      <c r="C96" s="11"/>
      <c r="D96" s="11">
        <f t="shared" si="1"/>
        <v>24000</v>
      </c>
      <c r="E96" s="10">
        <f t="shared" si="2"/>
        <v>144000</v>
      </c>
      <c r="F96" s="14"/>
      <c r="G96" s="74"/>
      <c r="H96" s="14"/>
      <c r="I96" s="12">
        <v>42248.0</v>
      </c>
      <c r="J96" s="67">
        <v>42324.0</v>
      </c>
      <c r="K96" s="13"/>
      <c r="L96" s="14"/>
      <c r="M96" s="72"/>
      <c r="N96" s="16"/>
      <c r="O96" s="16"/>
      <c r="P96" s="11"/>
      <c r="Q96" s="11"/>
      <c r="R96" s="12"/>
      <c r="S96" s="11"/>
      <c r="T96" s="73"/>
      <c r="U96" s="11"/>
      <c r="V96" s="14"/>
      <c r="W96" s="14"/>
      <c r="Y96" s="14"/>
    </row>
    <row r="97" ht="17.25" customHeight="1">
      <c r="A97" s="17">
        <v>42278.0</v>
      </c>
      <c r="B97" s="10">
        <v>24000.0</v>
      </c>
      <c r="C97" s="11"/>
      <c r="D97" s="11">
        <f t="shared" si="1"/>
        <v>24000</v>
      </c>
      <c r="E97" s="10">
        <f t="shared" si="2"/>
        <v>168000</v>
      </c>
      <c r="F97" s="14"/>
      <c r="G97" s="14"/>
      <c r="H97" s="14"/>
      <c r="I97" s="12">
        <v>42278.0</v>
      </c>
      <c r="J97" s="12">
        <v>42394.0</v>
      </c>
      <c r="K97" s="13"/>
      <c r="L97" s="14"/>
      <c r="M97" s="72"/>
      <c r="N97" s="16"/>
      <c r="O97" s="16"/>
      <c r="P97" s="11"/>
      <c r="Q97" s="11"/>
      <c r="R97" s="12"/>
      <c r="S97" s="11"/>
      <c r="T97" s="73"/>
      <c r="U97" s="11"/>
      <c r="V97" s="14"/>
      <c r="W97" s="14"/>
      <c r="Y97" s="14"/>
    </row>
    <row r="98" ht="16.5" customHeight="1">
      <c r="A98" s="17">
        <v>42309.0</v>
      </c>
      <c r="B98" s="10">
        <v>24000.0</v>
      </c>
      <c r="C98" s="11">
        <v>96000.0</v>
      </c>
      <c r="D98" s="11">
        <f t="shared" si="1"/>
        <v>-72000</v>
      </c>
      <c r="E98" s="10">
        <f t="shared" si="2"/>
        <v>96000</v>
      </c>
      <c r="F98" s="14" t="s">
        <v>221</v>
      </c>
      <c r="G98" s="14" t="s">
        <v>222</v>
      </c>
      <c r="H98" s="14" t="s">
        <v>223</v>
      </c>
      <c r="I98" s="12">
        <v>42309.0</v>
      </c>
      <c r="J98" s="12">
        <v>42394.0</v>
      </c>
      <c r="K98" s="13"/>
      <c r="L98" s="14"/>
      <c r="M98" s="72"/>
      <c r="N98" s="16"/>
      <c r="O98" s="16"/>
      <c r="P98" s="11"/>
      <c r="Q98" s="11"/>
      <c r="R98" s="12"/>
      <c r="S98" s="11"/>
      <c r="T98" s="73"/>
      <c r="U98" s="11"/>
      <c r="V98" s="14"/>
      <c r="W98" s="14"/>
      <c r="Y98" s="14"/>
      <c r="AB98" s="24" t="s">
        <v>224</v>
      </c>
    </row>
    <row r="99" ht="14.25" customHeight="1">
      <c r="A99" s="17">
        <v>42339.0</v>
      </c>
      <c r="B99" s="10">
        <v>24000.0</v>
      </c>
      <c r="C99" s="11"/>
      <c r="D99" s="11">
        <f t="shared" si="1"/>
        <v>24000</v>
      </c>
      <c r="E99" s="10">
        <f t="shared" si="2"/>
        <v>120000</v>
      </c>
      <c r="F99" s="14"/>
      <c r="G99" s="14"/>
      <c r="H99" s="14"/>
      <c r="I99" s="12">
        <v>42339.0</v>
      </c>
      <c r="J99" s="12">
        <v>42394.0</v>
      </c>
      <c r="K99" s="13"/>
      <c r="L99" s="14"/>
      <c r="M99" s="72"/>
      <c r="N99" s="16"/>
      <c r="O99" s="16"/>
      <c r="P99" s="11"/>
      <c r="Q99" s="11"/>
      <c r="R99" s="12"/>
      <c r="S99" s="11"/>
      <c r="T99" s="73"/>
      <c r="U99" s="11"/>
      <c r="V99" s="14"/>
      <c r="W99" s="14"/>
    </row>
    <row r="100" ht="13.5" customHeight="1">
      <c r="A100" s="17">
        <v>42370.0</v>
      </c>
      <c r="B100" s="10">
        <v>24000.0</v>
      </c>
      <c r="C100" s="11">
        <v>72000.0</v>
      </c>
      <c r="D100" s="11">
        <f t="shared" si="1"/>
        <v>-48000</v>
      </c>
      <c r="E100" s="10">
        <f t="shared" si="2"/>
        <v>72000</v>
      </c>
      <c r="F100" s="14" t="s">
        <v>225</v>
      </c>
      <c r="G100" s="14" t="s">
        <v>226</v>
      </c>
      <c r="H100" s="14" t="s">
        <v>227</v>
      </c>
      <c r="I100" s="12">
        <v>42370.0</v>
      </c>
      <c r="J100" s="12">
        <v>42496.0</v>
      </c>
      <c r="K100" s="13"/>
      <c r="L100" s="14"/>
      <c r="M100" s="72"/>
      <c r="N100" s="16"/>
      <c r="O100" s="16"/>
      <c r="P100" s="11"/>
      <c r="Q100" s="11"/>
      <c r="R100" s="12"/>
      <c r="S100" s="11"/>
      <c r="T100" s="73"/>
      <c r="U100" s="11"/>
      <c r="V100" s="14"/>
      <c r="W100" s="14"/>
      <c r="X100" s="24">
        <v>280.0</v>
      </c>
    </row>
    <row r="101" ht="15.75" customHeight="1">
      <c r="A101" s="17">
        <v>42401.0</v>
      </c>
      <c r="B101" s="10">
        <v>24000.0</v>
      </c>
      <c r="C101" s="11"/>
      <c r="D101" s="11">
        <f t="shared" si="1"/>
        <v>24000</v>
      </c>
      <c r="E101" s="10">
        <f t="shared" si="2"/>
        <v>96000</v>
      </c>
      <c r="F101" s="14"/>
      <c r="G101" s="14"/>
      <c r="H101" s="14"/>
      <c r="I101" s="12">
        <v>42401.0</v>
      </c>
      <c r="J101" s="12">
        <v>42496.0</v>
      </c>
      <c r="K101" s="13"/>
      <c r="L101" s="14"/>
      <c r="M101" s="72"/>
      <c r="N101" s="16"/>
      <c r="O101" s="16"/>
      <c r="P101" s="11"/>
      <c r="Q101" s="11"/>
      <c r="R101" s="12"/>
      <c r="S101" s="11"/>
      <c r="T101" s="73"/>
      <c r="U101" s="11"/>
      <c r="V101" s="14"/>
      <c r="W101" s="14"/>
      <c r="Z101" s="63"/>
    </row>
    <row r="102" ht="13.5" customHeight="1">
      <c r="A102" s="17">
        <v>42430.0</v>
      </c>
      <c r="B102" s="10">
        <v>24000.0</v>
      </c>
      <c r="C102" s="11"/>
      <c r="D102" s="11">
        <f t="shared" si="1"/>
        <v>24000</v>
      </c>
      <c r="E102" s="10">
        <f t="shared" si="2"/>
        <v>120000</v>
      </c>
      <c r="F102" s="14"/>
      <c r="G102" s="14"/>
      <c r="H102" s="14"/>
      <c r="I102" s="12">
        <v>42430.0</v>
      </c>
      <c r="J102" s="12">
        <v>42496.0</v>
      </c>
      <c r="K102" s="13"/>
      <c r="L102" s="14"/>
      <c r="M102" s="72"/>
      <c r="N102" s="16"/>
      <c r="O102" s="16"/>
      <c r="P102" s="11"/>
      <c r="Q102" s="11"/>
      <c r="R102" s="12"/>
      <c r="S102" s="11"/>
      <c r="T102" s="73"/>
      <c r="U102" s="11"/>
      <c r="V102" s="14"/>
      <c r="W102" s="14"/>
      <c r="Z102" s="63"/>
    </row>
    <row r="103" ht="14.25" customHeight="1">
      <c r="A103" s="17">
        <v>42461.0</v>
      </c>
      <c r="B103" s="10">
        <v>24000.0</v>
      </c>
      <c r="C103" s="11"/>
      <c r="D103" s="11">
        <f t="shared" si="1"/>
        <v>24000</v>
      </c>
      <c r="E103" s="10">
        <f t="shared" si="2"/>
        <v>144000</v>
      </c>
      <c r="F103" s="14"/>
      <c r="G103" s="14"/>
      <c r="H103" s="14"/>
      <c r="I103" s="12">
        <v>42461.0</v>
      </c>
      <c r="J103" s="12">
        <v>42576.0</v>
      </c>
      <c r="K103" s="13"/>
      <c r="L103" s="14"/>
      <c r="M103" s="72"/>
      <c r="N103" s="16"/>
      <c r="O103" s="16"/>
      <c r="P103" s="11"/>
      <c r="Q103" s="11"/>
      <c r="R103" s="12"/>
      <c r="S103" s="11"/>
      <c r="T103" s="73"/>
      <c r="U103" s="11"/>
      <c r="V103" s="14"/>
      <c r="W103" s="14"/>
      <c r="Z103" s="63"/>
    </row>
    <row r="104" ht="15.75" customHeight="1">
      <c r="A104" s="17">
        <v>42491.0</v>
      </c>
      <c r="B104" s="10">
        <v>24000.0</v>
      </c>
      <c r="C104" s="11">
        <v>120000.0</v>
      </c>
      <c r="D104" s="11">
        <f t="shared" si="1"/>
        <v>-96000</v>
      </c>
      <c r="E104" s="10">
        <f t="shared" si="2"/>
        <v>48000</v>
      </c>
      <c r="F104" s="14" t="s">
        <v>228</v>
      </c>
      <c r="G104" s="74" t="s">
        <v>229</v>
      </c>
      <c r="H104" s="14" t="s">
        <v>230</v>
      </c>
      <c r="I104" s="12">
        <v>42491.0</v>
      </c>
      <c r="J104" s="12">
        <v>42576.0</v>
      </c>
      <c r="K104" s="13"/>
      <c r="L104" s="14"/>
      <c r="M104" s="72"/>
      <c r="N104" s="16"/>
      <c r="O104" s="16"/>
      <c r="P104" s="11"/>
      <c r="Q104" s="11"/>
      <c r="R104" s="12"/>
      <c r="S104" s="11"/>
      <c r="T104" s="73"/>
      <c r="U104" s="11"/>
      <c r="V104" s="14"/>
      <c r="W104" s="14"/>
      <c r="X104" s="24">
        <v>286.0</v>
      </c>
      <c r="Z104" s="63"/>
    </row>
    <row r="105" ht="13.5" customHeight="1">
      <c r="A105" s="17">
        <v>42522.0</v>
      </c>
      <c r="B105" s="10">
        <v>24000.0</v>
      </c>
      <c r="C105" s="11"/>
      <c r="D105" s="11">
        <f t="shared" si="1"/>
        <v>24000</v>
      </c>
      <c r="E105" s="10">
        <f t="shared" si="2"/>
        <v>72000</v>
      </c>
      <c r="F105" s="14"/>
      <c r="G105" s="14"/>
      <c r="H105" s="14"/>
      <c r="I105" s="12">
        <v>42522.0</v>
      </c>
      <c r="J105" s="12">
        <v>42576.0</v>
      </c>
      <c r="K105" s="13"/>
      <c r="L105" s="14"/>
      <c r="M105" s="72"/>
      <c r="N105" s="16"/>
      <c r="O105" s="16"/>
      <c r="P105" s="11"/>
      <c r="Q105" s="11"/>
      <c r="R105" s="12"/>
      <c r="S105" s="11"/>
      <c r="T105" s="73"/>
      <c r="U105" s="11"/>
      <c r="V105" s="14"/>
      <c r="W105" s="14"/>
      <c r="Z105" s="63"/>
    </row>
    <row r="106" ht="17.25" customHeight="1">
      <c r="A106" s="17">
        <v>42552.0</v>
      </c>
      <c r="B106" s="10">
        <v>24000.0</v>
      </c>
      <c r="C106" s="11">
        <v>52800.0</v>
      </c>
      <c r="D106" s="11">
        <f t="shared" si="1"/>
        <v>-28800</v>
      </c>
      <c r="E106" s="10">
        <f t="shared" si="2"/>
        <v>43200</v>
      </c>
      <c r="F106" s="14" t="s">
        <v>231</v>
      </c>
      <c r="G106" s="14" t="s">
        <v>232</v>
      </c>
      <c r="H106" s="14" t="s">
        <v>233</v>
      </c>
      <c r="I106" s="12">
        <v>42552.0</v>
      </c>
      <c r="J106" s="70">
        <v>42698.0</v>
      </c>
      <c r="K106" s="13"/>
      <c r="L106" s="14"/>
      <c r="M106" s="72"/>
      <c r="N106" s="16"/>
      <c r="O106" s="16"/>
      <c r="P106" s="11"/>
      <c r="Q106" s="11"/>
      <c r="R106" s="12"/>
      <c r="S106" s="11"/>
      <c r="T106" s="73"/>
      <c r="U106" s="11"/>
      <c r="V106" s="14"/>
      <c r="W106" s="14"/>
      <c r="Z106" s="63"/>
    </row>
    <row r="107" ht="15.0" customHeight="1">
      <c r="A107" s="17">
        <v>42583.0</v>
      </c>
      <c r="B107" s="10">
        <v>24000.0</v>
      </c>
      <c r="C107" s="11"/>
      <c r="D107" s="11">
        <f t="shared" si="1"/>
        <v>24000</v>
      </c>
      <c r="E107" s="10">
        <f t="shared" si="2"/>
        <v>67200</v>
      </c>
      <c r="F107" s="14"/>
      <c r="G107" s="14"/>
      <c r="H107" s="14"/>
      <c r="I107" s="12">
        <v>42583.0</v>
      </c>
      <c r="J107" s="70">
        <v>42698.0</v>
      </c>
      <c r="K107" s="13"/>
      <c r="L107" s="14"/>
      <c r="M107" s="72"/>
      <c r="N107" s="16"/>
      <c r="O107" s="16"/>
      <c r="P107" s="11"/>
      <c r="Q107" s="11"/>
      <c r="R107" s="12"/>
      <c r="S107" s="11"/>
      <c r="T107" s="73"/>
      <c r="U107" s="11"/>
      <c r="V107" s="14"/>
      <c r="W107" s="14"/>
      <c r="Z107" s="63"/>
    </row>
    <row r="108" ht="15.0" customHeight="1">
      <c r="A108" s="17">
        <v>42614.0</v>
      </c>
      <c r="B108" s="10">
        <v>24000.0</v>
      </c>
      <c r="C108" s="11"/>
      <c r="D108" s="11">
        <f t="shared" si="1"/>
        <v>24000</v>
      </c>
      <c r="E108" s="10">
        <f t="shared" si="2"/>
        <v>91200</v>
      </c>
      <c r="F108" s="14"/>
      <c r="G108" s="74"/>
      <c r="H108" s="14"/>
      <c r="I108" s="12">
        <v>42614.0</v>
      </c>
      <c r="J108" s="70">
        <v>42698.0</v>
      </c>
      <c r="K108" s="13"/>
      <c r="L108" s="14"/>
      <c r="M108" s="72"/>
      <c r="N108" s="16"/>
      <c r="O108" s="16"/>
      <c r="P108" s="11"/>
      <c r="Q108" s="11"/>
      <c r="R108" s="12"/>
      <c r="S108" s="11"/>
      <c r="T108" s="73"/>
      <c r="U108" s="11"/>
      <c r="V108" s="14"/>
      <c r="W108" s="14"/>
      <c r="Z108" s="63"/>
    </row>
    <row r="109" ht="15.0" customHeight="1">
      <c r="A109" s="17">
        <v>42644.0</v>
      </c>
      <c r="B109" s="10">
        <v>24000.0</v>
      </c>
      <c r="C109" s="11"/>
      <c r="D109" s="11">
        <f t="shared" si="1"/>
        <v>24000</v>
      </c>
      <c r="E109" s="10">
        <f t="shared" si="2"/>
        <v>115200</v>
      </c>
      <c r="F109" s="14"/>
      <c r="G109" s="14"/>
      <c r="H109" s="14"/>
      <c r="I109" s="12">
        <v>42644.0</v>
      </c>
      <c r="J109" s="70">
        <v>42788.0</v>
      </c>
      <c r="K109" s="13"/>
      <c r="L109" s="14"/>
      <c r="M109" s="72"/>
      <c r="N109" s="16"/>
      <c r="O109" s="16"/>
      <c r="P109" s="11"/>
      <c r="Q109" s="11"/>
      <c r="R109" s="12"/>
      <c r="S109" s="11"/>
      <c r="T109" s="73"/>
      <c r="U109" s="11"/>
      <c r="V109" s="14"/>
      <c r="W109" s="14"/>
      <c r="Z109" s="63"/>
    </row>
    <row r="110" ht="15.0" customHeight="1">
      <c r="A110" s="17">
        <v>42675.0</v>
      </c>
      <c r="B110" s="10">
        <v>24000.0</v>
      </c>
      <c r="C110" s="11">
        <v>64800.0</v>
      </c>
      <c r="D110" s="11">
        <f t="shared" si="1"/>
        <v>-40800</v>
      </c>
      <c r="E110" s="10">
        <f t="shared" si="2"/>
        <v>74400</v>
      </c>
      <c r="F110" s="14" t="s">
        <v>234</v>
      </c>
      <c r="G110" s="14" t="s">
        <v>235</v>
      </c>
      <c r="H110" s="14" t="s">
        <v>236</v>
      </c>
      <c r="I110" s="12">
        <v>42675.0</v>
      </c>
      <c r="J110" s="70">
        <v>42788.0</v>
      </c>
      <c r="K110" s="13"/>
      <c r="L110" s="14"/>
      <c r="M110" s="72"/>
      <c r="N110" s="16"/>
      <c r="O110" s="16"/>
      <c r="P110" s="11"/>
      <c r="Q110" s="11"/>
      <c r="R110" s="12"/>
      <c r="S110" s="11"/>
      <c r="T110" s="73"/>
      <c r="U110" s="11"/>
      <c r="V110" s="14"/>
      <c r="W110" s="14"/>
      <c r="X110" s="24">
        <v>314.0</v>
      </c>
      <c r="Z110" s="63"/>
    </row>
    <row r="111" ht="15.0" customHeight="1">
      <c r="A111" s="17">
        <v>42705.0</v>
      </c>
      <c r="B111" s="10">
        <v>24000.0</v>
      </c>
      <c r="C111" s="11"/>
      <c r="D111" s="11">
        <f t="shared" si="1"/>
        <v>24000</v>
      </c>
      <c r="E111" s="10">
        <f t="shared" si="2"/>
        <v>98400</v>
      </c>
      <c r="F111" s="14"/>
      <c r="G111" s="14"/>
      <c r="H111" s="14"/>
      <c r="I111" s="12">
        <v>42705.0</v>
      </c>
      <c r="J111" s="70">
        <v>42788.0</v>
      </c>
      <c r="K111" s="13"/>
      <c r="L111" s="14"/>
      <c r="M111" s="72"/>
      <c r="N111" s="16"/>
      <c r="O111" s="16"/>
      <c r="P111" s="11"/>
      <c r="Q111" s="11"/>
      <c r="R111" s="12"/>
      <c r="S111" s="11"/>
      <c r="T111" s="73"/>
      <c r="U111" s="11"/>
      <c r="V111" s="14"/>
      <c r="W111" s="14"/>
      <c r="Z111" s="63"/>
    </row>
    <row r="112" ht="15.0" customHeight="1">
      <c r="A112" s="17">
        <v>42736.0</v>
      </c>
      <c r="B112" s="10">
        <v>24000.0</v>
      </c>
      <c r="C112" s="11"/>
      <c r="D112" s="11">
        <f t="shared" si="1"/>
        <v>24000</v>
      </c>
      <c r="E112" s="10">
        <f t="shared" si="2"/>
        <v>122400</v>
      </c>
      <c r="F112" s="14"/>
      <c r="G112" s="14"/>
      <c r="H112" s="14"/>
      <c r="I112" s="12">
        <v>42736.0</v>
      </c>
      <c r="J112" s="70">
        <v>42872.0</v>
      </c>
      <c r="K112" s="13"/>
      <c r="L112" s="14"/>
      <c r="M112" s="72"/>
      <c r="N112" s="16"/>
      <c r="O112" s="16"/>
      <c r="P112" s="11"/>
      <c r="Q112" s="11"/>
      <c r="R112" s="12"/>
      <c r="S112" s="11"/>
      <c r="T112" s="73"/>
      <c r="U112" s="11"/>
      <c r="V112" s="14"/>
      <c r="W112" s="14"/>
      <c r="Z112" s="63"/>
    </row>
    <row r="113" ht="15.0" customHeight="1">
      <c r="A113" s="17">
        <v>42767.0</v>
      </c>
      <c r="B113" s="10">
        <v>24000.0</v>
      </c>
      <c r="C113" s="11">
        <v>81000.0</v>
      </c>
      <c r="D113" s="11">
        <f t="shared" si="1"/>
        <v>-57000</v>
      </c>
      <c r="E113" s="10">
        <f t="shared" si="2"/>
        <v>65400</v>
      </c>
      <c r="F113" s="14" t="s">
        <v>237</v>
      </c>
      <c r="G113" s="14" t="s">
        <v>238</v>
      </c>
      <c r="H113" s="14" t="s">
        <v>239</v>
      </c>
      <c r="I113" s="12">
        <v>42767.0</v>
      </c>
      <c r="J113" s="70">
        <v>42872.0</v>
      </c>
      <c r="K113" s="13"/>
      <c r="L113" s="14"/>
      <c r="M113" s="72"/>
      <c r="N113" s="16"/>
      <c r="O113" s="16"/>
      <c r="P113" s="11"/>
      <c r="Q113" s="11"/>
      <c r="R113" s="12"/>
      <c r="S113" s="11"/>
      <c r="T113" s="73"/>
      <c r="U113" s="11"/>
      <c r="V113" s="14"/>
      <c r="W113" s="14"/>
      <c r="X113" s="24">
        <v>316.0</v>
      </c>
      <c r="Z113" s="63"/>
    </row>
    <row r="114" ht="15.0" customHeight="1">
      <c r="A114" s="17">
        <v>42795.0</v>
      </c>
      <c r="B114" s="10">
        <v>24000.0</v>
      </c>
      <c r="C114" s="11"/>
      <c r="D114" s="11">
        <f t="shared" si="1"/>
        <v>24000</v>
      </c>
      <c r="E114" s="10">
        <f t="shared" si="2"/>
        <v>89400</v>
      </c>
      <c r="F114" s="14"/>
      <c r="G114" s="14"/>
      <c r="H114" s="14"/>
      <c r="I114" s="12">
        <v>42795.0</v>
      </c>
      <c r="J114" s="70">
        <v>42872.0</v>
      </c>
      <c r="K114" s="13"/>
      <c r="L114" s="14"/>
      <c r="M114" s="72"/>
      <c r="N114" s="16"/>
      <c r="O114" s="16"/>
      <c r="P114" s="11"/>
      <c r="Q114" s="11"/>
      <c r="R114" s="12"/>
      <c r="S114" s="11"/>
      <c r="T114" s="73"/>
      <c r="U114" s="11"/>
      <c r="V114" s="14"/>
      <c r="W114" s="14"/>
      <c r="Z114" s="63"/>
    </row>
    <row r="115" ht="15.0" customHeight="1">
      <c r="A115" s="17">
        <v>42826.0</v>
      </c>
      <c r="B115" s="10">
        <v>27000.0</v>
      </c>
      <c r="C115" s="11"/>
      <c r="D115" s="11">
        <f t="shared" si="1"/>
        <v>27000</v>
      </c>
      <c r="E115" s="11">
        <f t="shared" ref="E115:E156" si="3">SUM(E114+D115)</f>
        <v>116400</v>
      </c>
      <c r="F115" s="14"/>
      <c r="G115" s="14"/>
      <c r="H115" s="14"/>
      <c r="I115" s="12">
        <v>42826.0</v>
      </c>
      <c r="J115" s="12">
        <v>42971.0</v>
      </c>
      <c r="K115" s="13"/>
      <c r="L115" s="14"/>
      <c r="M115" s="72"/>
      <c r="N115" s="16"/>
      <c r="O115" s="16"/>
      <c r="P115" s="11"/>
      <c r="Q115" s="11"/>
      <c r="R115" s="12"/>
      <c r="S115" s="11"/>
      <c r="T115" s="73"/>
      <c r="U115" s="11"/>
      <c r="V115" s="14"/>
      <c r="W115" s="14"/>
      <c r="X115" s="24">
        <v>3000.0</v>
      </c>
      <c r="Y115" s="24">
        <v>9.0</v>
      </c>
      <c r="Z115" s="63">
        <v>325.0</v>
      </c>
    </row>
    <row r="116" ht="15.0" customHeight="1">
      <c r="A116" s="17">
        <v>42856.0</v>
      </c>
      <c r="B116" s="10">
        <v>27000.0</v>
      </c>
      <c r="C116" s="11">
        <v>81000.0</v>
      </c>
      <c r="D116" s="11">
        <f t="shared" si="1"/>
        <v>-54000</v>
      </c>
      <c r="E116" s="11">
        <f t="shared" si="3"/>
        <v>62400</v>
      </c>
      <c r="F116" s="14" t="s">
        <v>240</v>
      </c>
      <c r="G116" s="14" t="s">
        <v>241</v>
      </c>
      <c r="H116" s="12">
        <v>42507.0</v>
      </c>
      <c r="I116" s="12">
        <v>42856.0</v>
      </c>
      <c r="J116" s="12">
        <v>42971.0</v>
      </c>
      <c r="K116" s="13"/>
      <c r="L116" s="14"/>
      <c r="M116" s="72"/>
      <c r="N116" s="16"/>
      <c r="O116" s="16"/>
      <c r="P116" s="11"/>
      <c r="Q116" s="11"/>
      <c r="R116" s="12"/>
      <c r="S116" s="11"/>
      <c r="T116" s="73"/>
      <c r="U116" s="11"/>
      <c r="V116" s="14"/>
      <c r="W116" s="14"/>
      <c r="X116" s="24">
        <v>319.0</v>
      </c>
      <c r="Z116" s="63"/>
    </row>
    <row r="117" ht="15.0" customHeight="1">
      <c r="A117" s="71">
        <v>42887.0</v>
      </c>
      <c r="B117" s="10">
        <v>27000.0</v>
      </c>
      <c r="C117" s="69"/>
      <c r="D117" s="11">
        <f t="shared" si="1"/>
        <v>27000</v>
      </c>
      <c r="E117" s="11">
        <f t="shared" si="3"/>
        <v>89400</v>
      </c>
      <c r="F117" s="75"/>
      <c r="G117" s="75"/>
      <c r="H117" s="75"/>
      <c r="I117" s="12">
        <v>42887.0</v>
      </c>
      <c r="J117" s="12">
        <v>42971.0</v>
      </c>
      <c r="K117" s="13"/>
      <c r="L117" s="14"/>
      <c r="M117" s="72"/>
      <c r="N117" s="16"/>
      <c r="O117" s="16"/>
      <c r="P117" s="11"/>
      <c r="Q117" s="11"/>
      <c r="R117" s="12"/>
      <c r="S117" s="11"/>
      <c r="T117" s="73"/>
      <c r="U117" s="11"/>
      <c r="V117" s="14"/>
      <c r="W117" s="14"/>
      <c r="Z117" s="63"/>
    </row>
    <row r="118" ht="15.0" customHeight="1">
      <c r="A118" s="17">
        <v>42917.0</v>
      </c>
      <c r="B118" s="10">
        <v>27000.0</v>
      </c>
      <c r="C118" s="11"/>
      <c r="D118" s="11">
        <f t="shared" si="1"/>
        <v>27000</v>
      </c>
      <c r="E118" s="11">
        <f t="shared" si="3"/>
        <v>116400</v>
      </c>
      <c r="F118" s="14"/>
      <c r="G118" s="14"/>
      <c r="H118" s="14"/>
      <c r="I118" s="12">
        <v>42917.0</v>
      </c>
      <c r="J118" s="12">
        <v>43059.0</v>
      </c>
      <c r="K118" s="13"/>
      <c r="L118" s="14">
        <v>27000.0</v>
      </c>
      <c r="M118" s="72">
        <v>0.18</v>
      </c>
      <c r="N118" s="16">
        <f t="shared" ref="N118:N136" si="4">ROUND(SUM(B118*M118),0)</f>
        <v>4860</v>
      </c>
      <c r="O118" s="16"/>
      <c r="P118" s="11">
        <f t="shared" ref="P118:P136" si="5">SUM(N118-O118)</f>
        <v>4860</v>
      </c>
      <c r="Q118" s="11">
        <f t="shared" ref="Q118:Q136" si="6">SUM(Q117+P118)</f>
        <v>4860</v>
      </c>
      <c r="R118" s="12">
        <f t="shared" ref="R118:R135" si="7">J118</f>
        <v>43059</v>
      </c>
      <c r="S118" s="11"/>
      <c r="T118" s="73"/>
      <c r="U118" s="11"/>
      <c r="V118" s="14">
        <f t="shared" ref="V118:V136" si="8">SUM(R118-I118)</f>
        <v>142</v>
      </c>
      <c r="W118" s="14">
        <f t="shared" ref="W118:W136" si="9">ROUND(SUM(N118*18%*V118/365),0)</f>
        <v>340</v>
      </c>
      <c r="Z118" s="63"/>
    </row>
    <row r="119" ht="15.0" customHeight="1">
      <c r="A119" s="17">
        <v>42948.0</v>
      </c>
      <c r="B119" s="10">
        <v>27000.0</v>
      </c>
      <c r="C119" s="11">
        <v>81000.0</v>
      </c>
      <c r="D119" s="11">
        <f t="shared" si="1"/>
        <v>-54000</v>
      </c>
      <c r="E119" s="11">
        <f t="shared" si="3"/>
        <v>62400</v>
      </c>
      <c r="F119" s="14" t="s">
        <v>242</v>
      </c>
      <c r="G119" s="14" t="s">
        <v>243</v>
      </c>
      <c r="H119" s="14" t="s">
        <v>244</v>
      </c>
      <c r="I119" s="12">
        <v>42948.0</v>
      </c>
      <c r="J119" s="12">
        <v>43059.0</v>
      </c>
      <c r="K119" s="13">
        <f>SUM(J119-I119)</f>
        <v>111</v>
      </c>
      <c r="L119" s="14">
        <v>27000.0</v>
      </c>
      <c r="M119" s="72">
        <v>0.18</v>
      </c>
      <c r="N119" s="16">
        <f t="shared" si="4"/>
        <v>4860</v>
      </c>
      <c r="O119" s="16"/>
      <c r="P119" s="11">
        <f t="shared" si="5"/>
        <v>4860</v>
      </c>
      <c r="Q119" s="11">
        <f t="shared" si="6"/>
        <v>9720</v>
      </c>
      <c r="R119" s="12">
        <f t="shared" si="7"/>
        <v>43059</v>
      </c>
      <c r="S119" s="11"/>
      <c r="T119" s="73"/>
      <c r="U119" s="11"/>
      <c r="V119" s="14">
        <f t="shared" si="8"/>
        <v>111</v>
      </c>
      <c r="W119" s="14">
        <f t="shared" si="9"/>
        <v>266</v>
      </c>
    </row>
    <row r="120" ht="15.0" customHeight="1">
      <c r="A120" s="17">
        <v>42979.0</v>
      </c>
      <c r="B120" s="10">
        <v>27000.0</v>
      </c>
      <c r="C120" s="11"/>
      <c r="D120" s="11">
        <f t="shared" si="1"/>
        <v>27000</v>
      </c>
      <c r="E120" s="11">
        <f t="shared" si="3"/>
        <v>89400</v>
      </c>
      <c r="F120" s="14"/>
      <c r="G120" s="14"/>
      <c r="H120" s="14"/>
      <c r="I120" s="12">
        <v>42979.0</v>
      </c>
      <c r="J120" s="12">
        <v>43059.0</v>
      </c>
      <c r="K120" s="13"/>
      <c r="L120" s="14">
        <v>27000.0</v>
      </c>
      <c r="M120" s="72">
        <v>0.18</v>
      </c>
      <c r="N120" s="16">
        <f t="shared" si="4"/>
        <v>4860</v>
      </c>
      <c r="O120" s="16"/>
      <c r="P120" s="11">
        <f t="shared" si="5"/>
        <v>4860</v>
      </c>
      <c r="Q120" s="11">
        <f t="shared" si="6"/>
        <v>14580</v>
      </c>
      <c r="R120" s="12">
        <f t="shared" si="7"/>
        <v>43059</v>
      </c>
      <c r="S120" s="11"/>
      <c r="T120" s="73"/>
      <c r="U120" s="11"/>
      <c r="V120" s="14">
        <f t="shared" si="8"/>
        <v>80</v>
      </c>
      <c r="W120" s="14">
        <f t="shared" si="9"/>
        <v>192</v>
      </c>
      <c r="AB120" s="24">
        <v>41560.0</v>
      </c>
      <c r="AC120" s="24">
        <v>227120.0</v>
      </c>
    </row>
    <row r="121" ht="15.0" customHeight="1">
      <c r="A121" s="17">
        <v>43009.0</v>
      </c>
      <c r="B121" s="10">
        <v>27000.0</v>
      </c>
      <c r="C121" s="11"/>
      <c r="D121" s="11">
        <f t="shared" si="1"/>
        <v>27000</v>
      </c>
      <c r="E121" s="11">
        <f t="shared" si="3"/>
        <v>116400</v>
      </c>
      <c r="F121" s="14"/>
      <c r="G121" s="14"/>
      <c r="H121" s="14"/>
      <c r="I121" s="12">
        <v>43009.0</v>
      </c>
      <c r="J121" s="12">
        <v>43059.0</v>
      </c>
      <c r="K121" s="13"/>
      <c r="L121" s="14">
        <v>27000.0</v>
      </c>
      <c r="M121" s="72">
        <v>0.18</v>
      </c>
      <c r="N121" s="16">
        <f t="shared" si="4"/>
        <v>4860</v>
      </c>
      <c r="O121" s="16"/>
      <c r="P121" s="11">
        <f t="shared" si="5"/>
        <v>4860</v>
      </c>
      <c r="Q121" s="11">
        <f t="shared" si="6"/>
        <v>19440</v>
      </c>
      <c r="R121" s="12">
        <f t="shared" si="7"/>
        <v>43059</v>
      </c>
      <c r="S121" s="11"/>
      <c r="T121" s="73"/>
      <c r="U121" s="11"/>
      <c r="V121" s="14">
        <f t="shared" si="8"/>
        <v>50</v>
      </c>
      <c r="W121" s="14">
        <f t="shared" si="9"/>
        <v>120</v>
      </c>
    </row>
    <row r="122" ht="15.0" customHeight="1">
      <c r="A122" s="17">
        <v>43040.0</v>
      </c>
      <c r="B122" s="10">
        <v>27000.0</v>
      </c>
      <c r="C122" s="11">
        <v>108000.0</v>
      </c>
      <c r="D122" s="11">
        <f t="shared" si="1"/>
        <v>-81000</v>
      </c>
      <c r="E122" s="11">
        <f t="shared" si="3"/>
        <v>35400</v>
      </c>
      <c r="F122" s="14" t="s">
        <v>245</v>
      </c>
      <c r="G122" s="14" t="s">
        <v>246</v>
      </c>
      <c r="H122" s="74" t="s">
        <v>247</v>
      </c>
      <c r="I122" s="12">
        <v>43040.0</v>
      </c>
      <c r="J122" s="12">
        <v>43112.0</v>
      </c>
      <c r="K122" s="13"/>
      <c r="L122" s="14">
        <v>27000.0</v>
      </c>
      <c r="M122" s="72">
        <v>0.18</v>
      </c>
      <c r="N122" s="16">
        <f t="shared" si="4"/>
        <v>4860</v>
      </c>
      <c r="O122" s="16">
        <v>19440.0</v>
      </c>
      <c r="P122" s="11">
        <f t="shared" si="5"/>
        <v>-14580</v>
      </c>
      <c r="Q122" s="11">
        <f t="shared" si="6"/>
        <v>4860</v>
      </c>
      <c r="R122" s="12">
        <f t="shared" si="7"/>
        <v>43112</v>
      </c>
      <c r="S122" s="11"/>
      <c r="T122" s="73"/>
      <c r="U122" s="11"/>
      <c r="V122" s="14">
        <f t="shared" si="8"/>
        <v>72</v>
      </c>
      <c r="W122" s="14">
        <f t="shared" si="9"/>
        <v>173</v>
      </c>
      <c r="X122" s="24">
        <v>410.0</v>
      </c>
    </row>
    <row r="123" ht="15.0" customHeight="1">
      <c r="A123" s="17">
        <v>43070.0</v>
      </c>
      <c r="B123" s="10">
        <v>27000.0</v>
      </c>
      <c r="C123" s="11"/>
      <c r="D123" s="11">
        <f t="shared" si="1"/>
        <v>27000</v>
      </c>
      <c r="E123" s="11">
        <f t="shared" si="3"/>
        <v>62400</v>
      </c>
      <c r="F123" s="14"/>
      <c r="G123" s="74"/>
      <c r="H123" s="14"/>
      <c r="I123" s="12">
        <v>43070.0</v>
      </c>
      <c r="J123" s="12">
        <v>43129.0</v>
      </c>
      <c r="K123" s="13"/>
      <c r="L123" s="14">
        <v>27000.0</v>
      </c>
      <c r="M123" s="72">
        <v>0.18</v>
      </c>
      <c r="N123" s="16">
        <f t="shared" si="4"/>
        <v>4860</v>
      </c>
      <c r="O123" s="16"/>
      <c r="P123" s="11">
        <f t="shared" si="5"/>
        <v>4860</v>
      </c>
      <c r="Q123" s="11">
        <f t="shared" si="6"/>
        <v>9720</v>
      </c>
      <c r="R123" s="12">
        <f t="shared" si="7"/>
        <v>43129</v>
      </c>
      <c r="S123" s="11"/>
      <c r="T123" s="73"/>
      <c r="U123" s="11"/>
      <c r="V123" s="14">
        <f t="shared" si="8"/>
        <v>59</v>
      </c>
      <c r="W123" s="14">
        <f t="shared" si="9"/>
        <v>141</v>
      </c>
    </row>
    <row r="124" ht="15.0" customHeight="1">
      <c r="A124" s="17">
        <v>43101.0</v>
      </c>
      <c r="B124" s="10">
        <v>27000.0</v>
      </c>
      <c r="C124" s="11">
        <v>27000.0</v>
      </c>
      <c r="D124" s="11">
        <f t="shared" si="1"/>
        <v>0</v>
      </c>
      <c r="E124" s="11">
        <f t="shared" si="3"/>
        <v>62400</v>
      </c>
      <c r="F124" s="14" t="s">
        <v>248</v>
      </c>
      <c r="G124" s="14" t="s">
        <v>249</v>
      </c>
      <c r="H124" s="14" t="s">
        <v>249</v>
      </c>
      <c r="I124" s="12">
        <v>43101.0</v>
      </c>
      <c r="J124" s="12">
        <v>43164.0</v>
      </c>
      <c r="K124" s="13"/>
      <c r="L124" s="14">
        <v>27000.0</v>
      </c>
      <c r="M124" s="72">
        <v>0.18</v>
      </c>
      <c r="N124" s="16">
        <f t="shared" si="4"/>
        <v>4860</v>
      </c>
      <c r="O124" s="16">
        <v>4860.0</v>
      </c>
      <c r="P124" s="11">
        <f t="shared" si="5"/>
        <v>0</v>
      </c>
      <c r="Q124" s="11">
        <f t="shared" si="6"/>
        <v>9720</v>
      </c>
      <c r="R124" s="12">
        <f t="shared" si="7"/>
        <v>43164</v>
      </c>
      <c r="S124" s="11"/>
      <c r="T124" s="73"/>
      <c r="U124" s="11"/>
      <c r="V124" s="14">
        <f t="shared" si="8"/>
        <v>63</v>
      </c>
      <c r="W124" s="14">
        <f t="shared" si="9"/>
        <v>151</v>
      </c>
      <c r="X124" s="24">
        <v>425.0</v>
      </c>
      <c r="Y124" s="24">
        <v>861859.0</v>
      </c>
      <c r="Z124" s="24" t="s">
        <v>250</v>
      </c>
    </row>
    <row r="125" ht="15.0" customHeight="1">
      <c r="A125" s="17">
        <v>43132.0</v>
      </c>
      <c r="B125" s="10">
        <v>235640.0</v>
      </c>
      <c r="C125" s="11">
        <v>27000.0</v>
      </c>
      <c r="D125" s="11">
        <f t="shared" si="1"/>
        <v>208640</v>
      </c>
      <c r="E125" s="11">
        <f t="shared" si="3"/>
        <v>271040</v>
      </c>
      <c r="F125" s="14" t="s">
        <v>251</v>
      </c>
      <c r="G125" s="14"/>
      <c r="H125" s="14" t="s">
        <v>252</v>
      </c>
      <c r="I125" s="12">
        <v>43132.0</v>
      </c>
      <c r="J125" s="12">
        <v>43164.0</v>
      </c>
      <c r="K125" s="13"/>
      <c r="L125" s="14">
        <v>23564.0</v>
      </c>
      <c r="M125" s="72">
        <v>0.18</v>
      </c>
      <c r="N125" s="16">
        <f t="shared" si="4"/>
        <v>42415</v>
      </c>
      <c r="O125" s="16">
        <v>4860.0</v>
      </c>
      <c r="P125" s="11">
        <f t="shared" si="5"/>
        <v>37555</v>
      </c>
      <c r="Q125" s="11">
        <f t="shared" si="6"/>
        <v>47275</v>
      </c>
      <c r="R125" s="12">
        <f t="shared" si="7"/>
        <v>43164</v>
      </c>
      <c r="S125" s="11"/>
      <c r="T125" s="73"/>
      <c r="U125" s="11"/>
      <c r="V125" s="14">
        <f t="shared" si="8"/>
        <v>32</v>
      </c>
      <c r="W125" s="14">
        <f t="shared" si="9"/>
        <v>669</v>
      </c>
      <c r="X125" s="24">
        <v>483.0</v>
      </c>
    </row>
    <row r="126" ht="15.0" customHeight="1">
      <c r="A126" s="17">
        <v>43160.0</v>
      </c>
      <c r="B126" s="10">
        <v>235640.0</v>
      </c>
      <c r="C126" s="11">
        <v>81000.0</v>
      </c>
      <c r="D126" s="11">
        <f t="shared" si="1"/>
        <v>154640</v>
      </c>
      <c r="E126" s="11">
        <f t="shared" si="3"/>
        <v>425680</v>
      </c>
      <c r="F126" s="21" t="s">
        <v>253</v>
      </c>
      <c r="G126" s="21" t="s">
        <v>254</v>
      </c>
      <c r="H126" s="12" t="s">
        <v>255</v>
      </c>
      <c r="I126" s="12">
        <v>43160.0</v>
      </c>
      <c r="J126" s="12">
        <v>43181.0</v>
      </c>
      <c r="K126" s="13"/>
      <c r="L126" s="14">
        <v>23564.0</v>
      </c>
      <c r="M126" s="72">
        <v>0.18</v>
      </c>
      <c r="N126" s="16">
        <f t="shared" si="4"/>
        <v>42415</v>
      </c>
      <c r="O126" s="16">
        <v>14580.0</v>
      </c>
      <c r="P126" s="11">
        <f t="shared" si="5"/>
        <v>27835</v>
      </c>
      <c r="Q126" s="11">
        <f t="shared" si="6"/>
        <v>75110</v>
      </c>
      <c r="R126" s="12">
        <f t="shared" si="7"/>
        <v>43181</v>
      </c>
      <c r="S126" s="11"/>
      <c r="T126" s="73"/>
      <c r="U126" s="11"/>
      <c r="V126" s="14">
        <f t="shared" si="8"/>
        <v>21</v>
      </c>
      <c r="W126" s="14">
        <f t="shared" si="9"/>
        <v>439</v>
      </c>
    </row>
    <row r="127" ht="15.0" customHeight="1">
      <c r="A127" s="17">
        <v>43191.0</v>
      </c>
      <c r="B127" s="10">
        <v>267320.0</v>
      </c>
      <c r="C127" s="11">
        <v>27000.0</v>
      </c>
      <c r="D127" s="11">
        <f t="shared" si="1"/>
        <v>240320</v>
      </c>
      <c r="E127" s="11">
        <f t="shared" si="3"/>
        <v>666000</v>
      </c>
      <c r="F127" s="14" t="s">
        <v>256</v>
      </c>
      <c r="G127" s="14" t="s">
        <v>257</v>
      </c>
      <c r="H127" s="14" t="s">
        <v>258</v>
      </c>
      <c r="I127" s="12">
        <v>43191.0</v>
      </c>
      <c r="J127" s="12">
        <v>43202.0</v>
      </c>
      <c r="K127" s="13">
        <f t="shared" ref="K127:K129" si="10">SUM(J127-I127)</f>
        <v>11</v>
      </c>
      <c r="L127" s="14">
        <v>26732.0</v>
      </c>
      <c r="M127" s="76">
        <v>0.18</v>
      </c>
      <c r="N127" s="77">
        <f t="shared" si="4"/>
        <v>48118</v>
      </c>
      <c r="O127" s="77"/>
      <c r="P127" s="69">
        <f t="shared" si="5"/>
        <v>48118</v>
      </c>
      <c r="Q127" s="69">
        <f t="shared" si="6"/>
        <v>123228</v>
      </c>
      <c r="R127" s="70">
        <f t="shared" si="7"/>
        <v>43202</v>
      </c>
      <c r="S127" s="69"/>
      <c r="T127" s="78"/>
      <c r="U127" s="69"/>
      <c r="V127" s="75">
        <f t="shared" si="8"/>
        <v>11</v>
      </c>
      <c r="W127" s="75">
        <f t="shared" si="9"/>
        <v>261</v>
      </c>
      <c r="X127" s="24">
        <v>27000.0</v>
      </c>
      <c r="Y127" s="24">
        <v>4860.0</v>
      </c>
      <c r="Z127" s="24" t="s">
        <v>259</v>
      </c>
      <c r="AB127" s="24">
        <v>32.0</v>
      </c>
      <c r="AC127" s="24">
        <v>6520.0</v>
      </c>
      <c r="AD127" s="24">
        <f t="shared" ref="AD127:AD128" si="11">AB127*AC127</f>
        <v>208640</v>
      </c>
    </row>
    <row r="128" ht="15.0" customHeight="1">
      <c r="A128" s="17">
        <v>43221.0</v>
      </c>
      <c r="B128" s="10">
        <v>267320.0</v>
      </c>
      <c r="C128" s="11"/>
      <c r="D128" s="11">
        <f t="shared" si="1"/>
        <v>267320</v>
      </c>
      <c r="E128" s="11">
        <f t="shared" si="3"/>
        <v>933320</v>
      </c>
      <c r="F128" s="14"/>
      <c r="G128" s="14"/>
      <c r="H128" s="14"/>
      <c r="I128" s="12">
        <v>43221.0</v>
      </c>
      <c r="J128" s="70">
        <v>43259.0</v>
      </c>
      <c r="K128" s="13">
        <f t="shared" si="10"/>
        <v>38</v>
      </c>
      <c r="L128" s="14">
        <v>26732.0</v>
      </c>
      <c r="M128" s="76">
        <v>0.18</v>
      </c>
      <c r="N128" s="77">
        <f t="shared" si="4"/>
        <v>48118</v>
      </c>
      <c r="O128" s="77"/>
      <c r="P128" s="69">
        <f t="shared" si="5"/>
        <v>48118</v>
      </c>
      <c r="Q128" s="69">
        <f t="shared" si="6"/>
        <v>171346</v>
      </c>
      <c r="R128" s="70">
        <f t="shared" si="7"/>
        <v>43259</v>
      </c>
      <c r="S128" s="69"/>
      <c r="T128" s="78"/>
      <c r="U128" s="69"/>
      <c r="V128" s="75">
        <f t="shared" si="8"/>
        <v>38</v>
      </c>
      <c r="W128" s="75">
        <f t="shared" si="9"/>
        <v>902</v>
      </c>
      <c r="X128" s="24">
        <v>54000.0</v>
      </c>
      <c r="Y128" s="24">
        <v>9720.0</v>
      </c>
      <c r="Z128" s="24" t="s">
        <v>260</v>
      </c>
      <c r="AB128" s="24">
        <v>9.0</v>
      </c>
      <c r="AC128" s="24">
        <v>3000.0</v>
      </c>
      <c r="AD128" s="24">
        <f t="shared" si="11"/>
        <v>27000</v>
      </c>
    </row>
    <row r="129" ht="15.0" customHeight="1">
      <c r="A129" s="17">
        <v>43252.0</v>
      </c>
      <c r="B129" s="10">
        <v>267320.0</v>
      </c>
      <c r="C129" s="11">
        <v>27000.0</v>
      </c>
      <c r="D129" s="11">
        <f t="shared" si="1"/>
        <v>240320</v>
      </c>
      <c r="E129" s="11">
        <f t="shared" si="3"/>
        <v>1173640</v>
      </c>
      <c r="F129" s="14" t="s">
        <v>261</v>
      </c>
      <c r="G129" s="74" t="s">
        <v>262</v>
      </c>
      <c r="H129" s="14" t="s">
        <v>263</v>
      </c>
      <c r="I129" s="12">
        <v>43252.0</v>
      </c>
      <c r="J129" s="70">
        <v>43330.0</v>
      </c>
      <c r="K129" s="13">
        <f t="shared" si="10"/>
        <v>78</v>
      </c>
      <c r="L129" s="14">
        <v>26732.0</v>
      </c>
      <c r="M129" s="76">
        <v>0.18</v>
      </c>
      <c r="N129" s="77">
        <f t="shared" si="4"/>
        <v>48118</v>
      </c>
      <c r="O129" s="77"/>
      <c r="P129" s="69">
        <f t="shared" si="5"/>
        <v>48118</v>
      </c>
      <c r="Q129" s="69">
        <f t="shared" si="6"/>
        <v>219464</v>
      </c>
      <c r="R129" s="70">
        <f t="shared" si="7"/>
        <v>43330</v>
      </c>
      <c r="S129" s="69"/>
      <c r="T129" s="78"/>
      <c r="U129" s="69"/>
      <c r="V129" s="75">
        <f t="shared" si="8"/>
        <v>78</v>
      </c>
      <c r="W129" s="75">
        <f t="shared" si="9"/>
        <v>1851</v>
      </c>
      <c r="X129" s="46">
        <f t="shared" ref="X129:Y129" si="12">SUM(X127:X128)</f>
        <v>81000</v>
      </c>
      <c r="Y129" s="46">
        <f t="shared" si="12"/>
        <v>14580</v>
      </c>
      <c r="AD129" s="24">
        <f>SUM(AD127:AD128)</f>
        <v>235640</v>
      </c>
    </row>
    <row r="130" ht="15.0" customHeight="1">
      <c r="A130" s="17">
        <v>43282.0</v>
      </c>
      <c r="B130" s="10">
        <v>267320.0</v>
      </c>
      <c r="C130" s="11"/>
      <c r="D130" s="11">
        <f t="shared" si="1"/>
        <v>267320</v>
      </c>
      <c r="E130" s="11">
        <f t="shared" si="3"/>
        <v>1440960</v>
      </c>
      <c r="F130" s="25"/>
      <c r="G130" s="25"/>
      <c r="H130" s="14"/>
      <c r="I130" s="12">
        <v>43282.0</v>
      </c>
      <c r="J130" s="70">
        <v>43330.0</v>
      </c>
      <c r="K130" s="13">
        <f>SUM(J129-I130)</f>
        <v>48</v>
      </c>
      <c r="L130" s="14">
        <v>26732.0</v>
      </c>
      <c r="M130" s="76">
        <v>0.18</v>
      </c>
      <c r="N130" s="77">
        <f t="shared" si="4"/>
        <v>48118</v>
      </c>
      <c r="O130" s="77"/>
      <c r="P130" s="69">
        <f t="shared" si="5"/>
        <v>48118</v>
      </c>
      <c r="Q130" s="69">
        <f t="shared" si="6"/>
        <v>267582</v>
      </c>
      <c r="R130" s="70">
        <f t="shared" si="7"/>
        <v>43330</v>
      </c>
      <c r="S130" s="69"/>
      <c r="T130" s="78"/>
      <c r="U130" s="69"/>
      <c r="V130" s="75">
        <f t="shared" si="8"/>
        <v>48</v>
      </c>
      <c r="W130" s="75">
        <f t="shared" si="9"/>
        <v>1139</v>
      </c>
      <c r="AB130" s="24">
        <v>41.0</v>
      </c>
      <c r="AC130" s="24">
        <v>6520.0</v>
      </c>
      <c r="AD130" s="24">
        <f>AB130*AC130</f>
        <v>267320</v>
      </c>
    </row>
    <row r="131" ht="15.0" customHeight="1">
      <c r="A131" s="17">
        <v>43313.0</v>
      </c>
      <c r="B131" s="10">
        <v>267320.0</v>
      </c>
      <c r="C131" s="11">
        <v>54000.0</v>
      </c>
      <c r="D131" s="11">
        <f t="shared" si="1"/>
        <v>213320</v>
      </c>
      <c r="E131" s="11">
        <f t="shared" si="3"/>
        <v>1654280</v>
      </c>
      <c r="F131" s="14" t="s">
        <v>264</v>
      </c>
      <c r="G131" s="14" t="s">
        <v>265</v>
      </c>
      <c r="H131" s="14" t="s">
        <v>266</v>
      </c>
      <c r="I131" s="12">
        <v>43313.0</v>
      </c>
      <c r="J131" s="12">
        <v>43488.0</v>
      </c>
      <c r="K131" s="13"/>
      <c r="L131" s="14">
        <v>26732.0</v>
      </c>
      <c r="M131" s="76">
        <v>0.18</v>
      </c>
      <c r="N131" s="77">
        <f t="shared" si="4"/>
        <v>48118</v>
      </c>
      <c r="O131" s="77"/>
      <c r="P131" s="69">
        <f t="shared" si="5"/>
        <v>48118</v>
      </c>
      <c r="Q131" s="69">
        <f t="shared" si="6"/>
        <v>315700</v>
      </c>
      <c r="R131" s="70">
        <f t="shared" si="7"/>
        <v>43488</v>
      </c>
      <c r="S131" s="69"/>
      <c r="T131" s="78"/>
      <c r="U131" s="69"/>
      <c r="V131" s="75">
        <f t="shared" si="8"/>
        <v>175</v>
      </c>
      <c r="W131" s="75">
        <f t="shared" si="9"/>
        <v>4153</v>
      </c>
    </row>
    <row r="132" ht="15.0" customHeight="1">
      <c r="A132" s="17">
        <v>43344.0</v>
      </c>
      <c r="B132" s="10">
        <v>267320.0</v>
      </c>
      <c r="C132" s="11"/>
      <c r="D132" s="11">
        <f t="shared" si="1"/>
        <v>267320</v>
      </c>
      <c r="E132" s="11">
        <f t="shared" si="3"/>
        <v>1921600</v>
      </c>
      <c r="F132" s="14"/>
      <c r="G132" s="12"/>
      <c r="H132" s="14"/>
      <c r="I132" s="12">
        <v>43344.0</v>
      </c>
      <c r="J132" s="12">
        <v>43488.0</v>
      </c>
      <c r="K132" s="13"/>
      <c r="L132" s="14">
        <v>26732.0</v>
      </c>
      <c r="M132" s="76">
        <v>0.18</v>
      </c>
      <c r="N132" s="77">
        <f t="shared" si="4"/>
        <v>48118</v>
      </c>
      <c r="O132" s="77"/>
      <c r="P132" s="69">
        <f t="shared" si="5"/>
        <v>48118</v>
      </c>
      <c r="Q132" s="69">
        <f t="shared" si="6"/>
        <v>363818</v>
      </c>
      <c r="R132" s="70">
        <f t="shared" si="7"/>
        <v>43488</v>
      </c>
      <c r="S132" s="69"/>
      <c r="T132" s="78"/>
      <c r="U132" s="69"/>
      <c r="V132" s="75">
        <f t="shared" si="8"/>
        <v>144</v>
      </c>
      <c r="W132" s="75">
        <f t="shared" si="9"/>
        <v>3417</v>
      </c>
    </row>
    <row r="133" ht="15.0" customHeight="1">
      <c r="A133" s="17">
        <v>43374.0</v>
      </c>
      <c r="B133" s="10">
        <v>267320.0</v>
      </c>
      <c r="C133" s="11"/>
      <c r="D133" s="11">
        <f t="shared" si="1"/>
        <v>267320</v>
      </c>
      <c r="E133" s="11">
        <f t="shared" si="3"/>
        <v>2188920</v>
      </c>
      <c r="F133" s="10"/>
      <c r="G133" s="9"/>
      <c r="H133" s="10"/>
      <c r="I133" s="12">
        <v>43374.0</v>
      </c>
      <c r="J133" s="12">
        <v>43488.0</v>
      </c>
      <c r="K133" s="13">
        <f>SUM(J133-I133)</f>
        <v>114</v>
      </c>
      <c r="L133" s="14">
        <v>26732.0</v>
      </c>
      <c r="M133" s="76">
        <v>0.18</v>
      </c>
      <c r="N133" s="77">
        <f t="shared" si="4"/>
        <v>48118</v>
      </c>
      <c r="O133" s="77"/>
      <c r="P133" s="69">
        <f t="shared" si="5"/>
        <v>48118</v>
      </c>
      <c r="Q133" s="69">
        <f t="shared" si="6"/>
        <v>411936</v>
      </c>
      <c r="R133" s="70">
        <f t="shared" si="7"/>
        <v>43488</v>
      </c>
      <c r="S133" s="69"/>
      <c r="T133" s="78"/>
      <c r="U133" s="69"/>
      <c r="V133" s="75">
        <f t="shared" si="8"/>
        <v>114</v>
      </c>
      <c r="W133" s="75">
        <f t="shared" si="9"/>
        <v>2705</v>
      </c>
    </row>
    <row r="134" ht="15.0" customHeight="1">
      <c r="A134" s="17">
        <v>43405.0</v>
      </c>
      <c r="B134" s="10">
        <v>267320.0</v>
      </c>
      <c r="C134" s="11"/>
      <c r="D134" s="11">
        <f t="shared" si="1"/>
        <v>267320</v>
      </c>
      <c r="E134" s="11">
        <f t="shared" si="3"/>
        <v>2456240</v>
      </c>
      <c r="F134" s="10"/>
      <c r="G134" s="9"/>
      <c r="H134" s="10"/>
      <c r="I134" s="12">
        <v>43405.0</v>
      </c>
      <c r="J134" s="12">
        <v>43488.0</v>
      </c>
      <c r="K134" s="13"/>
      <c r="L134" s="14">
        <v>26732.0</v>
      </c>
      <c r="M134" s="72">
        <v>0.18</v>
      </c>
      <c r="N134" s="16">
        <f t="shared" si="4"/>
        <v>48118</v>
      </c>
      <c r="O134" s="16"/>
      <c r="P134" s="11">
        <f t="shared" si="5"/>
        <v>48118</v>
      </c>
      <c r="Q134" s="11">
        <f t="shared" si="6"/>
        <v>460054</v>
      </c>
      <c r="R134" s="12">
        <f t="shared" si="7"/>
        <v>43488</v>
      </c>
      <c r="S134" s="11"/>
      <c r="T134" s="73"/>
      <c r="U134" s="11"/>
      <c r="V134" s="14">
        <f t="shared" si="8"/>
        <v>83</v>
      </c>
      <c r="W134" s="14">
        <f t="shared" si="9"/>
        <v>1970</v>
      </c>
    </row>
    <row r="135" ht="15.0" customHeight="1">
      <c r="A135" s="17">
        <v>43435.0</v>
      </c>
      <c r="B135" s="10">
        <v>267320.0</v>
      </c>
      <c r="C135" s="11"/>
      <c r="D135" s="11">
        <f t="shared" si="1"/>
        <v>267320</v>
      </c>
      <c r="E135" s="11">
        <f t="shared" si="3"/>
        <v>2723560</v>
      </c>
      <c r="F135" s="10"/>
      <c r="G135" s="9"/>
      <c r="H135" s="10"/>
      <c r="I135" s="12">
        <v>43435.0</v>
      </c>
      <c r="J135" s="12">
        <v>43488.0</v>
      </c>
      <c r="K135" s="13"/>
      <c r="L135" s="14">
        <v>26732.0</v>
      </c>
      <c r="M135" s="72">
        <v>0.18</v>
      </c>
      <c r="N135" s="16">
        <f t="shared" si="4"/>
        <v>48118</v>
      </c>
      <c r="O135" s="16"/>
      <c r="P135" s="11">
        <f t="shared" si="5"/>
        <v>48118</v>
      </c>
      <c r="Q135" s="11">
        <f t="shared" si="6"/>
        <v>508172</v>
      </c>
      <c r="R135" s="12">
        <f t="shared" si="7"/>
        <v>43488</v>
      </c>
      <c r="S135" s="11"/>
      <c r="T135" s="73"/>
      <c r="U135" s="11"/>
      <c r="V135" s="14">
        <f t="shared" si="8"/>
        <v>53</v>
      </c>
      <c r="W135" s="14">
        <f t="shared" si="9"/>
        <v>1258</v>
      </c>
    </row>
    <row r="136" ht="15.0" customHeight="1">
      <c r="A136" s="17">
        <v>43466.0</v>
      </c>
      <c r="B136" s="10">
        <v>267320.0</v>
      </c>
      <c r="C136" s="11">
        <v>144000.0</v>
      </c>
      <c r="D136" s="11">
        <f t="shared" si="1"/>
        <v>123320</v>
      </c>
      <c r="E136" s="11">
        <f t="shared" si="3"/>
        <v>2846880</v>
      </c>
      <c r="F136" s="10"/>
      <c r="G136" s="9"/>
      <c r="H136" s="79" t="s">
        <v>267</v>
      </c>
      <c r="I136" s="12">
        <v>43466.0</v>
      </c>
      <c r="J136" s="80">
        <v>43579.0</v>
      </c>
      <c r="K136" s="13"/>
      <c r="L136" s="14">
        <v>26732.0</v>
      </c>
      <c r="M136" s="72">
        <v>0.18</v>
      </c>
      <c r="N136" s="16">
        <f t="shared" si="4"/>
        <v>48118</v>
      </c>
      <c r="O136" s="16">
        <v>25920.0</v>
      </c>
      <c r="P136" s="11">
        <f t="shared" si="5"/>
        <v>22198</v>
      </c>
      <c r="Q136" s="11">
        <f t="shared" si="6"/>
        <v>530370</v>
      </c>
      <c r="R136" s="12">
        <v>44104.0</v>
      </c>
      <c r="S136" s="11"/>
      <c r="T136" s="73"/>
      <c r="U136" s="11"/>
      <c r="V136" s="14">
        <f t="shared" si="8"/>
        <v>638</v>
      </c>
      <c r="W136" s="14">
        <f t="shared" si="9"/>
        <v>15139</v>
      </c>
      <c r="X136" s="24">
        <v>169920.0</v>
      </c>
      <c r="Y136" s="24">
        <v>893759.0</v>
      </c>
      <c r="Z136" s="24" t="s">
        <v>268</v>
      </c>
    </row>
    <row r="137" ht="15.0" customHeight="1">
      <c r="A137" s="17">
        <v>43497.0</v>
      </c>
      <c r="B137" s="10">
        <v>267320.0</v>
      </c>
      <c r="C137" s="11"/>
      <c r="D137" s="11">
        <f t="shared" si="1"/>
        <v>267320</v>
      </c>
      <c r="E137" s="11">
        <f t="shared" si="3"/>
        <v>3114200</v>
      </c>
      <c r="F137" s="14"/>
      <c r="G137" s="14"/>
      <c r="H137" s="14"/>
      <c r="I137" s="12">
        <v>43497.0</v>
      </c>
      <c r="J137" s="80">
        <v>43579.0</v>
      </c>
      <c r="K137" s="13"/>
      <c r="L137" s="14">
        <v>26732.0</v>
      </c>
      <c r="M137" s="76"/>
      <c r="N137" s="77"/>
      <c r="O137" s="77"/>
      <c r="P137" s="69"/>
      <c r="Q137" s="69"/>
      <c r="R137" s="70"/>
      <c r="S137" s="69"/>
      <c r="T137" s="78"/>
      <c r="U137" s="69"/>
      <c r="V137" s="75"/>
      <c r="W137" s="75"/>
      <c r="X137" s="19"/>
      <c r="Y137" s="19"/>
      <c r="Z137" s="20"/>
    </row>
    <row r="138" ht="15.0" customHeight="1">
      <c r="A138" s="17">
        <v>43525.0</v>
      </c>
      <c r="B138" s="10">
        <v>267320.0</v>
      </c>
      <c r="C138" s="11">
        <v>312960.0</v>
      </c>
      <c r="D138" s="11">
        <f t="shared" si="1"/>
        <v>-45640</v>
      </c>
      <c r="E138" s="11">
        <f t="shared" si="3"/>
        <v>3068560</v>
      </c>
      <c r="F138" s="14"/>
      <c r="G138" s="12"/>
      <c r="H138" s="14" t="s">
        <v>269</v>
      </c>
      <c r="I138" s="12">
        <v>43525.0</v>
      </c>
      <c r="J138" s="80">
        <v>43579.0</v>
      </c>
      <c r="K138" s="13"/>
      <c r="L138" s="14">
        <v>26732.0</v>
      </c>
      <c r="M138" s="76"/>
      <c r="N138" s="77"/>
      <c r="O138" s="77"/>
      <c r="P138" s="69"/>
      <c r="Q138" s="69"/>
      <c r="R138" s="70"/>
      <c r="S138" s="69"/>
      <c r="T138" s="78"/>
      <c r="U138" s="69"/>
      <c r="V138" s="75"/>
      <c r="W138" s="75"/>
      <c r="X138" s="20">
        <v>6520.0</v>
      </c>
      <c r="Y138" s="20">
        <v>9.0</v>
      </c>
      <c r="Z138" s="20">
        <f>SUM(X138*Y138)</f>
        <v>58680</v>
      </c>
      <c r="AA138" s="24">
        <v>6.0</v>
      </c>
      <c r="AB138" s="24">
        <f>SUM(Z138*AA138)</f>
        <v>352080</v>
      </c>
    </row>
    <row r="139" ht="15.0" customHeight="1">
      <c r="A139" s="17">
        <v>43556.0</v>
      </c>
      <c r="B139" s="10">
        <v>267320.0</v>
      </c>
      <c r="C139" s="11">
        <v>156480.0</v>
      </c>
      <c r="D139" s="11">
        <f t="shared" si="1"/>
        <v>110840</v>
      </c>
      <c r="E139" s="11">
        <f t="shared" si="3"/>
        <v>3179400</v>
      </c>
      <c r="F139" s="14" t="s">
        <v>270</v>
      </c>
      <c r="G139" s="12" t="s">
        <v>271</v>
      </c>
      <c r="H139" s="14" t="s">
        <v>272</v>
      </c>
      <c r="I139" s="12">
        <v>43556.0</v>
      </c>
      <c r="J139" s="12">
        <v>43754.0</v>
      </c>
      <c r="K139" s="13"/>
      <c r="L139" s="14">
        <v>26732.0</v>
      </c>
      <c r="M139" s="76"/>
      <c r="N139" s="77"/>
      <c r="O139" s="77"/>
      <c r="P139" s="69"/>
      <c r="Q139" s="69"/>
      <c r="R139" s="70"/>
      <c r="S139" s="69"/>
      <c r="T139" s="78"/>
      <c r="U139" s="69"/>
      <c r="V139" s="75"/>
      <c r="W139" s="75"/>
    </row>
    <row r="140" ht="15.0" customHeight="1">
      <c r="A140" s="17">
        <v>43586.0</v>
      </c>
      <c r="B140" s="10">
        <v>267320.0</v>
      </c>
      <c r="C140" s="11"/>
      <c r="D140" s="11">
        <f t="shared" si="1"/>
        <v>267320</v>
      </c>
      <c r="E140" s="11">
        <f t="shared" si="3"/>
        <v>3446720</v>
      </c>
      <c r="F140" s="14"/>
      <c r="G140" s="12"/>
      <c r="H140" s="14"/>
      <c r="I140" s="12">
        <v>43586.0</v>
      </c>
      <c r="J140" s="12">
        <v>43754.0</v>
      </c>
      <c r="K140" s="13"/>
      <c r="L140" s="14">
        <v>26732.0</v>
      </c>
      <c r="M140" s="76"/>
      <c r="N140" s="77"/>
      <c r="O140" s="77"/>
      <c r="P140" s="69"/>
      <c r="Q140" s="69"/>
      <c r="R140" s="70"/>
      <c r="S140" s="69"/>
      <c r="T140" s="78"/>
      <c r="U140" s="69"/>
      <c r="V140" s="75"/>
      <c r="W140" s="75"/>
    </row>
    <row r="141" ht="15.0" customHeight="1">
      <c r="A141" s="17">
        <v>43617.0</v>
      </c>
      <c r="B141" s="10">
        <v>267320.0</v>
      </c>
      <c r="C141" s="11"/>
      <c r="D141" s="11">
        <f t="shared" si="1"/>
        <v>267320</v>
      </c>
      <c r="E141" s="11">
        <f t="shared" si="3"/>
        <v>3714040</v>
      </c>
      <c r="F141" s="14"/>
      <c r="G141" s="12"/>
      <c r="H141" s="14"/>
      <c r="I141" s="12">
        <v>43617.0</v>
      </c>
      <c r="J141" s="12">
        <v>43754.0</v>
      </c>
      <c r="K141" s="13"/>
      <c r="L141" s="14">
        <v>26732.0</v>
      </c>
      <c r="M141" s="76"/>
      <c r="N141" s="77"/>
      <c r="O141" s="77"/>
      <c r="P141" s="69"/>
      <c r="Q141" s="69"/>
      <c r="R141" s="70"/>
      <c r="S141" s="69"/>
      <c r="T141" s="78"/>
      <c r="U141" s="69"/>
      <c r="V141" s="75"/>
      <c r="W141" s="75"/>
      <c r="X141" s="19">
        <v>43617.0</v>
      </c>
      <c r="Y141" s="19">
        <v>43630.0</v>
      </c>
      <c r="Z141" s="20">
        <f>SUM(Y141-X141+1)</f>
        <v>14</v>
      </c>
    </row>
    <row r="142" ht="15.0" customHeight="1">
      <c r="A142" s="17">
        <v>43647.0</v>
      </c>
      <c r="B142" s="10">
        <v>267320.0</v>
      </c>
      <c r="C142" s="11"/>
      <c r="D142" s="11">
        <f t="shared" si="1"/>
        <v>267320</v>
      </c>
      <c r="E142" s="11">
        <f t="shared" si="3"/>
        <v>3981360</v>
      </c>
      <c r="F142" s="14"/>
      <c r="G142" s="21"/>
      <c r="H142" s="14"/>
      <c r="I142" s="12">
        <v>43647.0</v>
      </c>
      <c r="J142" s="81">
        <v>43852.0</v>
      </c>
      <c r="K142" s="13"/>
      <c r="L142" s="14">
        <v>26732.0</v>
      </c>
      <c r="M142" s="76"/>
      <c r="N142" s="77"/>
      <c r="O142" s="77"/>
      <c r="P142" s="69"/>
      <c r="Q142" s="69"/>
      <c r="R142" s="70"/>
      <c r="S142" s="69"/>
      <c r="T142" s="78"/>
      <c r="U142" s="69"/>
      <c r="V142" s="75"/>
      <c r="W142" s="75"/>
    </row>
    <row r="143" ht="15.0" customHeight="1">
      <c r="A143" s="17">
        <v>43678.0</v>
      </c>
      <c r="B143" s="10">
        <v>267320.0</v>
      </c>
      <c r="C143" s="11"/>
      <c r="D143" s="11">
        <f t="shared" si="1"/>
        <v>267320</v>
      </c>
      <c r="E143" s="11">
        <f t="shared" si="3"/>
        <v>4248680</v>
      </c>
      <c r="F143" s="14"/>
      <c r="G143" s="21"/>
      <c r="H143" s="14"/>
      <c r="I143" s="12">
        <v>43678.0</v>
      </c>
      <c r="J143" s="80">
        <v>43852.0</v>
      </c>
      <c r="K143" s="13"/>
      <c r="L143" s="14">
        <v>26732.0</v>
      </c>
      <c r="M143" s="76"/>
      <c r="N143" s="77"/>
      <c r="O143" s="77"/>
      <c r="P143" s="69"/>
      <c r="Q143" s="69"/>
      <c r="R143" s="70"/>
      <c r="S143" s="69"/>
      <c r="T143" s="78"/>
      <c r="U143" s="69"/>
      <c r="V143" s="75"/>
      <c r="W143" s="75"/>
      <c r="X143" s="19">
        <v>43617.0</v>
      </c>
      <c r="Y143" s="19">
        <v>43629.0</v>
      </c>
      <c r="Z143" s="20">
        <f>SUM(Y143-X143+1)</f>
        <v>13</v>
      </c>
    </row>
    <row r="144" ht="15.0" customHeight="1">
      <c r="A144" s="17">
        <v>43709.0</v>
      </c>
      <c r="B144" s="10">
        <v>267320.0</v>
      </c>
      <c r="C144" s="11"/>
      <c r="D144" s="11">
        <f t="shared" si="1"/>
        <v>267320</v>
      </c>
      <c r="E144" s="11">
        <f t="shared" si="3"/>
        <v>4516000</v>
      </c>
      <c r="F144" s="14"/>
      <c r="G144" s="21"/>
      <c r="H144" s="14"/>
      <c r="I144" s="12">
        <v>43709.0</v>
      </c>
      <c r="J144" s="80">
        <v>43852.0</v>
      </c>
      <c r="K144" s="13"/>
      <c r="L144" s="14">
        <v>26732.0</v>
      </c>
      <c r="M144" s="76"/>
      <c r="N144" s="77"/>
      <c r="O144" s="77"/>
      <c r="P144" s="69"/>
      <c r="Q144" s="69"/>
      <c r="R144" s="70"/>
      <c r="S144" s="69"/>
      <c r="T144" s="78"/>
      <c r="U144" s="69"/>
      <c r="V144" s="75"/>
      <c r="W144" s="75"/>
    </row>
    <row r="145" ht="15.0" customHeight="1">
      <c r="A145" s="17">
        <v>43739.0</v>
      </c>
      <c r="B145" s="10">
        <v>267320.0</v>
      </c>
      <c r="C145" s="11">
        <v>254280.0</v>
      </c>
      <c r="D145" s="11">
        <f t="shared" si="1"/>
        <v>13040</v>
      </c>
      <c r="E145" s="11">
        <f t="shared" si="3"/>
        <v>4529040</v>
      </c>
      <c r="F145" s="14" t="s">
        <v>273</v>
      </c>
      <c r="G145" s="21" t="s">
        <v>274</v>
      </c>
      <c r="H145" s="74" t="s">
        <v>275</v>
      </c>
      <c r="I145" s="12">
        <v>43739.0</v>
      </c>
      <c r="J145" s="80"/>
      <c r="K145" s="13"/>
      <c r="L145" s="14">
        <v>26732.0</v>
      </c>
      <c r="M145" s="76"/>
      <c r="N145" s="77"/>
      <c r="O145" s="77"/>
      <c r="P145" s="69"/>
      <c r="Q145" s="69"/>
      <c r="R145" s="70"/>
      <c r="S145" s="69"/>
      <c r="T145" s="78"/>
      <c r="U145" s="69"/>
      <c r="V145" s="75"/>
      <c r="W145" s="75"/>
      <c r="AA145" s="24">
        <v>2625.0</v>
      </c>
      <c r="AB145" s="24">
        <f>AA147</f>
        <v>2756</v>
      </c>
      <c r="AL145" s="24">
        <v>254280.0</v>
      </c>
    </row>
    <row r="146" ht="15.0" customHeight="1">
      <c r="A146" s="71">
        <v>43770.0</v>
      </c>
      <c r="B146" s="10">
        <v>267320.0</v>
      </c>
      <c r="C146" s="69"/>
      <c r="D146" s="69">
        <f t="shared" si="1"/>
        <v>267320</v>
      </c>
      <c r="E146" s="69">
        <f t="shared" si="3"/>
        <v>4796360</v>
      </c>
      <c r="F146" s="75"/>
      <c r="G146" s="82"/>
      <c r="H146" s="75"/>
      <c r="I146" s="70">
        <v>43770.0</v>
      </c>
      <c r="J146" s="81">
        <v>43784.0</v>
      </c>
      <c r="K146" s="83">
        <f>SUM(J146-I146)</f>
        <v>14</v>
      </c>
      <c r="L146" s="14">
        <v>26732.0</v>
      </c>
      <c r="M146" s="76"/>
      <c r="N146" s="77"/>
      <c r="O146" s="77"/>
      <c r="P146" s="69"/>
      <c r="Q146" s="69"/>
      <c r="R146" s="70"/>
      <c r="S146" s="69"/>
      <c r="T146" s="78"/>
      <c r="U146" s="69"/>
      <c r="V146" s="75"/>
      <c r="W146" s="75"/>
      <c r="X146" s="24">
        <v>44801.0</v>
      </c>
      <c r="AA146" s="24">
        <f>ROUND(SUM(AA145*5%),0)</f>
        <v>131</v>
      </c>
      <c r="AB146" s="24">
        <f>ROUND(SUM(AB145*10%),0)</f>
        <v>276</v>
      </c>
      <c r="AF146" s="24">
        <v>22.0</v>
      </c>
      <c r="AG146" s="24">
        <v>6520.0</v>
      </c>
      <c r="AH146" s="24">
        <f>AF146*AG146</f>
        <v>143440</v>
      </c>
      <c r="AI146" s="24">
        <v>3.0</v>
      </c>
      <c r="AJ146" s="24">
        <f>AH146*AI146</f>
        <v>430320</v>
      </c>
      <c r="AL146" s="24">
        <f>AL145/3</f>
        <v>84760</v>
      </c>
    </row>
    <row r="147" ht="15.0" customHeight="1">
      <c r="A147" s="17">
        <v>43800.0</v>
      </c>
      <c r="B147" s="10">
        <v>267320.0</v>
      </c>
      <c r="C147" s="11"/>
      <c r="D147" s="11">
        <f t="shared" si="1"/>
        <v>267320</v>
      </c>
      <c r="E147" s="11">
        <f t="shared" si="3"/>
        <v>5063680</v>
      </c>
      <c r="F147" s="14"/>
      <c r="G147" s="12"/>
      <c r="H147" s="14"/>
      <c r="I147" s="12">
        <v>43800.0</v>
      </c>
      <c r="J147" s="80"/>
      <c r="K147" s="13"/>
      <c r="L147" s="14">
        <v>26732.0</v>
      </c>
      <c r="M147" s="76"/>
      <c r="N147" s="77"/>
      <c r="O147" s="77"/>
      <c r="P147" s="69"/>
      <c r="Q147" s="69"/>
      <c r="R147" s="70"/>
      <c r="S147" s="69"/>
      <c r="T147" s="78"/>
      <c r="U147" s="69"/>
      <c r="V147" s="75"/>
      <c r="W147" s="75"/>
      <c r="AA147" s="24">
        <f t="shared" ref="AA147:AB147" si="13">SUM(AA145,AA146)</f>
        <v>2756</v>
      </c>
      <c r="AB147" s="24">
        <f t="shared" si="13"/>
        <v>3032</v>
      </c>
      <c r="AL147" s="24">
        <f>AL146/6520</f>
        <v>13</v>
      </c>
    </row>
    <row r="148" ht="15.0" customHeight="1">
      <c r="A148" s="17">
        <v>43831.0</v>
      </c>
      <c r="B148" s="10">
        <v>267320.0</v>
      </c>
      <c r="C148" s="11">
        <v>378160.0</v>
      </c>
      <c r="D148" s="11">
        <f t="shared" si="1"/>
        <v>-110840</v>
      </c>
      <c r="E148" s="11">
        <f t="shared" si="3"/>
        <v>4952840</v>
      </c>
      <c r="F148" s="14"/>
      <c r="G148" s="14"/>
      <c r="H148" s="14" t="s">
        <v>276</v>
      </c>
      <c r="I148" s="12">
        <v>43831.0</v>
      </c>
      <c r="J148" s="80">
        <v>44060.0</v>
      </c>
      <c r="K148" s="13"/>
      <c r="L148" s="14">
        <v>26732.0</v>
      </c>
      <c r="M148" s="76"/>
      <c r="N148" s="77"/>
      <c r="O148" s="77"/>
      <c r="P148" s="69"/>
      <c r="Q148" s="69"/>
      <c r="R148" s="70"/>
      <c r="S148" s="69"/>
      <c r="T148" s="78"/>
      <c r="U148" s="69"/>
      <c r="V148" s="75"/>
      <c r="W148" s="75"/>
    </row>
    <row r="149" ht="15.0" customHeight="1">
      <c r="A149" s="17">
        <v>43862.0</v>
      </c>
      <c r="B149" s="10">
        <v>267320.0</v>
      </c>
      <c r="C149" s="11"/>
      <c r="D149" s="11">
        <f t="shared" si="1"/>
        <v>267320</v>
      </c>
      <c r="E149" s="11">
        <f t="shared" si="3"/>
        <v>5220160</v>
      </c>
      <c r="F149" s="14"/>
      <c r="G149" s="26"/>
      <c r="H149" s="14"/>
      <c r="I149" s="12">
        <v>43862.0</v>
      </c>
      <c r="J149" s="80">
        <v>44060.0</v>
      </c>
      <c r="K149" s="13">
        <f t="shared" ref="K149:K150" si="14">SUM(J149-I149)</f>
        <v>198</v>
      </c>
      <c r="L149" s="14">
        <v>26732.0</v>
      </c>
      <c r="M149" s="76"/>
      <c r="N149" s="77"/>
      <c r="O149" s="77"/>
      <c r="P149" s="69"/>
      <c r="Q149" s="69"/>
      <c r="R149" s="70"/>
      <c r="S149" s="69"/>
      <c r="T149" s="78"/>
      <c r="U149" s="69"/>
      <c r="V149" s="75"/>
      <c r="W149" s="75"/>
      <c r="X149" s="24">
        <v>45057.0</v>
      </c>
      <c r="Y149" s="24">
        <v>45060.0</v>
      </c>
    </row>
    <row r="150" ht="15.0" customHeight="1">
      <c r="A150" s="17">
        <v>43891.0</v>
      </c>
      <c r="B150" s="10">
        <v>267320.0</v>
      </c>
      <c r="C150" s="11"/>
      <c r="D150" s="11">
        <f t="shared" si="1"/>
        <v>267320</v>
      </c>
      <c r="E150" s="11">
        <f t="shared" si="3"/>
        <v>5487480</v>
      </c>
      <c r="F150" s="14"/>
      <c r="G150" s="14"/>
      <c r="H150" s="14"/>
      <c r="I150" s="12">
        <v>43891.0</v>
      </c>
      <c r="J150" s="80">
        <v>44060.0</v>
      </c>
      <c r="K150" s="13">
        <f t="shared" si="14"/>
        <v>169</v>
      </c>
      <c r="L150" s="14">
        <v>26732.0</v>
      </c>
      <c r="M150" s="76"/>
      <c r="N150" s="77"/>
      <c r="O150" s="77"/>
      <c r="P150" s="69"/>
      <c r="Q150" s="69"/>
      <c r="R150" s="70"/>
      <c r="S150" s="69"/>
      <c r="T150" s="78"/>
      <c r="U150" s="69"/>
      <c r="V150" s="75"/>
      <c r="W150" s="75"/>
      <c r="X150" s="24">
        <v>45106.0</v>
      </c>
    </row>
    <row r="151" ht="15.0" customHeight="1">
      <c r="A151" s="22">
        <v>43922.0</v>
      </c>
      <c r="B151" s="10">
        <v>267320.0</v>
      </c>
      <c r="C151" s="11"/>
      <c r="D151" s="11">
        <f t="shared" si="1"/>
        <v>267320</v>
      </c>
      <c r="E151" s="23">
        <f t="shared" si="3"/>
        <v>5754800</v>
      </c>
      <c r="F151" s="28"/>
      <c r="G151" s="28"/>
      <c r="H151" s="28"/>
      <c r="I151" s="12">
        <v>43922.0</v>
      </c>
      <c r="J151" s="81">
        <v>44104.0</v>
      </c>
      <c r="K151" s="13"/>
      <c r="L151" s="14">
        <v>26732.0</v>
      </c>
      <c r="M151" s="76"/>
      <c r="N151" s="77"/>
      <c r="O151" s="77"/>
      <c r="P151" s="69"/>
      <c r="Q151" s="69"/>
      <c r="R151" s="70"/>
      <c r="S151" s="69"/>
      <c r="T151" s="78"/>
      <c r="U151" s="69"/>
      <c r="V151" s="75"/>
      <c r="W151" s="75"/>
    </row>
    <row r="152" ht="15.0" customHeight="1">
      <c r="A152" s="22">
        <v>43952.0</v>
      </c>
      <c r="B152" s="10">
        <v>267320.0</v>
      </c>
      <c r="C152" s="11"/>
      <c r="D152" s="11">
        <f t="shared" si="1"/>
        <v>267320</v>
      </c>
      <c r="E152" s="23">
        <f t="shared" si="3"/>
        <v>6022120</v>
      </c>
      <c r="F152" s="28"/>
      <c r="G152" s="28"/>
      <c r="H152" s="28"/>
      <c r="I152" s="12">
        <v>43952.0</v>
      </c>
      <c r="J152" s="81">
        <v>44104.0</v>
      </c>
      <c r="K152" s="13"/>
      <c r="L152" s="14">
        <v>26732.0</v>
      </c>
      <c r="M152" s="76"/>
      <c r="N152" s="77"/>
      <c r="O152" s="77"/>
      <c r="P152" s="69"/>
      <c r="Q152" s="69"/>
      <c r="R152" s="70"/>
      <c r="S152" s="69"/>
      <c r="T152" s="78"/>
      <c r="U152" s="69"/>
      <c r="V152" s="75"/>
      <c r="W152" s="75"/>
      <c r="AC152" s="24">
        <v>502040.0</v>
      </c>
      <c r="AD152" s="24">
        <v>3.0</v>
      </c>
      <c r="AE152" s="24">
        <f>AC152/AD152</f>
        <v>167346.6667</v>
      </c>
      <c r="AF152" s="24">
        <f>AE152/6520</f>
        <v>25.66666667</v>
      </c>
    </row>
    <row r="153" ht="15.0" customHeight="1">
      <c r="A153" s="22">
        <v>43983.0</v>
      </c>
      <c r="B153" s="10">
        <v>267320.0</v>
      </c>
      <c r="C153" s="11"/>
      <c r="D153" s="11">
        <f t="shared" si="1"/>
        <v>267320</v>
      </c>
      <c r="E153" s="23">
        <f t="shared" si="3"/>
        <v>6289440</v>
      </c>
      <c r="F153" s="28"/>
      <c r="G153" s="28"/>
      <c r="H153" s="28"/>
      <c r="I153" s="12">
        <v>43983.0</v>
      </c>
      <c r="J153" s="81">
        <v>44104.0</v>
      </c>
      <c r="K153" s="13">
        <f>SUM(J153-I153)</f>
        <v>121</v>
      </c>
      <c r="L153" s="14">
        <v>26732.0</v>
      </c>
      <c r="M153" s="76"/>
      <c r="N153" s="77"/>
      <c r="O153" s="77"/>
      <c r="P153" s="69"/>
      <c r="Q153" s="69"/>
      <c r="R153" s="70"/>
      <c r="S153" s="69"/>
      <c r="T153" s="78"/>
      <c r="U153" s="69"/>
      <c r="V153" s="75"/>
      <c r="W153" s="75"/>
      <c r="X153" s="24">
        <v>45309.0</v>
      </c>
      <c r="Y153" s="24">
        <v>45311.0</v>
      </c>
    </row>
    <row r="154" ht="15.0" customHeight="1">
      <c r="A154" s="17">
        <v>44013.0</v>
      </c>
      <c r="B154" s="10">
        <v>267320.0</v>
      </c>
      <c r="C154" s="11"/>
      <c r="D154" s="11">
        <f t="shared" si="1"/>
        <v>267320</v>
      </c>
      <c r="E154" s="23">
        <f t="shared" si="3"/>
        <v>6556760</v>
      </c>
      <c r="F154" s="14"/>
      <c r="G154" s="14"/>
      <c r="H154" s="14"/>
      <c r="I154" s="12">
        <v>44013.0</v>
      </c>
      <c r="J154" s="81">
        <v>44104.0</v>
      </c>
      <c r="K154" s="13"/>
      <c r="L154" s="14">
        <v>26732.0</v>
      </c>
      <c r="M154" s="76"/>
      <c r="N154" s="77"/>
      <c r="O154" s="77"/>
      <c r="P154" s="69"/>
      <c r="Q154" s="69"/>
      <c r="R154" s="70"/>
      <c r="S154" s="69"/>
      <c r="T154" s="78"/>
      <c r="U154" s="69"/>
      <c r="V154" s="75"/>
      <c r="W154" s="75"/>
    </row>
    <row r="155" ht="15.0" customHeight="1">
      <c r="A155" s="17">
        <v>44044.0</v>
      </c>
      <c r="B155" s="10">
        <v>267320.0</v>
      </c>
      <c r="C155" s="11">
        <v>502040.0</v>
      </c>
      <c r="D155" s="11">
        <f t="shared" si="1"/>
        <v>-234720</v>
      </c>
      <c r="E155" s="23">
        <f t="shared" si="3"/>
        <v>6322040</v>
      </c>
      <c r="F155" s="14"/>
      <c r="G155" s="14"/>
      <c r="H155" s="74" t="s">
        <v>277</v>
      </c>
      <c r="I155" s="12">
        <v>44044.0</v>
      </c>
      <c r="J155" s="81">
        <v>44104.0</v>
      </c>
      <c r="K155" s="13">
        <f t="shared" ref="K155:K156" si="15">SUM(J155-I155)</f>
        <v>60</v>
      </c>
      <c r="L155" s="14">
        <v>26732.0</v>
      </c>
      <c r="M155" s="76"/>
      <c r="N155" s="77"/>
      <c r="O155" s="77"/>
      <c r="P155" s="69"/>
      <c r="Q155" s="69"/>
      <c r="R155" s="70"/>
      <c r="S155" s="69"/>
      <c r="T155" s="78"/>
      <c r="U155" s="69"/>
      <c r="V155" s="75"/>
      <c r="W155" s="75"/>
      <c r="X155" s="24">
        <v>45454.0</v>
      </c>
    </row>
    <row r="156" ht="15.0" customHeight="1">
      <c r="A156" s="17">
        <v>44075.0</v>
      </c>
      <c r="B156" s="10">
        <v>267320.0</v>
      </c>
      <c r="C156" s="11"/>
      <c r="D156" s="11">
        <f t="shared" si="1"/>
        <v>267320</v>
      </c>
      <c r="E156" s="23">
        <f t="shared" si="3"/>
        <v>6589360</v>
      </c>
      <c r="F156" s="14"/>
      <c r="G156" s="14"/>
      <c r="H156" s="14"/>
      <c r="I156" s="12">
        <v>44044.0</v>
      </c>
      <c r="J156" s="81">
        <v>44104.0</v>
      </c>
      <c r="K156" s="13">
        <f t="shared" si="15"/>
        <v>60</v>
      </c>
      <c r="L156" s="14">
        <v>26732.0</v>
      </c>
      <c r="M156" s="76"/>
      <c r="N156" s="77"/>
      <c r="O156" s="77"/>
      <c r="P156" s="69"/>
      <c r="Q156" s="69"/>
      <c r="R156" s="70"/>
      <c r="S156" s="69"/>
      <c r="T156" s="78"/>
      <c r="U156" s="69"/>
      <c r="V156" s="75"/>
      <c r="W156" s="75"/>
    </row>
    <row r="157" ht="15.0" customHeight="1">
      <c r="A157" s="11"/>
      <c r="B157" s="11">
        <f t="shared" ref="B157:D157" si="16">SUM(B6:B156)</f>
        <v>10512880</v>
      </c>
      <c r="C157" s="11">
        <f t="shared" si="16"/>
        <v>3923520</v>
      </c>
      <c r="D157" s="11">
        <f t="shared" si="16"/>
        <v>6589360</v>
      </c>
      <c r="E157" s="11"/>
      <c r="F157" s="14"/>
      <c r="G157" s="14"/>
      <c r="H157" s="14"/>
      <c r="I157" s="12"/>
      <c r="J157" s="14"/>
      <c r="K157" s="14"/>
      <c r="L157" s="14">
        <f>SUM(L6:L155)</f>
        <v>1011356</v>
      </c>
      <c r="M157" s="11"/>
      <c r="N157" s="11">
        <f t="shared" ref="N157:P157" si="17">SUM(N6:N155)</f>
        <v>600030</v>
      </c>
      <c r="O157" s="11">
        <f t="shared" si="17"/>
        <v>69660</v>
      </c>
      <c r="P157" s="11">
        <f t="shared" si="17"/>
        <v>530370</v>
      </c>
      <c r="Q157" s="11"/>
      <c r="R157" s="11"/>
      <c r="S157" s="11"/>
      <c r="T157" s="11"/>
      <c r="U157" s="11"/>
      <c r="V157" s="11"/>
      <c r="W157" s="11">
        <f>SUM(W6:W155)</f>
        <v>35286</v>
      </c>
    </row>
    <row r="158" ht="15.0" customHeight="1"/>
    <row r="159" ht="15.0" customHeight="1">
      <c r="A159" s="3" t="s">
        <v>37</v>
      </c>
      <c r="B159" s="4"/>
      <c r="C159" s="4"/>
      <c r="D159" s="4"/>
      <c r="E159" s="4"/>
      <c r="F159" s="5"/>
    </row>
    <row r="160" ht="15.0" customHeight="1">
      <c r="A160" s="34" t="s">
        <v>38</v>
      </c>
      <c r="B160" s="5"/>
      <c r="C160" s="35"/>
      <c r="D160" s="35" t="s">
        <v>39</v>
      </c>
      <c r="E160" s="35" t="s">
        <v>17</v>
      </c>
      <c r="F160" s="35" t="s">
        <v>6</v>
      </c>
    </row>
    <row r="161" ht="15.0" customHeight="1">
      <c r="A161" s="34" t="s">
        <v>1</v>
      </c>
      <c r="B161" s="5"/>
      <c r="C161" s="35"/>
      <c r="D161" s="35">
        <f t="shared" ref="D161:E161" si="18">B157</f>
        <v>10512880</v>
      </c>
      <c r="E161" s="35">
        <f t="shared" si="18"/>
        <v>3923520</v>
      </c>
      <c r="F161" s="35">
        <f t="shared" ref="F161:F164" si="20">SUM(D161-E161)</f>
        <v>6589360</v>
      </c>
    </row>
    <row r="162" ht="15.0" customHeight="1">
      <c r="A162" s="34" t="s">
        <v>40</v>
      </c>
      <c r="B162" s="5"/>
      <c r="C162" s="35"/>
      <c r="D162" s="35">
        <f t="shared" ref="D162:E162" si="19">N157</f>
        <v>600030</v>
      </c>
      <c r="E162" s="35">
        <f t="shared" si="19"/>
        <v>69660</v>
      </c>
      <c r="F162" s="35">
        <f t="shared" si="20"/>
        <v>530370</v>
      </c>
    </row>
    <row r="163" ht="15.0" customHeight="1">
      <c r="A163" s="34" t="s">
        <v>41</v>
      </c>
      <c r="B163" s="5"/>
      <c r="C163" s="35"/>
      <c r="D163" s="35">
        <f>L157</f>
        <v>1011356</v>
      </c>
      <c r="E163" s="35">
        <v>0.0</v>
      </c>
      <c r="F163" s="35">
        <f t="shared" si="20"/>
        <v>1011356</v>
      </c>
      <c r="Y163" s="24">
        <v>502040.0</v>
      </c>
      <c r="Z163" s="24">
        <f>Y163/3</f>
        <v>167346.6667</v>
      </c>
    </row>
    <row r="164" ht="15.0" customHeight="1">
      <c r="A164" s="34" t="s">
        <v>42</v>
      </c>
      <c r="B164" s="5"/>
      <c r="C164" s="35"/>
      <c r="D164" s="35">
        <f>W157</f>
        <v>35286</v>
      </c>
      <c r="E164" s="35">
        <v>0.0</v>
      </c>
      <c r="F164" s="35">
        <f t="shared" si="20"/>
        <v>35286</v>
      </c>
      <c r="Z164" s="24">
        <f>Z163/6520</f>
        <v>25.66666667</v>
      </c>
    </row>
    <row r="165" ht="15.0" customHeight="1">
      <c r="A165" s="3" t="s">
        <v>36</v>
      </c>
      <c r="B165" s="5"/>
      <c r="C165" s="35"/>
      <c r="D165" s="35">
        <f t="shared" ref="D165:F165" si="21">SUM(D161:D164)</f>
        <v>12159552</v>
      </c>
      <c r="E165" s="35">
        <f t="shared" si="21"/>
        <v>3993180</v>
      </c>
      <c r="F165" s="35">
        <f t="shared" si="21"/>
        <v>8166372</v>
      </c>
    </row>
    <row r="166" ht="15.75" customHeight="1">
      <c r="A166" s="36" t="s">
        <v>43</v>
      </c>
    </row>
    <row r="167" ht="25.5" customHeight="1"/>
    <row r="168" ht="15.75" customHeight="1">
      <c r="D168" s="24" t="s">
        <v>44</v>
      </c>
      <c r="F168" s="24" t="s">
        <v>45</v>
      </c>
      <c r="I168" s="24" t="s">
        <v>46</v>
      </c>
      <c r="L168" s="24" t="s">
        <v>47</v>
      </c>
      <c r="Q168" s="24" t="s">
        <v>48</v>
      </c>
      <c r="Y168" s="24">
        <v>6520.0</v>
      </c>
    </row>
    <row r="169" ht="15.75" customHeight="1">
      <c r="Y169" s="24">
        <v>3.0</v>
      </c>
    </row>
    <row r="170" ht="15.75" customHeight="1">
      <c r="Y170" s="24">
        <f>Y168*Y169</f>
        <v>19560</v>
      </c>
    </row>
    <row r="171" ht="15.75" customHeight="1">
      <c r="Y171" s="24">
        <v>25.0</v>
      </c>
    </row>
    <row r="172" ht="15.75" customHeight="1">
      <c r="Y172" s="24">
        <f>Y170*Y171</f>
        <v>489000</v>
      </c>
    </row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>
      <c r="E189" s="46" t="s">
        <v>163</v>
      </c>
      <c r="F189" s="50"/>
      <c r="G189" s="51"/>
      <c r="H189" s="51"/>
      <c r="I189" s="51"/>
      <c r="J189" s="51"/>
    </row>
    <row r="190" ht="15.75" customHeight="1">
      <c r="E190" s="52" t="s">
        <v>164</v>
      </c>
      <c r="F190" s="53" t="s">
        <v>165</v>
      </c>
      <c r="G190" s="53" t="s">
        <v>166</v>
      </c>
      <c r="H190" s="53" t="s">
        <v>167</v>
      </c>
      <c r="I190" s="53" t="s">
        <v>168</v>
      </c>
      <c r="J190" s="54" t="s">
        <v>169</v>
      </c>
    </row>
    <row r="191" ht="15.75" customHeight="1">
      <c r="E191" s="25" t="s">
        <v>170</v>
      </c>
      <c r="F191" s="55">
        <v>2000.0</v>
      </c>
      <c r="G191" s="55">
        <v>103.0</v>
      </c>
      <c r="H191" s="56">
        <v>2472000.0</v>
      </c>
      <c r="I191" s="57">
        <v>0.0</v>
      </c>
      <c r="J191" s="56">
        <v>2472000.0</v>
      </c>
    </row>
    <row r="192" ht="15.75" customHeight="1">
      <c r="E192" s="25" t="s">
        <v>171</v>
      </c>
      <c r="F192" s="55">
        <v>2000.0</v>
      </c>
      <c r="G192" s="55">
        <v>103.0</v>
      </c>
      <c r="H192" s="56">
        <v>2472000.0</v>
      </c>
      <c r="I192" s="57">
        <v>0.0</v>
      </c>
      <c r="J192" s="58">
        <v>4944000.0</v>
      </c>
    </row>
    <row r="193" ht="15.75" customHeight="1">
      <c r="E193" s="25" t="s">
        <v>172</v>
      </c>
      <c r="F193" s="55">
        <v>2000.0</v>
      </c>
      <c r="G193" s="55">
        <v>103.0</v>
      </c>
      <c r="H193" s="56">
        <v>2472000.0</v>
      </c>
      <c r="I193" s="57">
        <v>0.0</v>
      </c>
      <c r="J193" s="58">
        <v>7416000.0</v>
      </c>
    </row>
    <row r="194" ht="15.75" customHeight="1">
      <c r="E194" s="25" t="s">
        <v>173</v>
      </c>
      <c r="F194" s="55">
        <v>2000.0</v>
      </c>
      <c r="G194" s="55">
        <v>103.0</v>
      </c>
      <c r="H194" s="56">
        <v>2472000.0</v>
      </c>
      <c r="I194" s="57">
        <v>0.0</v>
      </c>
      <c r="J194" s="58">
        <v>9888000.0</v>
      </c>
    </row>
    <row r="195" ht="15.75" customHeight="1">
      <c r="E195" s="25" t="s">
        <v>174</v>
      </c>
      <c r="F195" s="55">
        <v>2000.0</v>
      </c>
      <c r="G195" s="55">
        <v>103.0</v>
      </c>
      <c r="H195" s="56">
        <v>2472000.0</v>
      </c>
      <c r="I195" s="57">
        <v>0.0</v>
      </c>
      <c r="J195" s="58">
        <v>1.236E7</v>
      </c>
    </row>
    <row r="196" ht="15.75" customHeight="1">
      <c r="E196" s="25" t="s">
        <v>175</v>
      </c>
      <c r="F196" s="55">
        <v>2000.0</v>
      </c>
      <c r="G196" s="55">
        <v>103.0</v>
      </c>
      <c r="H196" s="56">
        <v>2472000.0</v>
      </c>
      <c r="I196" s="57">
        <v>0.0</v>
      </c>
      <c r="J196" s="58">
        <v>1.4832E7</v>
      </c>
    </row>
    <row r="197" ht="15.75" customHeight="1">
      <c r="E197" s="25" t="s">
        <v>176</v>
      </c>
      <c r="F197" s="55">
        <v>2000.0</v>
      </c>
      <c r="G197" s="55">
        <v>103.0</v>
      </c>
      <c r="H197" s="56">
        <v>2472000.0</v>
      </c>
      <c r="I197" s="58">
        <v>1.6078207E7</v>
      </c>
      <c r="J197" s="58">
        <v>1225793.0</v>
      </c>
    </row>
    <row r="198" ht="15.75" customHeight="1">
      <c r="E198" s="25" t="s">
        <v>177</v>
      </c>
      <c r="F198" s="55">
        <v>3000.0</v>
      </c>
      <c r="G198" s="55">
        <v>103.0</v>
      </c>
      <c r="H198" s="56">
        <v>3708000.0</v>
      </c>
      <c r="I198" s="25">
        <v>0.0</v>
      </c>
      <c r="J198" s="58">
        <v>4933793.0</v>
      </c>
    </row>
    <row r="199" ht="15.75" customHeight="1">
      <c r="E199" s="59">
        <v>42461.0</v>
      </c>
      <c r="F199" s="55">
        <v>3000.0</v>
      </c>
      <c r="G199" s="55">
        <v>103.0</v>
      </c>
      <c r="H199" s="56">
        <v>309000.0</v>
      </c>
      <c r="I199" s="25">
        <v>0.0</v>
      </c>
      <c r="J199" s="58">
        <v>5242793.0</v>
      </c>
    </row>
    <row r="200" ht="15.75" customHeight="1">
      <c r="E200" s="25"/>
      <c r="F200" s="25"/>
      <c r="G200" s="25"/>
      <c r="H200" s="60">
        <f>SUM(H191:H199)</f>
        <v>21321000</v>
      </c>
      <c r="I200" s="61">
        <v>1.6078207E7</v>
      </c>
      <c r="J200" s="61">
        <v>5242793.0</v>
      </c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>
      <c r="E206" s="46" t="s">
        <v>178</v>
      </c>
      <c r="F206" s="50"/>
      <c r="G206" s="51"/>
      <c r="H206" s="51"/>
      <c r="I206" s="51"/>
      <c r="J206" s="51"/>
    </row>
    <row r="207" ht="15.75" customHeight="1">
      <c r="E207" s="52" t="s">
        <v>164</v>
      </c>
      <c r="F207" s="53" t="s">
        <v>165</v>
      </c>
      <c r="G207" s="53" t="s">
        <v>166</v>
      </c>
      <c r="H207" s="53" t="s">
        <v>167</v>
      </c>
      <c r="I207" s="53" t="s">
        <v>168</v>
      </c>
      <c r="J207" s="54" t="s">
        <v>169</v>
      </c>
    </row>
    <row r="208" ht="15.75" customHeight="1">
      <c r="E208" s="25" t="s">
        <v>170</v>
      </c>
      <c r="F208" s="55">
        <v>2000.0</v>
      </c>
      <c r="G208" s="55">
        <v>7.0</v>
      </c>
      <c r="H208" s="56">
        <v>168000.0</v>
      </c>
      <c r="I208" s="57">
        <v>0.0</v>
      </c>
      <c r="J208" s="56">
        <v>168000.0</v>
      </c>
    </row>
    <row r="209" ht="15.75" customHeight="1">
      <c r="E209" s="25" t="s">
        <v>171</v>
      </c>
      <c r="F209" s="55">
        <v>2000.0</v>
      </c>
      <c r="G209" s="55">
        <v>7.0</v>
      </c>
      <c r="H209" s="56">
        <v>168000.0</v>
      </c>
      <c r="I209" s="57">
        <v>0.0</v>
      </c>
      <c r="J209" s="58">
        <v>336000.0</v>
      </c>
    </row>
    <row r="210" ht="15.75" customHeight="1">
      <c r="E210" s="25" t="s">
        <v>172</v>
      </c>
      <c r="F210" s="55">
        <v>2000.0</v>
      </c>
      <c r="G210" s="55">
        <v>7.0</v>
      </c>
      <c r="H210" s="56">
        <v>168000.0</v>
      </c>
      <c r="I210" s="57">
        <v>0.0</v>
      </c>
      <c r="J210" s="58">
        <v>504000.0</v>
      </c>
    </row>
    <row r="211" ht="15.75" customHeight="1">
      <c r="E211" s="25" t="s">
        <v>173</v>
      </c>
      <c r="F211" s="55">
        <v>2000.0</v>
      </c>
      <c r="G211" s="55">
        <v>7.0</v>
      </c>
      <c r="H211" s="56">
        <v>168000.0</v>
      </c>
      <c r="I211" s="57">
        <v>0.0</v>
      </c>
      <c r="J211" s="58">
        <v>672000.0</v>
      </c>
    </row>
    <row r="212" ht="15.75" customHeight="1">
      <c r="E212" s="25" t="s">
        <v>174</v>
      </c>
      <c r="F212" s="55">
        <v>2000.0</v>
      </c>
      <c r="G212" s="55">
        <v>7.0</v>
      </c>
      <c r="H212" s="56">
        <v>168000.0</v>
      </c>
      <c r="I212" s="57">
        <v>0.0</v>
      </c>
      <c r="J212" s="58">
        <v>840000.0</v>
      </c>
    </row>
    <row r="213" ht="15.75" customHeight="1">
      <c r="E213" s="25" t="s">
        <v>175</v>
      </c>
      <c r="F213" s="55">
        <v>2000.0</v>
      </c>
      <c r="G213" s="55">
        <v>7.0</v>
      </c>
      <c r="H213" s="56">
        <v>168000.0</v>
      </c>
      <c r="I213" s="62">
        <v>840000.0</v>
      </c>
      <c r="J213" s="58">
        <v>168000.0</v>
      </c>
    </row>
    <row r="214" ht="15.75" customHeight="1">
      <c r="E214" s="25" t="s">
        <v>176</v>
      </c>
      <c r="F214" s="55">
        <v>2000.0</v>
      </c>
      <c r="G214" s="55">
        <v>7.0</v>
      </c>
      <c r="H214" s="56">
        <v>168000.0</v>
      </c>
      <c r="I214" s="58">
        <v>266000.0</v>
      </c>
      <c r="J214" s="58">
        <v>70000.0</v>
      </c>
    </row>
    <row r="215" ht="15.75" customHeight="1">
      <c r="E215" s="25" t="s">
        <v>177</v>
      </c>
      <c r="F215" s="55">
        <v>3000.0</v>
      </c>
      <c r="G215" s="55">
        <v>8.0</v>
      </c>
      <c r="H215" s="56">
        <v>288000.0</v>
      </c>
      <c r="I215" s="58">
        <v>238000.0</v>
      </c>
      <c r="J215" s="58">
        <v>120000.0</v>
      </c>
    </row>
    <row r="216" ht="15.75" customHeight="1">
      <c r="E216" s="59">
        <v>42461.0</v>
      </c>
      <c r="F216" s="55">
        <v>3000.0</v>
      </c>
      <c r="G216" s="55">
        <v>8.0</v>
      </c>
      <c r="H216" s="56">
        <v>24000.0</v>
      </c>
      <c r="I216" s="25">
        <v>0.0</v>
      </c>
      <c r="J216" s="58">
        <v>144000.0</v>
      </c>
    </row>
    <row r="217" ht="15.75" customHeight="1">
      <c r="E217" s="25"/>
      <c r="F217" s="25"/>
      <c r="G217" s="25"/>
      <c r="H217" s="60">
        <f t="shared" ref="H217:I217" si="22">SUM(H208:H216)</f>
        <v>1488000</v>
      </c>
      <c r="I217" s="61">
        <f t="shared" si="22"/>
        <v>1344000</v>
      </c>
      <c r="J217" s="61">
        <v>144000.0</v>
      </c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>
      <c r="B245" s="17">
        <v>42675.0</v>
      </c>
      <c r="C245" s="10">
        <v>24000.0</v>
      </c>
      <c r="D245" s="11">
        <v>64800.0</v>
      </c>
    </row>
    <row r="246" ht="15.75" customHeight="1">
      <c r="B246" s="17">
        <v>42705.0</v>
      </c>
      <c r="C246" s="10">
        <v>24000.0</v>
      </c>
      <c r="D246" s="11"/>
    </row>
    <row r="247" ht="15.75" customHeight="1">
      <c r="B247" s="17">
        <v>42736.0</v>
      </c>
      <c r="C247" s="10">
        <v>24000.0</v>
      </c>
      <c r="D247" s="11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161:B161"/>
    <mergeCell ref="A162:B162"/>
    <mergeCell ref="A163:B163"/>
    <mergeCell ref="A164:B164"/>
    <mergeCell ref="A165:B165"/>
    <mergeCell ref="A166:Q166"/>
    <mergeCell ref="A1:W1"/>
    <mergeCell ref="A2:L2"/>
    <mergeCell ref="M2:W2"/>
    <mergeCell ref="A4:W4"/>
    <mergeCell ref="Z4:AD4"/>
    <mergeCell ref="A159:F159"/>
    <mergeCell ref="A160:B160"/>
  </mergeCells>
  <printOptions/>
  <pageMargins bottom="0.7480314960629921" footer="0.0" header="0.0" left="0.7086614173228347" right="0.7086614173228347" top="0.7480314960629921"/>
  <pageSetup paperSize="9" scale="65" orientation="landscape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8.13"/>
    <col customWidth="1" min="3" max="3" width="9.13"/>
    <col customWidth="1" min="4" max="4" width="9.5"/>
    <col customWidth="1" min="5" max="6" width="8.5"/>
    <col customWidth="1" min="7" max="7" width="7.88"/>
    <col customWidth="1" min="8" max="8" width="7.5"/>
    <col customWidth="1" min="9" max="9" width="8.25"/>
    <col customWidth="1" min="10" max="10" width="8.5"/>
    <col customWidth="1" min="11" max="11" width="7.88"/>
    <col customWidth="1" min="12" max="12" width="8.25"/>
    <col customWidth="1" min="13" max="13" width="5.88"/>
    <col customWidth="1" min="14" max="14" width="8.38"/>
    <col customWidth="1" min="15" max="15" width="7.63"/>
    <col customWidth="1" min="16" max="16" width="10.0"/>
    <col customWidth="1" min="17" max="17" width="7.25"/>
    <col customWidth="1" min="18" max="18" width="9.38"/>
    <col customWidth="1" min="19" max="19" width="6.88"/>
    <col customWidth="1" min="20" max="20" width="7.88"/>
    <col customWidth="1" min="21" max="21" width="4.5"/>
    <col customWidth="1" min="22" max="22" width="5.75"/>
    <col customWidth="1" min="23" max="23" width="8.38"/>
    <col customWidth="1" min="24" max="24" width="9.13"/>
    <col customWidth="1" min="25" max="26" width="7.88"/>
    <col customWidth="1" min="27" max="31" width="7.63"/>
  </cols>
  <sheetData>
    <row r="1">
      <c r="A1" s="49" t="s">
        <v>278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279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 t="s">
        <v>280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13.5" customHeight="1">
      <c r="A5" s="8"/>
      <c r="B5" s="64"/>
      <c r="C5" s="64"/>
      <c r="D5" s="64"/>
      <c r="E5" s="64"/>
      <c r="F5" s="64"/>
      <c r="G5" s="64">
        <v>102.0</v>
      </c>
      <c r="H5" s="64">
        <v>2000.0</v>
      </c>
      <c r="I5" s="64">
        <f>G5*H5</f>
        <v>204000</v>
      </c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5"/>
    </row>
    <row r="6" ht="20.25" customHeight="1">
      <c r="A6" s="66" t="s">
        <v>205</v>
      </c>
      <c r="B6" s="10"/>
      <c r="C6" s="10"/>
      <c r="D6" s="1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10"/>
      <c r="R6" s="10"/>
      <c r="S6" s="10"/>
      <c r="T6" s="10"/>
      <c r="U6" s="10"/>
      <c r="V6" s="10"/>
      <c r="W6" s="10"/>
    </row>
    <row r="7" ht="20.25" customHeight="1">
      <c r="A7" s="17">
        <v>39539.0</v>
      </c>
      <c r="B7" s="10">
        <v>204000.0</v>
      </c>
      <c r="C7" s="10"/>
      <c r="D7" s="11">
        <f t="shared" ref="D7:D156" si="1">SUM(B7-C7)</f>
        <v>204000</v>
      </c>
      <c r="E7" s="11">
        <f>SUM(E6+D7)</f>
        <v>204000</v>
      </c>
      <c r="F7" s="10"/>
      <c r="G7" s="10"/>
      <c r="H7" s="10"/>
      <c r="I7" s="12">
        <v>39539.0</v>
      </c>
      <c r="J7" s="12">
        <v>42255.0</v>
      </c>
      <c r="K7" s="10"/>
      <c r="L7" s="10"/>
      <c r="M7" s="10"/>
      <c r="N7" s="10"/>
      <c r="O7" s="10"/>
      <c r="P7" s="11"/>
      <c r="Q7" s="10"/>
      <c r="R7" s="10"/>
      <c r="S7" s="10"/>
      <c r="T7" s="10"/>
      <c r="U7" s="10"/>
      <c r="V7" s="10"/>
      <c r="W7" s="10"/>
    </row>
    <row r="8" ht="20.25" customHeight="1">
      <c r="A8" s="17">
        <v>39569.0</v>
      </c>
      <c r="B8" s="10">
        <v>204000.0</v>
      </c>
      <c r="C8" s="10"/>
      <c r="D8" s="11">
        <f t="shared" si="1"/>
        <v>204000</v>
      </c>
      <c r="E8" s="10">
        <f t="shared" ref="E8:E99" si="2">E7+D8</f>
        <v>408000</v>
      </c>
      <c r="F8" s="10"/>
      <c r="G8" s="10"/>
      <c r="H8" s="10"/>
      <c r="I8" s="12">
        <v>39569.0</v>
      </c>
      <c r="J8" s="12">
        <v>42255.0</v>
      </c>
      <c r="K8" s="10"/>
      <c r="L8" s="10"/>
      <c r="M8" s="10"/>
      <c r="N8" s="10"/>
      <c r="O8" s="10"/>
      <c r="P8" s="11"/>
      <c r="Q8" s="10"/>
      <c r="R8" s="10"/>
      <c r="S8" s="10"/>
      <c r="T8" s="10"/>
      <c r="U8" s="10"/>
      <c r="V8" s="10"/>
      <c r="W8" s="10"/>
    </row>
    <row r="9" ht="20.25" customHeight="1">
      <c r="A9" s="17">
        <v>39600.0</v>
      </c>
      <c r="B9" s="10">
        <v>204000.0</v>
      </c>
      <c r="C9" s="10"/>
      <c r="D9" s="11">
        <f t="shared" si="1"/>
        <v>204000</v>
      </c>
      <c r="E9" s="10">
        <f t="shared" si="2"/>
        <v>612000</v>
      </c>
      <c r="F9" s="10"/>
      <c r="G9" s="10"/>
      <c r="H9" s="10"/>
      <c r="I9" s="12">
        <v>39600.0</v>
      </c>
      <c r="J9" s="12">
        <v>42255.0</v>
      </c>
      <c r="K9" s="10"/>
      <c r="L9" s="10"/>
      <c r="M9" s="10"/>
      <c r="N9" s="10"/>
      <c r="O9" s="10"/>
      <c r="P9" s="11"/>
      <c r="Q9" s="10"/>
      <c r="R9" s="10"/>
      <c r="S9" s="10"/>
      <c r="T9" s="10"/>
      <c r="U9" s="10"/>
      <c r="V9" s="10"/>
      <c r="W9" s="10"/>
    </row>
    <row r="10" ht="20.25" customHeight="1">
      <c r="A10" s="17">
        <v>39630.0</v>
      </c>
      <c r="B10" s="10">
        <v>204000.0</v>
      </c>
      <c r="C10" s="10"/>
      <c r="D10" s="11">
        <f t="shared" si="1"/>
        <v>204000</v>
      </c>
      <c r="E10" s="10">
        <f t="shared" si="2"/>
        <v>816000</v>
      </c>
      <c r="F10" s="10"/>
      <c r="G10" s="10"/>
      <c r="H10" s="10"/>
      <c r="I10" s="12">
        <v>39630.0</v>
      </c>
      <c r="J10" s="12">
        <v>42255.0</v>
      </c>
      <c r="K10" s="10"/>
      <c r="L10" s="10"/>
      <c r="M10" s="10"/>
      <c r="N10" s="10"/>
      <c r="O10" s="10"/>
      <c r="P10" s="11"/>
      <c r="Q10" s="10"/>
      <c r="R10" s="10"/>
      <c r="S10" s="10"/>
      <c r="T10" s="10"/>
      <c r="U10" s="10"/>
      <c r="V10" s="10"/>
      <c r="W10" s="10"/>
    </row>
    <row r="11" ht="20.25" customHeight="1">
      <c r="A11" s="17">
        <v>39661.0</v>
      </c>
      <c r="B11" s="10">
        <v>204000.0</v>
      </c>
      <c r="C11" s="10"/>
      <c r="D11" s="11">
        <f t="shared" si="1"/>
        <v>204000</v>
      </c>
      <c r="E11" s="10">
        <f t="shared" si="2"/>
        <v>1020000</v>
      </c>
      <c r="F11" s="10"/>
      <c r="G11" s="10"/>
      <c r="H11" s="10"/>
      <c r="I11" s="12">
        <v>39661.0</v>
      </c>
      <c r="J11" s="12">
        <v>42255.0</v>
      </c>
      <c r="K11" s="10"/>
      <c r="L11" s="10"/>
      <c r="M11" s="10"/>
      <c r="N11" s="10"/>
      <c r="O11" s="10"/>
      <c r="P11" s="11"/>
      <c r="Q11" s="10"/>
      <c r="R11" s="10"/>
      <c r="S11" s="10"/>
      <c r="T11" s="10"/>
      <c r="U11" s="10"/>
      <c r="V11" s="10"/>
      <c r="W11" s="10"/>
    </row>
    <row r="12" ht="20.25" customHeight="1">
      <c r="A12" s="17">
        <v>39692.0</v>
      </c>
      <c r="B12" s="10">
        <v>204000.0</v>
      </c>
      <c r="C12" s="10"/>
      <c r="D12" s="11">
        <f t="shared" si="1"/>
        <v>204000</v>
      </c>
      <c r="E12" s="10">
        <f t="shared" si="2"/>
        <v>1224000</v>
      </c>
      <c r="F12" s="10"/>
      <c r="G12" s="10"/>
      <c r="H12" s="10"/>
      <c r="I12" s="12">
        <v>39692.0</v>
      </c>
      <c r="J12" s="12">
        <v>42255.0</v>
      </c>
      <c r="K12" s="10"/>
      <c r="L12" s="10"/>
      <c r="M12" s="10"/>
      <c r="N12" s="10"/>
      <c r="O12" s="10"/>
      <c r="P12" s="11"/>
      <c r="Q12" s="10"/>
      <c r="R12" s="10"/>
      <c r="S12" s="10"/>
      <c r="T12" s="10"/>
      <c r="U12" s="10"/>
      <c r="V12" s="10"/>
      <c r="W12" s="10"/>
    </row>
    <row r="13" ht="20.25" customHeight="1">
      <c r="A13" s="17">
        <v>39722.0</v>
      </c>
      <c r="B13" s="10">
        <v>204000.0</v>
      </c>
      <c r="C13" s="10"/>
      <c r="D13" s="11">
        <f t="shared" si="1"/>
        <v>204000</v>
      </c>
      <c r="E13" s="10">
        <f t="shared" si="2"/>
        <v>1428000</v>
      </c>
      <c r="F13" s="10"/>
      <c r="G13" s="10"/>
      <c r="H13" s="10"/>
      <c r="I13" s="12">
        <v>39722.0</v>
      </c>
      <c r="J13" s="12">
        <v>42255.0</v>
      </c>
      <c r="K13" s="10"/>
      <c r="L13" s="10"/>
      <c r="M13" s="10"/>
      <c r="N13" s="10"/>
      <c r="O13" s="10"/>
      <c r="P13" s="11"/>
      <c r="Q13" s="10"/>
      <c r="R13" s="10"/>
      <c r="S13" s="10"/>
      <c r="T13" s="10"/>
      <c r="U13" s="10"/>
      <c r="V13" s="10"/>
      <c r="W13" s="10"/>
    </row>
    <row r="14" ht="20.25" customHeight="1">
      <c r="A14" s="17">
        <v>39753.0</v>
      </c>
      <c r="B14" s="10">
        <v>204000.0</v>
      </c>
      <c r="C14" s="10"/>
      <c r="D14" s="11">
        <f t="shared" si="1"/>
        <v>204000</v>
      </c>
      <c r="E14" s="10">
        <f t="shared" si="2"/>
        <v>1632000</v>
      </c>
      <c r="F14" s="10"/>
      <c r="G14" s="10"/>
      <c r="H14" s="10"/>
      <c r="I14" s="12">
        <v>39753.0</v>
      </c>
      <c r="J14" s="12">
        <v>42255.0</v>
      </c>
      <c r="K14" s="10"/>
      <c r="L14" s="10"/>
      <c r="M14" s="10"/>
      <c r="N14" s="10"/>
      <c r="O14" s="10"/>
      <c r="P14" s="11"/>
      <c r="Q14" s="10"/>
      <c r="R14" s="10"/>
      <c r="S14" s="10"/>
      <c r="T14" s="10"/>
      <c r="U14" s="10"/>
      <c r="V14" s="10"/>
      <c r="W14" s="10"/>
    </row>
    <row r="15" ht="20.25" customHeight="1">
      <c r="A15" s="17">
        <v>39783.0</v>
      </c>
      <c r="B15" s="10">
        <v>204000.0</v>
      </c>
      <c r="C15" s="10"/>
      <c r="D15" s="11">
        <f t="shared" si="1"/>
        <v>204000</v>
      </c>
      <c r="E15" s="10">
        <f t="shared" si="2"/>
        <v>1836000</v>
      </c>
      <c r="F15" s="10"/>
      <c r="G15" s="10"/>
      <c r="H15" s="10"/>
      <c r="I15" s="12">
        <v>39783.0</v>
      </c>
      <c r="J15" s="12">
        <v>42255.0</v>
      </c>
      <c r="K15" s="10"/>
      <c r="L15" s="10"/>
      <c r="M15" s="10"/>
      <c r="N15" s="10"/>
      <c r="O15" s="10"/>
      <c r="P15" s="11"/>
      <c r="Q15" s="10"/>
      <c r="R15" s="10"/>
      <c r="S15" s="10"/>
      <c r="T15" s="10"/>
      <c r="U15" s="10"/>
      <c r="V15" s="10"/>
      <c r="W15" s="10"/>
    </row>
    <row r="16" ht="20.25" customHeight="1">
      <c r="A16" s="17">
        <v>39814.0</v>
      </c>
      <c r="B16" s="10">
        <v>204000.0</v>
      </c>
      <c r="C16" s="10"/>
      <c r="D16" s="11">
        <f t="shared" si="1"/>
        <v>204000</v>
      </c>
      <c r="E16" s="10">
        <f t="shared" si="2"/>
        <v>2040000</v>
      </c>
      <c r="F16" s="10"/>
      <c r="G16" s="10"/>
      <c r="H16" s="10"/>
      <c r="I16" s="12">
        <v>39814.0</v>
      </c>
      <c r="J16" s="12">
        <v>42255.0</v>
      </c>
      <c r="K16" s="10"/>
      <c r="L16" s="10"/>
      <c r="M16" s="10"/>
      <c r="N16" s="10"/>
      <c r="O16" s="10"/>
      <c r="P16" s="11"/>
      <c r="Q16" s="10"/>
      <c r="R16" s="10"/>
      <c r="S16" s="10"/>
      <c r="T16" s="10"/>
      <c r="U16" s="10"/>
      <c r="V16" s="10"/>
      <c r="W16" s="10"/>
    </row>
    <row r="17" ht="20.25" customHeight="1">
      <c r="A17" s="17">
        <v>39845.0</v>
      </c>
      <c r="B17" s="10">
        <v>204000.0</v>
      </c>
      <c r="C17" s="10"/>
      <c r="D17" s="11">
        <f t="shared" si="1"/>
        <v>204000</v>
      </c>
      <c r="E17" s="10">
        <f t="shared" si="2"/>
        <v>2244000</v>
      </c>
      <c r="F17" s="10"/>
      <c r="G17" s="10"/>
      <c r="H17" s="10"/>
      <c r="I17" s="12">
        <v>39845.0</v>
      </c>
      <c r="J17" s="12">
        <v>42255.0</v>
      </c>
      <c r="K17" s="10"/>
      <c r="L17" s="10"/>
      <c r="M17" s="10"/>
      <c r="N17" s="10"/>
      <c r="O17" s="10"/>
      <c r="P17" s="11"/>
      <c r="Q17" s="10"/>
      <c r="R17" s="10"/>
      <c r="S17" s="10"/>
      <c r="T17" s="10"/>
      <c r="U17" s="10"/>
      <c r="V17" s="10"/>
      <c r="W17" s="10"/>
    </row>
    <row r="18" ht="20.25" customHeight="1">
      <c r="A18" s="17">
        <v>39873.0</v>
      </c>
      <c r="B18" s="10">
        <v>204000.0</v>
      </c>
      <c r="C18" s="10"/>
      <c r="D18" s="11">
        <f t="shared" si="1"/>
        <v>204000</v>
      </c>
      <c r="E18" s="10">
        <f t="shared" si="2"/>
        <v>2448000</v>
      </c>
      <c r="F18" s="10"/>
      <c r="G18" s="10"/>
      <c r="H18" s="10"/>
      <c r="I18" s="12">
        <v>39873.0</v>
      </c>
      <c r="J18" s="12">
        <v>42255.0</v>
      </c>
      <c r="K18" s="10"/>
      <c r="L18" s="10"/>
      <c r="M18" s="10"/>
      <c r="N18" s="10"/>
      <c r="O18" s="10"/>
      <c r="P18" s="11"/>
      <c r="Q18" s="10"/>
      <c r="R18" s="10"/>
      <c r="S18" s="10"/>
      <c r="T18" s="10"/>
      <c r="U18" s="10"/>
      <c r="V18" s="10"/>
      <c r="W18" s="10"/>
    </row>
    <row r="19" ht="20.25" customHeight="1">
      <c r="A19" s="17">
        <v>39904.0</v>
      </c>
      <c r="B19" s="10">
        <v>204000.0</v>
      </c>
      <c r="C19" s="10"/>
      <c r="D19" s="11">
        <f t="shared" si="1"/>
        <v>204000</v>
      </c>
      <c r="E19" s="10">
        <f t="shared" si="2"/>
        <v>2652000</v>
      </c>
      <c r="F19" s="10"/>
      <c r="G19" s="10"/>
      <c r="H19" s="10"/>
      <c r="I19" s="12">
        <v>39904.0</v>
      </c>
      <c r="J19" s="12">
        <v>42255.0</v>
      </c>
      <c r="K19" s="10"/>
      <c r="L19" s="10"/>
      <c r="M19" s="10"/>
      <c r="N19" s="10"/>
      <c r="O19" s="10"/>
      <c r="P19" s="11"/>
      <c r="Q19" s="10"/>
      <c r="R19" s="10"/>
      <c r="S19" s="10"/>
      <c r="T19" s="10"/>
      <c r="U19" s="10"/>
      <c r="V19" s="10"/>
      <c r="W19" s="10"/>
    </row>
    <row r="20" ht="20.25" customHeight="1">
      <c r="A20" s="17">
        <v>39934.0</v>
      </c>
      <c r="B20" s="10">
        <v>204000.0</v>
      </c>
      <c r="C20" s="10"/>
      <c r="D20" s="11">
        <f t="shared" si="1"/>
        <v>204000</v>
      </c>
      <c r="E20" s="10">
        <f t="shared" si="2"/>
        <v>2856000</v>
      </c>
      <c r="F20" s="10"/>
      <c r="G20" s="10"/>
      <c r="H20" s="10"/>
      <c r="I20" s="12">
        <v>39934.0</v>
      </c>
      <c r="J20" s="12">
        <v>42255.0</v>
      </c>
      <c r="K20" s="10"/>
      <c r="L20" s="10"/>
      <c r="M20" s="10"/>
      <c r="N20" s="10"/>
      <c r="O20" s="10"/>
      <c r="P20" s="11"/>
      <c r="Q20" s="10"/>
      <c r="R20" s="10"/>
      <c r="S20" s="10"/>
      <c r="T20" s="10"/>
      <c r="U20" s="10"/>
      <c r="V20" s="10"/>
      <c r="W20" s="10"/>
    </row>
    <row r="21" ht="20.25" customHeight="1">
      <c r="A21" s="17">
        <v>39965.0</v>
      </c>
      <c r="B21" s="10">
        <v>204000.0</v>
      </c>
      <c r="C21" s="10"/>
      <c r="D21" s="11">
        <f t="shared" si="1"/>
        <v>204000</v>
      </c>
      <c r="E21" s="10">
        <f t="shared" si="2"/>
        <v>3060000</v>
      </c>
      <c r="F21" s="10"/>
      <c r="G21" s="10"/>
      <c r="H21" s="10"/>
      <c r="I21" s="12">
        <v>39965.0</v>
      </c>
      <c r="J21" s="12">
        <v>42255.0</v>
      </c>
      <c r="K21" s="10"/>
      <c r="L21" s="10"/>
      <c r="M21" s="10"/>
      <c r="N21" s="10"/>
      <c r="O21" s="10"/>
      <c r="P21" s="11"/>
      <c r="Q21" s="10"/>
      <c r="R21" s="10"/>
      <c r="S21" s="10"/>
      <c r="T21" s="10"/>
      <c r="U21" s="10"/>
      <c r="V21" s="10"/>
      <c r="W21" s="10"/>
    </row>
    <row r="22" ht="20.25" customHeight="1">
      <c r="A22" s="17">
        <v>39995.0</v>
      </c>
      <c r="B22" s="10">
        <v>204000.0</v>
      </c>
      <c r="C22" s="10"/>
      <c r="D22" s="11">
        <f t="shared" si="1"/>
        <v>204000</v>
      </c>
      <c r="E22" s="10">
        <f t="shared" si="2"/>
        <v>3264000</v>
      </c>
      <c r="F22" s="10"/>
      <c r="G22" s="10"/>
      <c r="H22" s="10"/>
      <c r="I22" s="12">
        <v>39995.0</v>
      </c>
      <c r="J22" s="12">
        <v>42255.0</v>
      </c>
      <c r="K22" s="10"/>
      <c r="L22" s="10"/>
      <c r="M22" s="10"/>
      <c r="N22" s="10"/>
      <c r="O22" s="10"/>
      <c r="P22" s="11"/>
      <c r="Q22" s="10"/>
      <c r="R22" s="10"/>
      <c r="S22" s="10"/>
      <c r="T22" s="10"/>
      <c r="U22" s="10"/>
      <c r="V22" s="10"/>
      <c r="W22" s="10"/>
    </row>
    <row r="23" ht="20.25" customHeight="1">
      <c r="A23" s="17">
        <v>40026.0</v>
      </c>
      <c r="B23" s="10">
        <v>204000.0</v>
      </c>
      <c r="C23" s="10"/>
      <c r="D23" s="11">
        <f t="shared" si="1"/>
        <v>204000</v>
      </c>
      <c r="E23" s="10">
        <f t="shared" si="2"/>
        <v>3468000</v>
      </c>
      <c r="F23" s="10"/>
      <c r="G23" s="10"/>
      <c r="H23" s="10"/>
      <c r="I23" s="12">
        <v>40026.0</v>
      </c>
      <c r="J23" s="12">
        <v>42255.0</v>
      </c>
      <c r="K23" s="10"/>
      <c r="L23" s="10"/>
      <c r="M23" s="10"/>
      <c r="N23" s="10"/>
      <c r="O23" s="10"/>
      <c r="P23" s="11"/>
      <c r="Q23" s="10"/>
      <c r="R23" s="10"/>
      <c r="S23" s="10"/>
      <c r="T23" s="10"/>
      <c r="U23" s="10"/>
      <c r="V23" s="10"/>
      <c r="W23" s="10"/>
    </row>
    <row r="24" ht="20.25" customHeight="1">
      <c r="A24" s="17">
        <v>40057.0</v>
      </c>
      <c r="B24" s="10">
        <v>204000.0</v>
      </c>
      <c r="C24" s="10"/>
      <c r="D24" s="11">
        <f t="shared" si="1"/>
        <v>204000</v>
      </c>
      <c r="E24" s="10">
        <f t="shared" si="2"/>
        <v>3672000</v>
      </c>
      <c r="F24" s="10"/>
      <c r="G24" s="10"/>
      <c r="H24" s="10"/>
      <c r="I24" s="12">
        <v>40057.0</v>
      </c>
      <c r="J24" s="12">
        <v>42255.0</v>
      </c>
      <c r="K24" s="10"/>
      <c r="L24" s="10"/>
      <c r="M24" s="10"/>
      <c r="N24" s="10"/>
      <c r="O24" s="10"/>
      <c r="P24" s="11"/>
      <c r="Q24" s="10"/>
      <c r="R24" s="10"/>
      <c r="S24" s="10"/>
      <c r="T24" s="10"/>
      <c r="U24" s="10"/>
      <c r="V24" s="10"/>
      <c r="W24" s="10"/>
    </row>
    <row r="25" ht="20.25" customHeight="1">
      <c r="A25" s="17">
        <v>40087.0</v>
      </c>
      <c r="B25" s="10">
        <v>204000.0</v>
      </c>
      <c r="C25" s="10"/>
      <c r="D25" s="11">
        <f t="shared" si="1"/>
        <v>204000</v>
      </c>
      <c r="E25" s="10">
        <f t="shared" si="2"/>
        <v>3876000</v>
      </c>
      <c r="F25" s="10"/>
      <c r="G25" s="10"/>
      <c r="H25" s="10"/>
      <c r="I25" s="12">
        <v>40087.0</v>
      </c>
      <c r="J25" s="12">
        <v>42255.0</v>
      </c>
      <c r="K25" s="10"/>
      <c r="L25" s="10"/>
      <c r="M25" s="10"/>
      <c r="N25" s="10"/>
      <c r="O25" s="10"/>
      <c r="P25" s="11"/>
      <c r="Q25" s="10"/>
      <c r="R25" s="10"/>
      <c r="S25" s="10"/>
      <c r="T25" s="10"/>
      <c r="U25" s="10"/>
      <c r="V25" s="10"/>
      <c r="W25" s="10"/>
    </row>
    <row r="26" ht="20.25" customHeight="1">
      <c r="A26" s="17">
        <v>40118.0</v>
      </c>
      <c r="B26" s="10">
        <v>204000.0</v>
      </c>
      <c r="C26" s="10"/>
      <c r="D26" s="11">
        <f t="shared" si="1"/>
        <v>204000</v>
      </c>
      <c r="E26" s="10">
        <f t="shared" si="2"/>
        <v>4080000</v>
      </c>
      <c r="F26" s="10"/>
      <c r="G26" s="10"/>
      <c r="H26" s="10"/>
      <c r="I26" s="12">
        <v>40118.0</v>
      </c>
      <c r="J26" s="12">
        <v>42255.0</v>
      </c>
      <c r="K26" s="10"/>
      <c r="L26" s="10"/>
      <c r="M26" s="10"/>
      <c r="N26" s="10"/>
      <c r="O26" s="10"/>
      <c r="P26" s="11"/>
      <c r="Q26" s="10"/>
      <c r="R26" s="10"/>
      <c r="S26" s="10"/>
      <c r="T26" s="10"/>
      <c r="U26" s="10"/>
      <c r="V26" s="10"/>
      <c r="W26" s="10"/>
    </row>
    <row r="27" ht="20.25" customHeight="1">
      <c r="A27" s="17">
        <v>40148.0</v>
      </c>
      <c r="B27" s="10">
        <v>204000.0</v>
      </c>
      <c r="C27" s="10"/>
      <c r="D27" s="11">
        <f t="shared" si="1"/>
        <v>204000</v>
      </c>
      <c r="E27" s="10">
        <f t="shared" si="2"/>
        <v>4284000</v>
      </c>
      <c r="F27" s="10"/>
      <c r="G27" s="10"/>
      <c r="H27" s="10"/>
      <c r="I27" s="12">
        <v>40148.0</v>
      </c>
      <c r="J27" s="12">
        <v>42255.0</v>
      </c>
      <c r="K27" s="10"/>
      <c r="L27" s="10"/>
      <c r="M27" s="10"/>
      <c r="N27" s="10"/>
      <c r="O27" s="10"/>
      <c r="P27" s="11"/>
      <c r="Q27" s="10"/>
      <c r="R27" s="10"/>
      <c r="S27" s="10"/>
      <c r="T27" s="10"/>
      <c r="U27" s="10"/>
      <c r="V27" s="10"/>
      <c r="W27" s="10"/>
    </row>
    <row r="28" ht="20.25" customHeight="1">
      <c r="A28" s="17">
        <v>40179.0</v>
      </c>
      <c r="B28" s="10">
        <v>204000.0</v>
      </c>
      <c r="C28" s="10"/>
      <c r="D28" s="11">
        <f t="shared" si="1"/>
        <v>204000</v>
      </c>
      <c r="E28" s="10">
        <f t="shared" si="2"/>
        <v>4488000</v>
      </c>
      <c r="F28" s="10"/>
      <c r="G28" s="10"/>
      <c r="H28" s="10"/>
      <c r="I28" s="12">
        <v>40179.0</v>
      </c>
      <c r="J28" s="12">
        <v>42255.0</v>
      </c>
      <c r="K28" s="10"/>
      <c r="L28" s="10"/>
      <c r="M28" s="10"/>
      <c r="N28" s="10"/>
      <c r="O28" s="10"/>
      <c r="P28" s="11"/>
      <c r="Q28" s="10"/>
      <c r="R28" s="10"/>
      <c r="S28" s="10"/>
      <c r="T28" s="10"/>
      <c r="U28" s="10"/>
      <c r="V28" s="10"/>
      <c r="W28" s="10"/>
    </row>
    <row r="29" ht="20.25" customHeight="1">
      <c r="A29" s="17">
        <v>40210.0</v>
      </c>
      <c r="B29" s="10">
        <v>204000.0</v>
      </c>
      <c r="C29" s="10"/>
      <c r="D29" s="11">
        <f t="shared" si="1"/>
        <v>204000</v>
      </c>
      <c r="E29" s="10">
        <f t="shared" si="2"/>
        <v>4692000</v>
      </c>
      <c r="F29" s="10"/>
      <c r="G29" s="10"/>
      <c r="H29" s="10"/>
      <c r="I29" s="12">
        <v>40210.0</v>
      </c>
      <c r="J29" s="12">
        <v>42255.0</v>
      </c>
      <c r="K29" s="10"/>
      <c r="L29" s="10"/>
      <c r="M29" s="10"/>
      <c r="N29" s="10"/>
      <c r="O29" s="10"/>
      <c r="P29" s="11"/>
      <c r="Q29" s="10"/>
      <c r="R29" s="10"/>
      <c r="S29" s="10"/>
      <c r="T29" s="10"/>
      <c r="U29" s="10"/>
      <c r="V29" s="10"/>
      <c r="W29" s="10"/>
    </row>
    <row r="30" ht="20.25" customHeight="1">
      <c r="A30" s="17">
        <v>40238.0</v>
      </c>
      <c r="B30" s="10">
        <v>204000.0</v>
      </c>
      <c r="C30" s="10"/>
      <c r="D30" s="11">
        <f t="shared" si="1"/>
        <v>204000</v>
      </c>
      <c r="E30" s="10">
        <f t="shared" si="2"/>
        <v>4896000</v>
      </c>
      <c r="F30" s="10"/>
      <c r="G30" s="10"/>
      <c r="H30" s="10"/>
      <c r="I30" s="12">
        <v>40238.0</v>
      </c>
      <c r="J30" s="12">
        <v>42255.0</v>
      </c>
      <c r="K30" s="10"/>
      <c r="L30" s="10"/>
      <c r="M30" s="10"/>
      <c r="N30" s="10"/>
      <c r="O30" s="10"/>
      <c r="P30" s="11"/>
      <c r="Q30" s="10"/>
      <c r="R30" s="10"/>
      <c r="S30" s="10"/>
      <c r="T30" s="10"/>
      <c r="U30" s="10"/>
      <c r="V30" s="10"/>
      <c r="W30" s="10"/>
    </row>
    <row r="31" ht="20.25" customHeight="1">
      <c r="A31" s="17">
        <v>40269.0</v>
      </c>
      <c r="B31" s="10">
        <v>204000.0</v>
      </c>
      <c r="C31" s="10"/>
      <c r="D31" s="11">
        <f t="shared" si="1"/>
        <v>204000</v>
      </c>
      <c r="E31" s="10">
        <f t="shared" si="2"/>
        <v>5100000</v>
      </c>
      <c r="F31" s="10"/>
      <c r="G31" s="10"/>
      <c r="H31" s="10"/>
      <c r="I31" s="12">
        <v>40269.0</v>
      </c>
      <c r="J31" s="12">
        <v>42255.0</v>
      </c>
      <c r="K31" s="10"/>
      <c r="L31" s="10"/>
      <c r="M31" s="10"/>
      <c r="N31" s="10"/>
      <c r="O31" s="10"/>
      <c r="P31" s="11"/>
      <c r="Q31" s="10"/>
      <c r="R31" s="10"/>
      <c r="S31" s="10"/>
      <c r="T31" s="10"/>
      <c r="U31" s="10"/>
      <c r="V31" s="10"/>
      <c r="W31" s="10"/>
    </row>
    <row r="32" ht="20.25" customHeight="1">
      <c r="A32" s="17">
        <v>40299.0</v>
      </c>
      <c r="B32" s="10">
        <v>204000.0</v>
      </c>
      <c r="C32" s="10"/>
      <c r="D32" s="11">
        <f t="shared" si="1"/>
        <v>204000</v>
      </c>
      <c r="E32" s="10">
        <f t="shared" si="2"/>
        <v>5304000</v>
      </c>
      <c r="F32" s="10"/>
      <c r="G32" s="10"/>
      <c r="H32" s="10"/>
      <c r="I32" s="12">
        <v>40299.0</v>
      </c>
      <c r="J32" s="12">
        <v>42255.0</v>
      </c>
      <c r="K32" s="10"/>
      <c r="L32" s="10"/>
      <c r="M32" s="10"/>
      <c r="N32" s="10"/>
      <c r="O32" s="10"/>
      <c r="P32" s="11"/>
      <c r="Q32" s="10"/>
      <c r="R32" s="10"/>
      <c r="S32" s="10"/>
      <c r="T32" s="10"/>
      <c r="U32" s="10"/>
      <c r="V32" s="10"/>
      <c r="W32" s="10"/>
    </row>
    <row r="33" ht="20.25" customHeight="1">
      <c r="A33" s="17">
        <v>40330.0</v>
      </c>
      <c r="B33" s="10">
        <v>204000.0</v>
      </c>
      <c r="C33" s="10"/>
      <c r="D33" s="11">
        <f t="shared" si="1"/>
        <v>204000</v>
      </c>
      <c r="E33" s="10">
        <f t="shared" si="2"/>
        <v>5508000</v>
      </c>
      <c r="F33" s="10"/>
      <c r="G33" s="10"/>
      <c r="H33" s="10"/>
      <c r="I33" s="12">
        <v>40330.0</v>
      </c>
      <c r="J33" s="12">
        <v>42255.0</v>
      </c>
      <c r="K33" s="10"/>
      <c r="L33" s="10"/>
      <c r="M33" s="10"/>
      <c r="N33" s="10"/>
      <c r="O33" s="10"/>
      <c r="P33" s="11"/>
      <c r="Q33" s="10"/>
      <c r="R33" s="10"/>
      <c r="S33" s="10"/>
      <c r="T33" s="10"/>
      <c r="U33" s="10"/>
      <c r="V33" s="10"/>
      <c r="W33" s="10"/>
    </row>
    <row r="34" ht="20.25" customHeight="1">
      <c r="A34" s="17">
        <v>40360.0</v>
      </c>
      <c r="B34" s="10">
        <v>204000.0</v>
      </c>
      <c r="C34" s="10"/>
      <c r="D34" s="11">
        <f t="shared" si="1"/>
        <v>204000</v>
      </c>
      <c r="E34" s="10">
        <f t="shared" si="2"/>
        <v>5712000</v>
      </c>
      <c r="F34" s="10"/>
      <c r="G34" s="10"/>
      <c r="H34" s="10"/>
      <c r="I34" s="12">
        <v>40360.0</v>
      </c>
      <c r="J34" s="12">
        <v>42255.0</v>
      </c>
      <c r="K34" s="10"/>
      <c r="L34" s="10"/>
      <c r="M34" s="10"/>
      <c r="N34" s="10"/>
      <c r="O34" s="10"/>
      <c r="P34" s="11"/>
      <c r="Q34" s="10"/>
      <c r="R34" s="10"/>
      <c r="S34" s="10"/>
      <c r="T34" s="10"/>
      <c r="U34" s="10"/>
      <c r="V34" s="10"/>
      <c r="W34" s="10"/>
    </row>
    <row r="35" ht="20.25" customHeight="1">
      <c r="A35" s="17">
        <v>40391.0</v>
      </c>
      <c r="B35" s="10">
        <v>204000.0</v>
      </c>
      <c r="C35" s="68"/>
      <c r="D35" s="69">
        <f t="shared" si="1"/>
        <v>204000</v>
      </c>
      <c r="E35" s="68">
        <f t="shared" si="2"/>
        <v>5916000</v>
      </c>
      <c r="F35" s="68"/>
      <c r="G35" s="68"/>
      <c r="H35" s="68"/>
      <c r="I35" s="70">
        <v>40391.0</v>
      </c>
      <c r="J35" s="12">
        <v>42255.0</v>
      </c>
      <c r="K35" s="10"/>
      <c r="L35" s="10"/>
      <c r="M35" s="10"/>
      <c r="N35" s="10"/>
      <c r="O35" s="10"/>
      <c r="P35" s="11"/>
      <c r="Q35" s="10"/>
      <c r="R35" s="10"/>
      <c r="S35" s="10"/>
      <c r="T35" s="10"/>
      <c r="U35" s="10"/>
      <c r="V35" s="10"/>
      <c r="W35" s="10"/>
    </row>
    <row r="36" ht="20.25" customHeight="1">
      <c r="A36" s="17">
        <v>40422.0</v>
      </c>
      <c r="B36" s="10">
        <v>204000.0</v>
      </c>
      <c r="C36" s="10"/>
      <c r="D36" s="11">
        <f t="shared" si="1"/>
        <v>204000</v>
      </c>
      <c r="E36" s="10">
        <f t="shared" si="2"/>
        <v>6120000</v>
      </c>
      <c r="F36" s="10"/>
      <c r="G36" s="10"/>
      <c r="H36" s="10"/>
      <c r="I36" s="12">
        <v>40422.0</v>
      </c>
      <c r="J36" s="12">
        <v>42255.0</v>
      </c>
      <c r="K36" s="10"/>
      <c r="L36" s="10"/>
      <c r="M36" s="10"/>
      <c r="N36" s="10"/>
      <c r="O36" s="10"/>
      <c r="P36" s="11"/>
      <c r="Q36" s="10"/>
      <c r="R36" s="10"/>
      <c r="S36" s="10"/>
      <c r="T36" s="10"/>
      <c r="U36" s="10"/>
      <c r="V36" s="10"/>
      <c r="W36" s="10"/>
    </row>
    <row r="37" ht="20.25" customHeight="1">
      <c r="A37" s="17">
        <v>40452.0</v>
      </c>
      <c r="B37" s="10">
        <v>204000.0</v>
      </c>
      <c r="C37" s="10"/>
      <c r="D37" s="11">
        <f t="shared" si="1"/>
        <v>204000</v>
      </c>
      <c r="E37" s="10">
        <f t="shared" si="2"/>
        <v>6324000</v>
      </c>
      <c r="F37" s="10"/>
      <c r="G37" s="10"/>
      <c r="H37" s="10"/>
      <c r="I37" s="12">
        <v>40452.0</v>
      </c>
      <c r="J37" s="12">
        <v>42255.0</v>
      </c>
      <c r="K37" s="10"/>
      <c r="L37" s="10"/>
      <c r="M37" s="10"/>
      <c r="N37" s="10"/>
      <c r="O37" s="10"/>
      <c r="P37" s="11"/>
      <c r="Q37" s="10"/>
      <c r="R37" s="10"/>
      <c r="S37" s="10"/>
      <c r="T37" s="10"/>
      <c r="U37" s="10"/>
      <c r="V37" s="10"/>
      <c r="W37" s="10"/>
    </row>
    <row r="38" ht="20.25" customHeight="1">
      <c r="A38" s="17">
        <v>40483.0</v>
      </c>
      <c r="B38" s="10">
        <v>204000.0</v>
      </c>
      <c r="C38" s="10"/>
      <c r="D38" s="11">
        <f t="shared" si="1"/>
        <v>204000</v>
      </c>
      <c r="E38" s="10">
        <f t="shared" si="2"/>
        <v>6528000</v>
      </c>
      <c r="F38" s="10"/>
      <c r="G38" s="10"/>
      <c r="H38" s="10"/>
      <c r="I38" s="12">
        <v>40483.0</v>
      </c>
      <c r="J38" s="12">
        <v>42255.0</v>
      </c>
      <c r="K38" s="10"/>
      <c r="L38" s="10"/>
      <c r="M38" s="10"/>
      <c r="N38" s="10"/>
      <c r="O38" s="10"/>
      <c r="P38" s="11"/>
      <c r="Q38" s="10"/>
      <c r="R38" s="10"/>
      <c r="S38" s="10"/>
      <c r="T38" s="10"/>
      <c r="U38" s="10"/>
      <c r="V38" s="10"/>
      <c r="W38" s="10"/>
    </row>
    <row r="39" ht="20.25" customHeight="1">
      <c r="A39" s="17">
        <v>40513.0</v>
      </c>
      <c r="B39" s="10">
        <v>204000.0</v>
      </c>
      <c r="C39" s="10"/>
      <c r="D39" s="11">
        <f t="shared" si="1"/>
        <v>204000</v>
      </c>
      <c r="E39" s="10">
        <f t="shared" si="2"/>
        <v>6732000</v>
      </c>
      <c r="F39" s="10"/>
      <c r="G39" s="10"/>
      <c r="H39" s="10"/>
      <c r="I39" s="12">
        <v>40513.0</v>
      </c>
      <c r="J39" s="12">
        <v>42255.0</v>
      </c>
      <c r="K39" s="10"/>
      <c r="L39" s="10"/>
      <c r="M39" s="10"/>
      <c r="N39" s="10"/>
      <c r="O39" s="10"/>
      <c r="P39" s="11"/>
      <c r="Q39" s="10"/>
      <c r="R39" s="10"/>
      <c r="S39" s="10"/>
      <c r="T39" s="10"/>
      <c r="U39" s="10"/>
      <c r="V39" s="10"/>
      <c r="W39" s="10"/>
    </row>
    <row r="40" ht="20.25" customHeight="1">
      <c r="A40" s="17">
        <v>40544.0</v>
      </c>
      <c r="B40" s="10">
        <v>204000.0</v>
      </c>
      <c r="C40" s="10"/>
      <c r="D40" s="11">
        <f t="shared" si="1"/>
        <v>204000</v>
      </c>
      <c r="E40" s="10">
        <f t="shared" si="2"/>
        <v>6936000</v>
      </c>
      <c r="F40" s="10"/>
      <c r="G40" s="10"/>
      <c r="H40" s="10"/>
      <c r="I40" s="12">
        <v>40544.0</v>
      </c>
      <c r="J40" s="12">
        <v>42255.0</v>
      </c>
      <c r="K40" s="10"/>
      <c r="L40" s="10"/>
      <c r="M40" s="10"/>
      <c r="N40" s="10"/>
      <c r="O40" s="10"/>
      <c r="P40" s="11"/>
      <c r="Q40" s="10"/>
      <c r="R40" s="10"/>
      <c r="S40" s="10"/>
      <c r="T40" s="10"/>
      <c r="U40" s="10"/>
      <c r="V40" s="10"/>
      <c r="W40" s="10"/>
    </row>
    <row r="41" ht="20.25" customHeight="1">
      <c r="A41" s="17">
        <v>40575.0</v>
      </c>
      <c r="B41" s="10">
        <v>204000.0</v>
      </c>
      <c r="C41" s="10"/>
      <c r="D41" s="11">
        <f t="shared" si="1"/>
        <v>204000</v>
      </c>
      <c r="E41" s="10">
        <f t="shared" si="2"/>
        <v>7140000</v>
      </c>
      <c r="F41" s="10"/>
      <c r="G41" s="10"/>
      <c r="H41" s="10"/>
      <c r="I41" s="12">
        <v>40575.0</v>
      </c>
      <c r="J41" s="12">
        <v>42255.0</v>
      </c>
      <c r="K41" s="10"/>
      <c r="L41" s="10"/>
      <c r="M41" s="10"/>
      <c r="N41" s="10"/>
      <c r="O41" s="10"/>
      <c r="P41" s="11"/>
      <c r="Q41" s="10"/>
      <c r="R41" s="10"/>
      <c r="S41" s="10"/>
      <c r="T41" s="10"/>
      <c r="U41" s="10"/>
      <c r="V41" s="10"/>
      <c r="W41" s="10"/>
    </row>
    <row r="42" ht="20.25" customHeight="1">
      <c r="A42" s="17">
        <v>40603.0</v>
      </c>
      <c r="B42" s="10">
        <v>204000.0</v>
      </c>
      <c r="C42" s="10"/>
      <c r="D42" s="11">
        <f t="shared" si="1"/>
        <v>204000</v>
      </c>
      <c r="E42" s="10">
        <f t="shared" si="2"/>
        <v>7344000</v>
      </c>
      <c r="F42" s="10"/>
      <c r="G42" s="10"/>
      <c r="H42" s="10"/>
      <c r="I42" s="12">
        <v>40603.0</v>
      </c>
      <c r="J42" s="12">
        <v>42255.0</v>
      </c>
      <c r="K42" s="10"/>
      <c r="L42" s="10"/>
      <c r="M42" s="10"/>
      <c r="N42" s="10"/>
      <c r="O42" s="10"/>
      <c r="P42" s="11"/>
      <c r="Q42" s="10"/>
      <c r="R42" s="10"/>
      <c r="S42" s="10"/>
      <c r="T42" s="10"/>
      <c r="U42" s="10"/>
      <c r="V42" s="10"/>
      <c r="W42" s="10"/>
    </row>
    <row r="43" ht="20.25" customHeight="1">
      <c r="A43" s="17">
        <v>40634.0</v>
      </c>
      <c r="B43" s="10">
        <v>204000.0</v>
      </c>
      <c r="C43" s="10"/>
      <c r="D43" s="11">
        <f t="shared" si="1"/>
        <v>204000</v>
      </c>
      <c r="E43" s="10">
        <f t="shared" si="2"/>
        <v>7548000</v>
      </c>
      <c r="F43" s="10"/>
      <c r="G43" s="10"/>
      <c r="H43" s="10"/>
      <c r="I43" s="12">
        <v>40634.0</v>
      </c>
      <c r="J43" s="12">
        <v>42255.0</v>
      </c>
      <c r="K43" s="10"/>
      <c r="L43" s="10"/>
      <c r="M43" s="10"/>
      <c r="N43" s="10"/>
      <c r="O43" s="10"/>
      <c r="P43" s="11"/>
      <c r="Q43" s="10"/>
      <c r="R43" s="10"/>
      <c r="S43" s="10"/>
      <c r="T43" s="10"/>
      <c r="U43" s="10"/>
      <c r="V43" s="10"/>
      <c r="W43" s="10"/>
    </row>
    <row r="44" ht="20.25" customHeight="1">
      <c r="A44" s="17">
        <v>40664.0</v>
      </c>
      <c r="B44" s="10">
        <v>204000.0</v>
      </c>
      <c r="C44" s="10"/>
      <c r="D44" s="11">
        <f t="shared" si="1"/>
        <v>204000</v>
      </c>
      <c r="E44" s="10">
        <f t="shared" si="2"/>
        <v>7752000</v>
      </c>
      <c r="F44" s="10"/>
      <c r="G44" s="10"/>
      <c r="H44" s="10"/>
      <c r="I44" s="12">
        <v>40664.0</v>
      </c>
      <c r="J44" s="12">
        <v>42255.0</v>
      </c>
      <c r="K44" s="10"/>
      <c r="L44" s="10"/>
      <c r="M44" s="10"/>
      <c r="N44" s="10"/>
      <c r="O44" s="10"/>
      <c r="P44" s="11"/>
      <c r="Q44" s="10"/>
      <c r="R44" s="10"/>
      <c r="S44" s="10"/>
      <c r="T44" s="10"/>
      <c r="U44" s="10"/>
      <c r="V44" s="10"/>
      <c r="W44" s="10"/>
    </row>
    <row r="45" ht="20.25" customHeight="1">
      <c r="A45" s="17">
        <v>40695.0</v>
      </c>
      <c r="B45" s="10">
        <v>204000.0</v>
      </c>
      <c r="C45" s="10"/>
      <c r="D45" s="11">
        <f t="shared" si="1"/>
        <v>204000</v>
      </c>
      <c r="E45" s="10">
        <f t="shared" si="2"/>
        <v>7956000</v>
      </c>
      <c r="F45" s="10"/>
      <c r="G45" s="10"/>
      <c r="H45" s="10"/>
      <c r="I45" s="12">
        <v>40695.0</v>
      </c>
      <c r="J45" s="12">
        <v>42255.0</v>
      </c>
      <c r="K45" s="10"/>
      <c r="L45" s="10"/>
      <c r="M45" s="10"/>
      <c r="N45" s="10"/>
      <c r="O45" s="10"/>
      <c r="P45" s="11"/>
      <c r="Q45" s="10"/>
      <c r="R45" s="10"/>
      <c r="S45" s="10"/>
      <c r="T45" s="10"/>
      <c r="U45" s="10"/>
      <c r="V45" s="10"/>
      <c r="W45" s="10"/>
    </row>
    <row r="46" ht="20.25" customHeight="1">
      <c r="A46" s="17">
        <v>40725.0</v>
      </c>
      <c r="B46" s="10">
        <v>204000.0</v>
      </c>
      <c r="C46" s="10"/>
      <c r="D46" s="11">
        <f t="shared" si="1"/>
        <v>204000</v>
      </c>
      <c r="E46" s="10">
        <f t="shared" si="2"/>
        <v>8160000</v>
      </c>
      <c r="F46" s="10"/>
      <c r="G46" s="10"/>
      <c r="H46" s="10"/>
      <c r="I46" s="12">
        <v>40725.0</v>
      </c>
      <c r="J46" s="12">
        <v>42255.0</v>
      </c>
      <c r="K46" s="10"/>
      <c r="L46" s="10"/>
      <c r="M46" s="10"/>
      <c r="N46" s="10"/>
      <c r="O46" s="10"/>
      <c r="P46" s="11"/>
      <c r="Q46" s="10"/>
      <c r="R46" s="10"/>
      <c r="S46" s="10"/>
      <c r="T46" s="10"/>
      <c r="U46" s="10"/>
      <c r="V46" s="10"/>
      <c r="W46" s="10"/>
    </row>
    <row r="47" ht="20.25" customHeight="1">
      <c r="A47" s="17">
        <v>40756.0</v>
      </c>
      <c r="B47" s="10">
        <v>204000.0</v>
      </c>
      <c r="C47" s="10"/>
      <c r="D47" s="11">
        <f t="shared" si="1"/>
        <v>204000</v>
      </c>
      <c r="E47" s="10">
        <f t="shared" si="2"/>
        <v>8364000</v>
      </c>
      <c r="F47" s="10"/>
      <c r="G47" s="10"/>
      <c r="H47" s="10"/>
      <c r="I47" s="12">
        <v>40756.0</v>
      </c>
      <c r="J47" s="12">
        <v>42255.0</v>
      </c>
      <c r="K47" s="10"/>
      <c r="L47" s="10"/>
      <c r="M47" s="10"/>
      <c r="N47" s="10"/>
      <c r="O47" s="10"/>
      <c r="P47" s="11"/>
      <c r="Q47" s="10"/>
      <c r="R47" s="10"/>
      <c r="S47" s="10"/>
      <c r="T47" s="10"/>
      <c r="U47" s="10"/>
      <c r="V47" s="10"/>
      <c r="W47" s="10"/>
    </row>
    <row r="48" ht="20.25" customHeight="1">
      <c r="A48" s="17">
        <v>40787.0</v>
      </c>
      <c r="B48" s="10">
        <v>204000.0</v>
      </c>
      <c r="C48" s="10"/>
      <c r="D48" s="11">
        <f t="shared" si="1"/>
        <v>204000</v>
      </c>
      <c r="E48" s="10">
        <f t="shared" si="2"/>
        <v>8568000</v>
      </c>
      <c r="F48" s="10"/>
      <c r="G48" s="10"/>
      <c r="H48" s="10"/>
      <c r="I48" s="12">
        <v>40787.0</v>
      </c>
      <c r="J48" s="12">
        <v>42255.0</v>
      </c>
      <c r="K48" s="10"/>
      <c r="L48" s="10"/>
      <c r="M48" s="10"/>
      <c r="N48" s="10"/>
      <c r="O48" s="10"/>
      <c r="P48" s="11"/>
      <c r="Q48" s="10"/>
      <c r="R48" s="10"/>
      <c r="S48" s="10"/>
      <c r="T48" s="10"/>
      <c r="U48" s="10"/>
      <c r="V48" s="10"/>
      <c r="W48" s="10"/>
    </row>
    <row r="49" ht="20.25" customHeight="1">
      <c r="A49" s="17">
        <v>40817.0</v>
      </c>
      <c r="B49" s="10">
        <v>204000.0</v>
      </c>
      <c r="C49" s="10"/>
      <c r="D49" s="11">
        <f t="shared" si="1"/>
        <v>204000</v>
      </c>
      <c r="E49" s="10">
        <f t="shared" si="2"/>
        <v>8772000</v>
      </c>
      <c r="F49" s="10"/>
      <c r="G49" s="10"/>
      <c r="H49" s="10"/>
      <c r="I49" s="12">
        <v>40817.0</v>
      </c>
      <c r="J49" s="12">
        <v>42255.0</v>
      </c>
      <c r="K49" s="10"/>
      <c r="L49" s="10"/>
      <c r="M49" s="10"/>
      <c r="N49" s="10"/>
      <c r="O49" s="10"/>
      <c r="P49" s="11"/>
      <c r="Q49" s="10"/>
      <c r="R49" s="10"/>
      <c r="S49" s="10"/>
      <c r="T49" s="10"/>
      <c r="U49" s="10"/>
      <c r="V49" s="10"/>
      <c r="W49" s="10"/>
    </row>
    <row r="50" ht="20.25" customHeight="1">
      <c r="A50" s="17">
        <v>40848.0</v>
      </c>
      <c r="B50" s="10">
        <v>204000.0</v>
      </c>
      <c r="C50" s="10"/>
      <c r="D50" s="11">
        <f t="shared" si="1"/>
        <v>204000</v>
      </c>
      <c r="E50" s="10">
        <f t="shared" si="2"/>
        <v>8976000</v>
      </c>
      <c r="F50" s="10"/>
      <c r="G50" s="10"/>
      <c r="H50" s="10"/>
      <c r="I50" s="12">
        <v>40848.0</v>
      </c>
      <c r="J50" s="12">
        <v>42255.0</v>
      </c>
      <c r="K50" s="10"/>
      <c r="L50" s="10"/>
      <c r="M50" s="10"/>
      <c r="N50" s="10"/>
      <c r="O50" s="10"/>
      <c r="P50" s="11"/>
      <c r="Q50" s="10"/>
      <c r="R50" s="10"/>
      <c r="S50" s="10"/>
      <c r="T50" s="10"/>
      <c r="U50" s="10"/>
      <c r="V50" s="10"/>
      <c r="W50" s="10"/>
    </row>
    <row r="51" ht="20.25" customHeight="1">
      <c r="A51" s="17">
        <v>40878.0</v>
      </c>
      <c r="B51" s="10">
        <v>204000.0</v>
      </c>
      <c r="C51" s="10"/>
      <c r="D51" s="11">
        <f t="shared" si="1"/>
        <v>204000</v>
      </c>
      <c r="E51" s="10">
        <f t="shared" si="2"/>
        <v>9180000</v>
      </c>
      <c r="F51" s="10"/>
      <c r="G51" s="10"/>
      <c r="H51" s="10"/>
      <c r="I51" s="12">
        <v>40878.0</v>
      </c>
      <c r="J51" s="12">
        <v>42255.0</v>
      </c>
      <c r="K51" s="10"/>
      <c r="L51" s="10"/>
      <c r="M51" s="10"/>
      <c r="N51" s="10"/>
      <c r="O51" s="10"/>
      <c r="P51" s="11"/>
      <c r="Q51" s="10"/>
      <c r="R51" s="10"/>
      <c r="S51" s="10"/>
      <c r="T51" s="10"/>
      <c r="U51" s="10"/>
      <c r="V51" s="10"/>
      <c r="W51" s="10"/>
    </row>
    <row r="52" ht="20.25" customHeight="1">
      <c r="A52" s="17">
        <v>40909.0</v>
      </c>
      <c r="B52" s="10">
        <v>204000.0</v>
      </c>
      <c r="C52" s="10"/>
      <c r="D52" s="11">
        <f t="shared" si="1"/>
        <v>204000</v>
      </c>
      <c r="E52" s="10">
        <f t="shared" si="2"/>
        <v>9384000</v>
      </c>
      <c r="F52" s="10"/>
      <c r="G52" s="10"/>
      <c r="H52" s="10"/>
      <c r="I52" s="12">
        <v>40909.0</v>
      </c>
      <c r="J52" s="12">
        <v>42255.0</v>
      </c>
      <c r="K52" s="10"/>
      <c r="L52" s="10"/>
      <c r="M52" s="10"/>
      <c r="N52" s="10"/>
      <c r="O52" s="10"/>
      <c r="P52" s="11"/>
      <c r="Q52" s="10"/>
      <c r="R52" s="10"/>
      <c r="S52" s="10"/>
      <c r="T52" s="10"/>
      <c r="U52" s="10"/>
      <c r="V52" s="10"/>
      <c r="W52" s="10"/>
    </row>
    <row r="53" ht="20.25" customHeight="1">
      <c r="A53" s="17">
        <v>40940.0</v>
      </c>
      <c r="B53" s="10">
        <v>204000.0</v>
      </c>
      <c r="C53" s="10"/>
      <c r="D53" s="11">
        <f t="shared" si="1"/>
        <v>204000</v>
      </c>
      <c r="E53" s="10">
        <f t="shared" si="2"/>
        <v>9588000</v>
      </c>
      <c r="F53" s="10"/>
      <c r="G53" s="10"/>
      <c r="H53" s="10"/>
      <c r="I53" s="12">
        <v>40940.0</v>
      </c>
      <c r="J53" s="12">
        <v>42255.0</v>
      </c>
      <c r="K53" s="10"/>
      <c r="L53" s="10"/>
      <c r="M53" s="10"/>
      <c r="N53" s="10"/>
      <c r="O53" s="10"/>
      <c r="P53" s="11"/>
      <c r="Q53" s="10"/>
      <c r="R53" s="10"/>
      <c r="S53" s="10"/>
      <c r="T53" s="10"/>
      <c r="U53" s="10"/>
      <c r="V53" s="10"/>
      <c r="W53" s="10"/>
    </row>
    <row r="54" ht="20.25" customHeight="1">
      <c r="A54" s="17">
        <v>40969.0</v>
      </c>
      <c r="B54" s="10">
        <v>204000.0</v>
      </c>
      <c r="C54" s="10"/>
      <c r="D54" s="11">
        <f t="shared" si="1"/>
        <v>204000</v>
      </c>
      <c r="E54" s="10">
        <f t="shared" si="2"/>
        <v>9792000</v>
      </c>
      <c r="F54" s="10"/>
      <c r="G54" s="10"/>
      <c r="H54" s="10"/>
      <c r="I54" s="12">
        <v>40969.0</v>
      </c>
      <c r="J54" s="12">
        <v>42255.0</v>
      </c>
      <c r="K54" s="10"/>
      <c r="L54" s="10"/>
      <c r="M54" s="10"/>
      <c r="N54" s="10"/>
      <c r="O54" s="10"/>
      <c r="P54" s="11"/>
      <c r="Q54" s="10"/>
      <c r="R54" s="10"/>
      <c r="S54" s="10"/>
      <c r="T54" s="10"/>
      <c r="U54" s="10"/>
      <c r="V54" s="10"/>
      <c r="W54" s="10"/>
    </row>
    <row r="55" ht="20.25" customHeight="1">
      <c r="A55" s="17">
        <v>41000.0</v>
      </c>
      <c r="B55" s="10">
        <v>204000.0</v>
      </c>
      <c r="C55" s="10"/>
      <c r="D55" s="11">
        <f t="shared" si="1"/>
        <v>204000</v>
      </c>
      <c r="E55" s="10">
        <f t="shared" si="2"/>
        <v>9996000</v>
      </c>
      <c r="F55" s="10"/>
      <c r="G55" s="10"/>
      <c r="H55" s="10"/>
      <c r="I55" s="12">
        <v>41000.0</v>
      </c>
      <c r="J55" s="12">
        <v>42255.0</v>
      </c>
      <c r="K55" s="10"/>
      <c r="L55" s="10"/>
      <c r="M55" s="10"/>
      <c r="N55" s="10"/>
      <c r="O55" s="10"/>
      <c r="P55" s="11"/>
      <c r="Q55" s="10"/>
      <c r="R55" s="10"/>
      <c r="S55" s="10"/>
      <c r="T55" s="10"/>
      <c r="U55" s="10"/>
      <c r="V55" s="10"/>
      <c r="W55" s="10"/>
    </row>
    <row r="56" ht="20.25" customHeight="1">
      <c r="A56" s="17">
        <v>41030.0</v>
      </c>
      <c r="B56" s="10">
        <v>204000.0</v>
      </c>
      <c r="C56" s="10"/>
      <c r="D56" s="11">
        <f t="shared" si="1"/>
        <v>204000</v>
      </c>
      <c r="E56" s="10">
        <f t="shared" si="2"/>
        <v>10200000</v>
      </c>
      <c r="F56" s="10"/>
      <c r="G56" s="10"/>
      <c r="H56" s="10"/>
      <c r="I56" s="12">
        <v>41030.0</v>
      </c>
      <c r="J56" s="12">
        <v>42255.0</v>
      </c>
      <c r="K56" s="10"/>
      <c r="L56" s="10"/>
      <c r="M56" s="10"/>
      <c r="N56" s="10"/>
      <c r="O56" s="10"/>
      <c r="P56" s="11"/>
      <c r="Q56" s="10"/>
      <c r="R56" s="10"/>
      <c r="S56" s="10"/>
      <c r="T56" s="10"/>
      <c r="U56" s="10"/>
      <c r="V56" s="10"/>
      <c r="W56" s="10"/>
    </row>
    <row r="57" ht="20.25" customHeight="1">
      <c r="A57" s="17">
        <v>41061.0</v>
      </c>
      <c r="B57" s="10">
        <v>204000.0</v>
      </c>
      <c r="C57" s="10"/>
      <c r="D57" s="11">
        <f t="shared" si="1"/>
        <v>204000</v>
      </c>
      <c r="E57" s="10">
        <f t="shared" si="2"/>
        <v>10404000</v>
      </c>
      <c r="F57" s="10"/>
      <c r="G57" s="10"/>
      <c r="H57" s="10"/>
      <c r="I57" s="12">
        <v>41061.0</v>
      </c>
      <c r="J57" s="12">
        <v>42255.0</v>
      </c>
      <c r="K57" s="10"/>
      <c r="L57" s="10"/>
      <c r="M57" s="10"/>
      <c r="N57" s="10"/>
      <c r="O57" s="10"/>
      <c r="P57" s="11"/>
      <c r="Q57" s="10"/>
      <c r="R57" s="10"/>
      <c r="S57" s="10"/>
      <c r="T57" s="10"/>
      <c r="U57" s="10"/>
      <c r="V57" s="10"/>
      <c r="W57" s="10"/>
    </row>
    <row r="58" ht="20.25" customHeight="1">
      <c r="A58" s="17">
        <v>41091.0</v>
      </c>
      <c r="B58" s="10">
        <v>204000.0</v>
      </c>
      <c r="C58" s="10"/>
      <c r="D58" s="11">
        <f t="shared" si="1"/>
        <v>204000</v>
      </c>
      <c r="E58" s="10">
        <f t="shared" si="2"/>
        <v>10608000</v>
      </c>
      <c r="F58" s="10"/>
      <c r="G58" s="10"/>
      <c r="H58" s="10"/>
      <c r="I58" s="12">
        <v>41091.0</v>
      </c>
      <c r="J58" s="12">
        <v>42255.0</v>
      </c>
      <c r="K58" s="10"/>
      <c r="L58" s="10"/>
      <c r="M58" s="10"/>
      <c r="N58" s="10"/>
      <c r="O58" s="10"/>
      <c r="P58" s="11"/>
      <c r="Q58" s="10"/>
      <c r="R58" s="10"/>
      <c r="S58" s="10"/>
      <c r="T58" s="10"/>
      <c r="U58" s="10"/>
      <c r="V58" s="10"/>
      <c r="W58" s="10"/>
    </row>
    <row r="59" ht="20.25" customHeight="1">
      <c r="A59" s="17">
        <v>41122.0</v>
      </c>
      <c r="B59" s="10">
        <v>204000.0</v>
      </c>
      <c r="C59" s="10"/>
      <c r="D59" s="11">
        <f t="shared" si="1"/>
        <v>204000</v>
      </c>
      <c r="E59" s="10">
        <f t="shared" si="2"/>
        <v>10812000</v>
      </c>
      <c r="F59" s="10"/>
      <c r="G59" s="10"/>
      <c r="H59" s="10"/>
      <c r="I59" s="12">
        <v>41122.0</v>
      </c>
      <c r="J59" s="12">
        <v>42255.0</v>
      </c>
      <c r="K59" s="10"/>
      <c r="L59" s="10"/>
      <c r="M59" s="10"/>
      <c r="N59" s="10"/>
      <c r="O59" s="10"/>
      <c r="P59" s="11"/>
      <c r="Q59" s="10"/>
      <c r="R59" s="10"/>
      <c r="S59" s="10"/>
      <c r="T59" s="10"/>
      <c r="U59" s="10"/>
      <c r="V59" s="10"/>
      <c r="W59" s="10"/>
    </row>
    <row r="60" ht="20.25" customHeight="1">
      <c r="A60" s="17">
        <v>41153.0</v>
      </c>
      <c r="B60" s="10">
        <v>204000.0</v>
      </c>
      <c r="C60" s="10"/>
      <c r="D60" s="11">
        <f t="shared" si="1"/>
        <v>204000</v>
      </c>
      <c r="E60" s="10">
        <f t="shared" si="2"/>
        <v>11016000</v>
      </c>
      <c r="F60" s="10"/>
      <c r="G60" s="10"/>
      <c r="H60" s="10"/>
      <c r="I60" s="12">
        <v>41153.0</v>
      </c>
      <c r="J60" s="12">
        <v>42255.0</v>
      </c>
      <c r="K60" s="10"/>
      <c r="L60" s="10"/>
      <c r="M60" s="10"/>
      <c r="N60" s="10"/>
      <c r="O60" s="10"/>
      <c r="P60" s="11"/>
      <c r="Q60" s="10"/>
      <c r="R60" s="10"/>
      <c r="S60" s="10"/>
      <c r="T60" s="10"/>
      <c r="U60" s="10"/>
      <c r="V60" s="10"/>
      <c r="W60" s="10"/>
    </row>
    <row r="61" ht="20.25" customHeight="1">
      <c r="A61" s="17">
        <v>41183.0</v>
      </c>
      <c r="B61" s="10">
        <v>204000.0</v>
      </c>
      <c r="C61" s="10"/>
      <c r="D61" s="11">
        <f t="shared" si="1"/>
        <v>204000</v>
      </c>
      <c r="E61" s="10">
        <f t="shared" si="2"/>
        <v>11220000</v>
      </c>
      <c r="F61" s="10"/>
      <c r="G61" s="10"/>
      <c r="H61" s="10"/>
      <c r="I61" s="12">
        <v>41183.0</v>
      </c>
      <c r="J61" s="12">
        <v>42255.0</v>
      </c>
      <c r="K61" s="10"/>
      <c r="L61" s="10"/>
      <c r="M61" s="10"/>
      <c r="N61" s="10"/>
      <c r="O61" s="10"/>
      <c r="P61" s="11"/>
      <c r="Q61" s="10"/>
      <c r="R61" s="10"/>
      <c r="S61" s="10"/>
      <c r="T61" s="10"/>
      <c r="U61" s="10"/>
      <c r="V61" s="10"/>
      <c r="W61" s="10"/>
    </row>
    <row r="62" ht="20.25" customHeight="1">
      <c r="A62" s="17">
        <v>41214.0</v>
      </c>
      <c r="B62" s="10">
        <v>204000.0</v>
      </c>
      <c r="C62" s="10"/>
      <c r="D62" s="11">
        <f t="shared" si="1"/>
        <v>204000</v>
      </c>
      <c r="E62" s="10">
        <f t="shared" si="2"/>
        <v>11424000</v>
      </c>
      <c r="F62" s="10"/>
      <c r="G62" s="10"/>
      <c r="H62" s="10"/>
      <c r="I62" s="12">
        <v>41214.0</v>
      </c>
      <c r="J62" s="12">
        <v>42255.0</v>
      </c>
      <c r="K62" s="10"/>
      <c r="L62" s="10"/>
      <c r="M62" s="10"/>
      <c r="N62" s="10"/>
      <c r="O62" s="10"/>
      <c r="P62" s="11"/>
      <c r="Q62" s="10"/>
      <c r="R62" s="10"/>
      <c r="S62" s="10"/>
      <c r="T62" s="10"/>
      <c r="U62" s="10"/>
      <c r="V62" s="10"/>
      <c r="W62" s="10"/>
    </row>
    <row r="63" ht="20.25" customHeight="1">
      <c r="A63" s="17">
        <v>41244.0</v>
      </c>
      <c r="B63" s="10">
        <v>204000.0</v>
      </c>
      <c r="C63" s="10"/>
      <c r="D63" s="11">
        <f t="shared" si="1"/>
        <v>204000</v>
      </c>
      <c r="E63" s="10">
        <f t="shared" si="2"/>
        <v>11628000</v>
      </c>
      <c r="F63" s="10"/>
      <c r="G63" s="10"/>
      <c r="H63" s="10"/>
      <c r="I63" s="12">
        <v>41244.0</v>
      </c>
      <c r="J63" s="12">
        <v>42255.0</v>
      </c>
      <c r="K63" s="10"/>
      <c r="L63" s="10"/>
      <c r="M63" s="10"/>
      <c r="N63" s="10"/>
      <c r="O63" s="10"/>
      <c r="P63" s="11"/>
      <c r="Q63" s="10"/>
      <c r="R63" s="10"/>
      <c r="S63" s="10"/>
      <c r="T63" s="10"/>
      <c r="U63" s="10"/>
      <c r="V63" s="10"/>
      <c r="W63" s="10"/>
    </row>
    <row r="64" ht="20.25" customHeight="1">
      <c r="A64" s="17">
        <v>41275.0</v>
      </c>
      <c r="B64" s="10">
        <v>204000.0</v>
      </c>
      <c r="C64" s="10"/>
      <c r="D64" s="11">
        <f t="shared" si="1"/>
        <v>204000</v>
      </c>
      <c r="E64" s="10">
        <f t="shared" si="2"/>
        <v>11832000</v>
      </c>
      <c r="F64" s="10"/>
      <c r="G64" s="10"/>
      <c r="H64" s="10"/>
      <c r="I64" s="12">
        <v>41275.0</v>
      </c>
      <c r="J64" s="12">
        <v>42255.0</v>
      </c>
      <c r="K64" s="10"/>
      <c r="L64" s="10"/>
      <c r="M64" s="10"/>
      <c r="N64" s="10"/>
      <c r="O64" s="10"/>
      <c r="P64" s="11"/>
      <c r="Q64" s="10"/>
      <c r="R64" s="10"/>
      <c r="S64" s="10"/>
      <c r="T64" s="10"/>
      <c r="U64" s="10"/>
      <c r="V64" s="10"/>
      <c r="W64" s="10"/>
    </row>
    <row r="65" ht="20.25" customHeight="1">
      <c r="A65" s="17">
        <v>41306.0</v>
      </c>
      <c r="B65" s="10">
        <v>204000.0</v>
      </c>
      <c r="C65" s="10"/>
      <c r="D65" s="11">
        <f t="shared" si="1"/>
        <v>204000</v>
      </c>
      <c r="E65" s="10">
        <f t="shared" si="2"/>
        <v>12036000</v>
      </c>
      <c r="F65" s="10"/>
      <c r="G65" s="10"/>
      <c r="H65" s="10"/>
      <c r="I65" s="12">
        <v>41306.0</v>
      </c>
      <c r="J65" s="12">
        <v>42255.0</v>
      </c>
      <c r="K65" s="10"/>
      <c r="L65" s="10"/>
      <c r="M65" s="10"/>
      <c r="N65" s="10"/>
      <c r="O65" s="10"/>
      <c r="P65" s="11"/>
      <c r="Q65" s="10"/>
      <c r="R65" s="10"/>
      <c r="S65" s="10"/>
      <c r="T65" s="10"/>
      <c r="U65" s="10"/>
      <c r="V65" s="10"/>
      <c r="W65" s="10"/>
    </row>
    <row r="66" ht="20.25" customHeight="1">
      <c r="A66" s="17">
        <v>41334.0</v>
      </c>
      <c r="B66" s="10">
        <v>204000.0</v>
      </c>
      <c r="C66" s="10">
        <v>0.0</v>
      </c>
      <c r="D66" s="11">
        <f t="shared" si="1"/>
        <v>204000</v>
      </c>
      <c r="E66" s="10">
        <f t="shared" si="2"/>
        <v>12240000</v>
      </c>
      <c r="I66" s="12">
        <v>41334.0</v>
      </c>
      <c r="J66" s="12">
        <v>42255.0</v>
      </c>
      <c r="K66" s="10"/>
      <c r="L66" s="10"/>
      <c r="M66" s="10"/>
      <c r="N66" s="10"/>
      <c r="O66" s="10"/>
      <c r="P66" s="11"/>
      <c r="Q66" s="10"/>
      <c r="R66" s="10"/>
      <c r="S66" s="10"/>
      <c r="T66" s="10"/>
      <c r="U66" s="10"/>
      <c r="V66" s="10"/>
      <c r="W66" s="10"/>
    </row>
    <row r="67" ht="20.25" customHeight="1">
      <c r="A67" s="17">
        <v>41365.0</v>
      </c>
      <c r="B67" s="10">
        <v>204000.0</v>
      </c>
      <c r="C67" s="10"/>
      <c r="D67" s="11">
        <f t="shared" si="1"/>
        <v>204000</v>
      </c>
      <c r="E67" s="10">
        <f t="shared" si="2"/>
        <v>12444000</v>
      </c>
      <c r="F67" s="10"/>
      <c r="G67" s="10"/>
      <c r="H67" s="10"/>
      <c r="I67" s="12">
        <v>41365.0</v>
      </c>
      <c r="J67" s="12">
        <v>42255.0</v>
      </c>
      <c r="K67" s="10"/>
      <c r="L67" s="10"/>
      <c r="M67" s="10"/>
      <c r="N67" s="10"/>
      <c r="O67" s="10"/>
      <c r="P67" s="11"/>
      <c r="Q67" s="10"/>
      <c r="R67" s="10"/>
      <c r="S67" s="10"/>
      <c r="T67" s="10"/>
      <c r="U67" s="10"/>
      <c r="V67" s="10"/>
      <c r="W67" s="10"/>
    </row>
    <row r="68" ht="20.25" customHeight="1">
      <c r="A68" s="17">
        <v>41395.0</v>
      </c>
      <c r="B68" s="10">
        <v>204000.0</v>
      </c>
      <c r="C68" s="10"/>
      <c r="D68" s="11">
        <f t="shared" si="1"/>
        <v>204000</v>
      </c>
      <c r="E68" s="10">
        <f t="shared" si="2"/>
        <v>12648000</v>
      </c>
      <c r="F68" s="10"/>
      <c r="G68" s="10"/>
      <c r="H68" s="10"/>
      <c r="I68" s="12">
        <v>41395.0</v>
      </c>
      <c r="J68" s="12">
        <v>42255.0</v>
      </c>
      <c r="K68" s="10"/>
      <c r="L68" s="10"/>
      <c r="M68" s="10"/>
      <c r="N68" s="10"/>
      <c r="O68" s="10"/>
      <c r="P68" s="11"/>
      <c r="Q68" s="10"/>
      <c r="R68" s="10"/>
      <c r="S68" s="10"/>
      <c r="T68" s="10"/>
      <c r="U68" s="10"/>
      <c r="V68" s="10"/>
      <c r="W68" s="10"/>
    </row>
    <row r="69" ht="20.25" customHeight="1">
      <c r="A69" s="17">
        <v>41426.0</v>
      </c>
      <c r="B69" s="10">
        <v>204000.0</v>
      </c>
      <c r="C69" s="10"/>
      <c r="D69" s="11">
        <f t="shared" si="1"/>
        <v>204000</v>
      </c>
      <c r="E69" s="10">
        <f t="shared" si="2"/>
        <v>12852000</v>
      </c>
      <c r="F69" s="10"/>
      <c r="G69" s="10"/>
      <c r="H69" s="10"/>
      <c r="I69" s="12">
        <v>41426.0</v>
      </c>
      <c r="J69" s="12">
        <v>42255.0</v>
      </c>
      <c r="K69" s="10"/>
      <c r="L69" s="10"/>
      <c r="M69" s="10"/>
      <c r="N69" s="10"/>
      <c r="O69" s="10"/>
      <c r="P69" s="11"/>
      <c r="Q69" s="10"/>
      <c r="R69" s="10"/>
      <c r="S69" s="10"/>
      <c r="T69" s="10"/>
      <c r="U69" s="10"/>
      <c r="V69" s="10"/>
      <c r="W69" s="10"/>
    </row>
    <row r="70" ht="20.25" customHeight="1">
      <c r="A70" s="17">
        <v>41456.0</v>
      </c>
      <c r="B70" s="10">
        <v>204000.0</v>
      </c>
      <c r="C70" s="10"/>
      <c r="D70" s="11">
        <f t="shared" si="1"/>
        <v>204000</v>
      </c>
      <c r="E70" s="10">
        <f t="shared" si="2"/>
        <v>13056000</v>
      </c>
      <c r="F70" s="10"/>
      <c r="G70" s="10"/>
      <c r="H70" s="10"/>
      <c r="I70" s="12">
        <v>41456.0</v>
      </c>
      <c r="J70" s="12">
        <v>42255.0</v>
      </c>
      <c r="K70" s="10"/>
      <c r="L70" s="10"/>
      <c r="M70" s="10"/>
      <c r="N70" s="10"/>
      <c r="O70" s="10"/>
      <c r="P70" s="11"/>
      <c r="Q70" s="10"/>
      <c r="R70" s="10"/>
      <c r="S70" s="10"/>
      <c r="T70" s="10"/>
      <c r="U70" s="10"/>
      <c r="V70" s="10"/>
      <c r="W70" s="10"/>
    </row>
    <row r="71" ht="20.25" customHeight="1">
      <c r="A71" s="17">
        <v>41487.0</v>
      </c>
      <c r="B71" s="10">
        <v>204000.0</v>
      </c>
      <c r="C71" s="10"/>
      <c r="D71" s="11">
        <f t="shared" si="1"/>
        <v>204000</v>
      </c>
      <c r="E71" s="10">
        <f t="shared" si="2"/>
        <v>13260000</v>
      </c>
      <c r="F71" s="10"/>
      <c r="G71" s="10"/>
      <c r="H71" s="10"/>
      <c r="I71" s="12">
        <v>41487.0</v>
      </c>
      <c r="J71" s="12">
        <v>42255.0</v>
      </c>
      <c r="K71" s="10"/>
      <c r="L71" s="10"/>
      <c r="M71" s="10"/>
      <c r="N71" s="10"/>
      <c r="O71" s="10"/>
      <c r="P71" s="11"/>
      <c r="Q71" s="10"/>
      <c r="R71" s="10"/>
      <c r="S71" s="10"/>
      <c r="T71" s="10"/>
      <c r="U71" s="10"/>
      <c r="V71" s="10"/>
      <c r="W71" s="10"/>
    </row>
    <row r="72" ht="20.25" customHeight="1">
      <c r="A72" s="17">
        <v>41518.0</v>
      </c>
      <c r="B72" s="10">
        <v>204000.0</v>
      </c>
      <c r="C72" s="10"/>
      <c r="D72" s="11">
        <f t="shared" si="1"/>
        <v>204000</v>
      </c>
      <c r="E72" s="10">
        <f t="shared" si="2"/>
        <v>13464000</v>
      </c>
      <c r="F72" s="10"/>
      <c r="G72" s="10"/>
      <c r="H72" s="10"/>
      <c r="I72" s="12">
        <v>41518.0</v>
      </c>
      <c r="J72" s="12">
        <v>42255.0</v>
      </c>
      <c r="K72" s="10"/>
      <c r="L72" s="10"/>
      <c r="M72" s="10"/>
      <c r="N72" s="10"/>
      <c r="O72" s="10"/>
      <c r="P72" s="11"/>
      <c r="Q72" s="10"/>
      <c r="R72" s="10"/>
      <c r="S72" s="10"/>
      <c r="T72" s="10"/>
      <c r="U72" s="10"/>
      <c r="V72" s="10"/>
      <c r="W72" s="10"/>
    </row>
    <row r="73" ht="20.25" customHeight="1">
      <c r="A73" s="17">
        <v>41548.0</v>
      </c>
      <c r="B73" s="10">
        <v>204000.0</v>
      </c>
      <c r="C73" s="10"/>
      <c r="D73" s="11">
        <f t="shared" si="1"/>
        <v>204000</v>
      </c>
      <c r="E73" s="10">
        <f t="shared" si="2"/>
        <v>13668000</v>
      </c>
      <c r="F73" s="10"/>
      <c r="G73" s="10"/>
      <c r="H73" s="10"/>
      <c r="I73" s="12">
        <v>41548.0</v>
      </c>
      <c r="J73" s="12">
        <v>42255.0</v>
      </c>
      <c r="K73" s="10"/>
      <c r="L73" s="10"/>
      <c r="M73" s="10"/>
      <c r="N73" s="10"/>
      <c r="O73" s="10"/>
      <c r="P73" s="11"/>
      <c r="Q73" s="10"/>
      <c r="R73" s="10"/>
      <c r="S73" s="10"/>
      <c r="T73" s="10"/>
      <c r="U73" s="10"/>
      <c r="V73" s="10"/>
      <c r="W73" s="10"/>
    </row>
    <row r="74" ht="20.25" customHeight="1">
      <c r="A74" s="17">
        <v>41579.0</v>
      </c>
      <c r="B74" s="10">
        <v>204000.0</v>
      </c>
      <c r="C74" s="10"/>
      <c r="D74" s="11">
        <f t="shared" si="1"/>
        <v>204000</v>
      </c>
      <c r="E74" s="10">
        <f t="shared" si="2"/>
        <v>13872000</v>
      </c>
      <c r="F74" s="10"/>
      <c r="G74" s="10"/>
      <c r="H74" s="10"/>
      <c r="I74" s="12">
        <v>41579.0</v>
      </c>
      <c r="J74" s="12">
        <v>42255.0</v>
      </c>
      <c r="K74" s="10"/>
      <c r="L74" s="10"/>
      <c r="M74" s="10"/>
      <c r="N74" s="10"/>
      <c r="O74" s="10"/>
      <c r="P74" s="11"/>
      <c r="Q74" s="10"/>
      <c r="R74" s="10"/>
      <c r="S74" s="10"/>
      <c r="T74" s="10"/>
      <c r="U74" s="10"/>
      <c r="V74" s="10"/>
      <c r="W74" s="10"/>
    </row>
    <row r="75" ht="20.25" customHeight="1">
      <c r="A75" s="17">
        <v>41609.0</v>
      </c>
      <c r="B75" s="10">
        <v>204000.0</v>
      </c>
      <c r="C75" s="10"/>
      <c r="D75" s="11">
        <f t="shared" si="1"/>
        <v>204000</v>
      </c>
      <c r="E75" s="10">
        <f t="shared" si="2"/>
        <v>14076000</v>
      </c>
      <c r="F75" s="10"/>
      <c r="G75" s="10"/>
      <c r="H75" s="10"/>
      <c r="I75" s="12">
        <v>41609.0</v>
      </c>
      <c r="J75" s="12">
        <v>42255.0</v>
      </c>
      <c r="K75" s="10"/>
      <c r="L75" s="10"/>
      <c r="M75" s="10"/>
      <c r="N75" s="10"/>
      <c r="O75" s="10"/>
      <c r="P75" s="11"/>
      <c r="Q75" s="10"/>
      <c r="R75" s="10"/>
      <c r="S75" s="10"/>
      <c r="T75" s="10"/>
      <c r="U75" s="10"/>
      <c r="V75" s="10"/>
      <c r="W75" s="10"/>
    </row>
    <row r="76" ht="20.25" customHeight="1">
      <c r="A76" s="17">
        <v>41640.0</v>
      </c>
      <c r="B76" s="10">
        <v>204000.0</v>
      </c>
      <c r="C76" s="10"/>
      <c r="D76" s="11">
        <f t="shared" si="1"/>
        <v>204000</v>
      </c>
      <c r="E76" s="10">
        <f t="shared" si="2"/>
        <v>14280000</v>
      </c>
      <c r="F76" s="10"/>
      <c r="G76" s="10"/>
      <c r="H76" s="10"/>
      <c r="I76" s="12">
        <v>41640.0</v>
      </c>
      <c r="J76" s="12">
        <v>42255.0</v>
      </c>
      <c r="K76" s="10"/>
      <c r="L76" s="10"/>
      <c r="M76" s="10"/>
      <c r="N76" s="10"/>
      <c r="O76" s="10"/>
      <c r="P76" s="11"/>
      <c r="Q76" s="10"/>
      <c r="R76" s="10"/>
      <c r="S76" s="10"/>
      <c r="T76" s="10"/>
      <c r="U76" s="10"/>
      <c r="V76" s="10"/>
      <c r="W76" s="10"/>
    </row>
    <row r="77" ht="20.25" customHeight="1">
      <c r="A77" s="17">
        <v>41671.0</v>
      </c>
      <c r="B77" s="10">
        <v>204000.0</v>
      </c>
      <c r="C77" s="10">
        <v>0.0</v>
      </c>
      <c r="D77" s="11">
        <f t="shared" si="1"/>
        <v>204000</v>
      </c>
      <c r="E77" s="10">
        <f t="shared" si="2"/>
        <v>14484000</v>
      </c>
      <c r="F77" s="10"/>
      <c r="G77" s="10"/>
      <c r="H77" s="10"/>
      <c r="I77" s="12">
        <v>41671.0</v>
      </c>
      <c r="J77" s="12">
        <v>42255.0</v>
      </c>
      <c r="K77" s="10"/>
      <c r="L77" s="10"/>
      <c r="M77" s="10"/>
      <c r="N77" s="10"/>
      <c r="O77" s="10"/>
      <c r="P77" s="11"/>
      <c r="Q77" s="10"/>
      <c r="R77" s="10"/>
      <c r="S77" s="10"/>
      <c r="T77" s="10"/>
      <c r="U77" s="10"/>
      <c r="V77" s="10"/>
      <c r="W77" s="10"/>
    </row>
    <row r="78" ht="20.25" customHeight="1">
      <c r="A78" s="17">
        <v>41699.0</v>
      </c>
      <c r="B78" s="10">
        <v>204000.0</v>
      </c>
      <c r="C78" s="10"/>
      <c r="D78" s="11">
        <f t="shared" si="1"/>
        <v>204000</v>
      </c>
      <c r="E78" s="10">
        <f t="shared" si="2"/>
        <v>14688000</v>
      </c>
      <c r="F78" s="10"/>
      <c r="G78" s="10"/>
      <c r="H78" s="10"/>
      <c r="I78" s="12">
        <v>41699.0</v>
      </c>
      <c r="J78" s="12">
        <v>42255.0</v>
      </c>
      <c r="K78" s="10"/>
      <c r="L78" s="10"/>
      <c r="M78" s="10"/>
      <c r="N78" s="10"/>
      <c r="O78" s="10"/>
      <c r="P78" s="11"/>
      <c r="Q78" s="10"/>
      <c r="R78" s="10"/>
      <c r="S78" s="10"/>
      <c r="T78" s="10"/>
      <c r="U78" s="10"/>
      <c r="V78" s="10"/>
      <c r="W78" s="10"/>
    </row>
    <row r="79" ht="20.25" customHeight="1">
      <c r="A79" s="17">
        <v>41730.0</v>
      </c>
      <c r="B79" s="10">
        <v>204000.0</v>
      </c>
      <c r="C79" s="10"/>
      <c r="D79" s="11">
        <f t="shared" si="1"/>
        <v>204000</v>
      </c>
      <c r="E79" s="10">
        <f t="shared" si="2"/>
        <v>14892000</v>
      </c>
      <c r="F79" s="10"/>
      <c r="G79" s="10"/>
      <c r="H79" s="10"/>
      <c r="I79" s="12">
        <v>41730.0</v>
      </c>
      <c r="J79" s="12">
        <v>42255.0</v>
      </c>
      <c r="K79" s="10"/>
      <c r="L79" s="10"/>
      <c r="M79" s="10"/>
      <c r="N79" s="10"/>
      <c r="O79" s="10"/>
      <c r="P79" s="11"/>
      <c r="Q79" s="10"/>
      <c r="R79" s="10"/>
      <c r="S79" s="10"/>
      <c r="T79" s="10"/>
      <c r="U79" s="10"/>
      <c r="V79" s="10"/>
      <c r="W79" s="10"/>
    </row>
    <row r="80" ht="20.25" customHeight="1">
      <c r="A80" s="17">
        <v>41760.0</v>
      </c>
      <c r="B80" s="10">
        <v>204000.0</v>
      </c>
      <c r="C80" s="10"/>
      <c r="D80" s="11">
        <f t="shared" si="1"/>
        <v>204000</v>
      </c>
      <c r="E80" s="10">
        <f t="shared" si="2"/>
        <v>15096000</v>
      </c>
      <c r="F80" s="10"/>
      <c r="G80" s="10"/>
      <c r="H80" s="10"/>
      <c r="I80" s="12">
        <v>41760.0</v>
      </c>
      <c r="J80" s="12">
        <v>42255.0</v>
      </c>
      <c r="K80" s="10"/>
      <c r="L80" s="10"/>
      <c r="M80" s="10"/>
      <c r="N80" s="10"/>
      <c r="O80" s="10"/>
      <c r="P80" s="11"/>
      <c r="Q80" s="10"/>
      <c r="R80" s="10"/>
      <c r="S80" s="10"/>
      <c r="T80" s="10"/>
      <c r="U80" s="10"/>
      <c r="V80" s="10"/>
      <c r="W80" s="10"/>
    </row>
    <row r="81" ht="20.25" customHeight="1">
      <c r="A81" s="17">
        <v>41791.0</v>
      </c>
      <c r="B81" s="10">
        <v>204000.0</v>
      </c>
      <c r="C81" s="10">
        <v>0.0</v>
      </c>
      <c r="D81" s="11">
        <f t="shared" si="1"/>
        <v>204000</v>
      </c>
      <c r="E81" s="10">
        <f t="shared" si="2"/>
        <v>15300000</v>
      </c>
      <c r="F81" s="10"/>
      <c r="G81" s="10"/>
      <c r="H81" s="10"/>
      <c r="I81" s="12">
        <v>41791.0</v>
      </c>
      <c r="J81" s="12">
        <v>42255.0</v>
      </c>
      <c r="K81" s="10"/>
      <c r="L81" s="10"/>
      <c r="M81" s="10"/>
      <c r="N81" s="10"/>
      <c r="O81" s="10"/>
      <c r="P81" s="11"/>
      <c r="Q81" s="10"/>
      <c r="R81" s="10"/>
      <c r="S81" s="10"/>
      <c r="T81" s="10"/>
      <c r="U81" s="10"/>
      <c r="V81" s="10"/>
      <c r="W81" s="10"/>
    </row>
    <row r="82" ht="20.25" customHeight="1">
      <c r="A82" s="17">
        <v>41821.0</v>
      </c>
      <c r="B82" s="10">
        <v>204000.0</v>
      </c>
      <c r="C82" s="10">
        <v>0.0</v>
      </c>
      <c r="D82" s="11">
        <f t="shared" si="1"/>
        <v>204000</v>
      </c>
      <c r="E82" s="10">
        <f t="shared" si="2"/>
        <v>15504000</v>
      </c>
      <c r="F82" s="25"/>
      <c r="G82" s="25"/>
      <c r="H82" s="10"/>
      <c r="I82" s="12">
        <v>41821.0</v>
      </c>
      <c r="J82" s="12">
        <v>42255.0</v>
      </c>
      <c r="K82" s="10"/>
      <c r="L82" s="10"/>
      <c r="M82" s="10"/>
      <c r="N82" s="10"/>
      <c r="O82" s="10"/>
      <c r="P82" s="11"/>
      <c r="Q82" s="10"/>
      <c r="R82" s="10"/>
      <c r="S82" s="10"/>
      <c r="T82" s="10"/>
      <c r="U82" s="10"/>
      <c r="V82" s="10"/>
      <c r="W82" s="10"/>
    </row>
    <row r="83" ht="20.25" customHeight="1">
      <c r="A83" s="17">
        <v>41852.0</v>
      </c>
      <c r="B83" s="10">
        <v>204000.0</v>
      </c>
      <c r="C83" s="10"/>
      <c r="D83" s="11">
        <f t="shared" si="1"/>
        <v>204000</v>
      </c>
      <c r="E83" s="10">
        <f t="shared" si="2"/>
        <v>15708000</v>
      </c>
      <c r="F83" s="10"/>
      <c r="G83" s="10"/>
      <c r="H83" s="10"/>
      <c r="I83" s="12">
        <v>41852.0</v>
      </c>
      <c r="J83" s="12">
        <v>42255.0</v>
      </c>
      <c r="K83" s="10"/>
      <c r="L83" s="10"/>
      <c r="M83" s="10"/>
      <c r="N83" s="10"/>
      <c r="O83" s="10"/>
      <c r="P83" s="11"/>
      <c r="Q83" s="10"/>
      <c r="R83" s="10"/>
      <c r="S83" s="10"/>
      <c r="T83" s="10"/>
      <c r="U83" s="10"/>
      <c r="V83" s="10"/>
      <c r="W83" s="10"/>
    </row>
    <row r="84" ht="20.25" customHeight="1">
      <c r="A84" s="17">
        <v>41883.0</v>
      </c>
      <c r="B84" s="10">
        <v>204000.0</v>
      </c>
      <c r="C84" s="10">
        <v>0.0</v>
      </c>
      <c r="D84" s="11">
        <f t="shared" si="1"/>
        <v>204000</v>
      </c>
      <c r="E84" s="10">
        <f t="shared" si="2"/>
        <v>15912000</v>
      </c>
      <c r="F84" s="10"/>
      <c r="G84" s="10"/>
      <c r="H84" s="10"/>
      <c r="I84" s="12">
        <v>41883.0</v>
      </c>
      <c r="J84" s="12">
        <v>42255.0</v>
      </c>
      <c r="K84" s="10"/>
      <c r="L84" s="10"/>
      <c r="M84" s="10"/>
      <c r="N84" s="10"/>
      <c r="O84" s="10"/>
      <c r="P84" s="11"/>
      <c r="Q84" s="10"/>
      <c r="R84" s="10"/>
      <c r="S84" s="10"/>
      <c r="T84" s="10"/>
      <c r="U84" s="10"/>
      <c r="V84" s="10"/>
      <c r="W84" s="10"/>
    </row>
    <row r="85" ht="20.25" customHeight="1">
      <c r="A85" s="17">
        <v>41913.0</v>
      </c>
      <c r="B85" s="10">
        <v>204000.0</v>
      </c>
      <c r="C85" s="10"/>
      <c r="D85" s="11">
        <f t="shared" si="1"/>
        <v>204000</v>
      </c>
      <c r="E85" s="10">
        <f t="shared" si="2"/>
        <v>16116000</v>
      </c>
      <c r="F85" s="10"/>
      <c r="G85" s="10"/>
      <c r="H85" s="10"/>
      <c r="I85" s="12">
        <v>41913.0</v>
      </c>
      <c r="J85" s="12">
        <v>42255.0</v>
      </c>
      <c r="K85" s="10"/>
      <c r="L85" s="10"/>
      <c r="M85" s="10"/>
      <c r="N85" s="10"/>
      <c r="O85" s="10"/>
      <c r="P85" s="11"/>
      <c r="Q85" s="10"/>
      <c r="R85" s="10"/>
      <c r="S85" s="10"/>
      <c r="T85" s="10"/>
      <c r="U85" s="10"/>
      <c r="V85" s="10"/>
      <c r="W85" s="10"/>
    </row>
    <row r="86" ht="20.25" customHeight="1">
      <c r="A86" s="17">
        <v>41944.0</v>
      </c>
      <c r="B86" s="10">
        <v>204000.0</v>
      </c>
      <c r="C86" s="10"/>
      <c r="D86" s="11">
        <f t="shared" si="1"/>
        <v>204000</v>
      </c>
      <c r="E86" s="10">
        <f t="shared" si="2"/>
        <v>16320000</v>
      </c>
      <c r="F86" s="10"/>
      <c r="G86" s="10"/>
      <c r="H86" s="10"/>
      <c r="I86" s="12">
        <v>41944.0</v>
      </c>
      <c r="J86" s="10"/>
      <c r="K86" s="10"/>
      <c r="L86" s="10"/>
      <c r="M86" s="10"/>
      <c r="N86" s="10"/>
      <c r="O86" s="10"/>
      <c r="P86" s="11"/>
      <c r="Q86" s="10"/>
      <c r="R86" s="10"/>
      <c r="S86" s="10"/>
      <c r="T86" s="10"/>
      <c r="U86" s="10"/>
      <c r="V86" s="10"/>
      <c r="W86" s="10"/>
    </row>
    <row r="87" ht="20.25" customHeight="1">
      <c r="A87" s="17">
        <v>41974.0</v>
      </c>
      <c r="B87" s="10">
        <v>204000.0</v>
      </c>
      <c r="C87" s="10">
        <v>0.0</v>
      </c>
      <c r="D87" s="11">
        <f t="shared" si="1"/>
        <v>204000</v>
      </c>
      <c r="E87" s="10">
        <f t="shared" si="2"/>
        <v>16524000</v>
      </c>
      <c r="F87" s="10"/>
      <c r="G87" s="10"/>
      <c r="H87" s="10"/>
      <c r="I87" s="12">
        <v>41974.0</v>
      </c>
      <c r="J87" s="10"/>
      <c r="K87" s="10"/>
      <c r="L87" s="10"/>
      <c r="M87" s="10"/>
      <c r="N87" s="10"/>
      <c r="O87" s="10"/>
      <c r="P87" s="11"/>
      <c r="Q87" s="10"/>
      <c r="R87" s="10"/>
      <c r="S87" s="10"/>
      <c r="T87" s="10"/>
      <c r="U87" s="10"/>
      <c r="V87" s="10"/>
      <c r="W87" s="10"/>
    </row>
    <row r="88" ht="20.25" customHeight="1">
      <c r="A88" s="17">
        <v>42005.0</v>
      </c>
      <c r="B88" s="10">
        <v>204000.0</v>
      </c>
      <c r="C88" s="10"/>
      <c r="D88" s="11">
        <f t="shared" si="1"/>
        <v>204000</v>
      </c>
      <c r="E88" s="10">
        <f t="shared" si="2"/>
        <v>16728000</v>
      </c>
      <c r="F88" s="10"/>
      <c r="G88" s="10"/>
      <c r="H88" s="10"/>
      <c r="I88" s="12">
        <v>42005.0</v>
      </c>
      <c r="J88" s="10"/>
      <c r="K88" s="10"/>
      <c r="L88" s="10"/>
      <c r="M88" s="10"/>
      <c r="N88" s="10"/>
      <c r="O88" s="10"/>
      <c r="P88" s="11"/>
      <c r="Q88" s="10"/>
      <c r="R88" s="10"/>
      <c r="S88" s="10"/>
      <c r="T88" s="10"/>
      <c r="U88" s="10"/>
      <c r="V88" s="10"/>
      <c r="W88" s="10"/>
    </row>
    <row r="89" ht="20.25" customHeight="1">
      <c r="A89" s="17">
        <v>42036.0</v>
      </c>
      <c r="B89" s="10">
        <v>204000.0</v>
      </c>
      <c r="C89" s="10"/>
      <c r="D89" s="11">
        <f t="shared" si="1"/>
        <v>204000</v>
      </c>
      <c r="E89" s="10">
        <f t="shared" si="2"/>
        <v>16932000</v>
      </c>
      <c r="F89" s="10"/>
      <c r="G89" s="10"/>
      <c r="H89" s="10"/>
      <c r="I89" s="12">
        <v>42036.0</v>
      </c>
      <c r="J89" s="10"/>
      <c r="K89" s="10"/>
      <c r="L89" s="10"/>
      <c r="M89" s="10"/>
      <c r="N89" s="10"/>
      <c r="O89" s="10"/>
      <c r="P89" s="11"/>
      <c r="Q89" s="10"/>
      <c r="R89" s="10"/>
      <c r="S89" s="10"/>
      <c r="T89" s="10"/>
      <c r="U89" s="10"/>
      <c r="V89" s="10"/>
      <c r="W89" s="10"/>
    </row>
    <row r="90" ht="20.25" customHeight="1">
      <c r="A90" s="17">
        <v>42064.0</v>
      </c>
      <c r="B90" s="10">
        <v>204000.0</v>
      </c>
      <c r="C90" s="10"/>
      <c r="D90" s="11">
        <f t="shared" si="1"/>
        <v>204000</v>
      </c>
      <c r="E90" s="10">
        <f t="shared" si="2"/>
        <v>17136000</v>
      </c>
      <c r="F90" s="10"/>
      <c r="G90" s="10"/>
      <c r="H90" s="10"/>
      <c r="I90" s="12">
        <v>42064.0</v>
      </c>
      <c r="J90" s="10"/>
      <c r="K90" s="10"/>
      <c r="L90" s="10"/>
      <c r="M90" s="10"/>
      <c r="N90" s="10"/>
      <c r="O90" s="10"/>
      <c r="P90" s="11"/>
      <c r="Q90" s="10"/>
      <c r="R90" s="10"/>
      <c r="S90" s="10"/>
      <c r="T90" s="10"/>
      <c r="U90" s="10"/>
      <c r="V90" s="10"/>
      <c r="W90" s="10"/>
    </row>
    <row r="91" ht="20.25" customHeight="1">
      <c r="A91" s="17">
        <v>42095.0</v>
      </c>
      <c r="B91" s="10">
        <v>306000.0</v>
      </c>
      <c r="C91" s="11"/>
      <c r="D91" s="11">
        <f t="shared" si="1"/>
        <v>306000</v>
      </c>
      <c r="E91" s="10">
        <f t="shared" si="2"/>
        <v>17442000</v>
      </c>
      <c r="F91" s="10"/>
      <c r="G91" s="10"/>
      <c r="H91" s="10"/>
      <c r="I91" s="12">
        <v>42095.0</v>
      </c>
      <c r="J91" s="67">
        <v>42528.0</v>
      </c>
      <c r="K91" s="10"/>
      <c r="L91" s="10"/>
      <c r="M91" s="10"/>
      <c r="N91" s="10"/>
      <c r="O91" s="10"/>
      <c r="P91" s="11"/>
      <c r="Q91" s="10"/>
      <c r="R91" s="10"/>
      <c r="S91" s="10"/>
      <c r="T91" s="10"/>
      <c r="U91" s="10"/>
      <c r="V91" s="10"/>
      <c r="W91" s="10"/>
      <c r="X91" s="24">
        <v>102.0</v>
      </c>
      <c r="Y91" s="24">
        <v>3000.0</v>
      </c>
      <c r="Z91" s="24">
        <f>SUM(X91*Y91)</f>
        <v>306000</v>
      </c>
    </row>
    <row r="92" ht="20.25" customHeight="1">
      <c r="A92" s="17">
        <v>42125.0</v>
      </c>
      <c r="B92" s="10">
        <v>306000.0</v>
      </c>
      <c r="C92" s="11"/>
      <c r="D92" s="11">
        <f t="shared" si="1"/>
        <v>306000</v>
      </c>
      <c r="E92" s="10">
        <f t="shared" si="2"/>
        <v>17748000</v>
      </c>
      <c r="F92" s="10"/>
      <c r="G92" s="10"/>
      <c r="H92" s="10"/>
      <c r="I92" s="12">
        <v>42125.0</v>
      </c>
      <c r="J92" s="67">
        <v>42528.0</v>
      </c>
      <c r="K92" s="10"/>
      <c r="L92" s="10"/>
      <c r="M92" s="10"/>
      <c r="N92" s="10"/>
      <c r="O92" s="10"/>
      <c r="P92" s="11"/>
      <c r="Q92" s="10"/>
      <c r="R92" s="10"/>
      <c r="S92" s="10"/>
      <c r="T92" s="10"/>
      <c r="U92" s="10"/>
      <c r="V92" s="10"/>
      <c r="W92" s="10"/>
    </row>
    <row r="93" ht="20.25" customHeight="1">
      <c r="A93" s="17">
        <v>42156.0</v>
      </c>
      <c r="B93" s="10">
        <v>306000.0</v>
      </c>
      <c r="C93" s="11"/>
      <c r="D93" s="11">
        <f t="shared" si="1"/>
        <v>306000</v>
      </c>
      <c r="E93" s="10">
        <f t="shared" si="2"/>
        <v>18054000</v>
      </c>
      <c r="F93" s="10"/>
      <c r="G93" s="10"/>
      <c r="H93" s="10"/>
      <c r="I93" s="12">
        <v>42156.0</v>
      </c>
      <c r="J93" s="67">
        <v>42528.0</v>
      </c>
      <c r="K93" s="10"/>
      <c r="L93" s="10"/>
      <c r="M93" s="10"/>
      <c r="N93" s="10"/>
      <c r="O93" s="10"/>
      <c r="P93" s="11"/>
      <c r="Q93" s="10"/>
      <c r="R93" s="10"/>
      <c r="S93" s="10"/>
      <c r="T93" s="10"/>
      <c r="U93" s="10"/>
      <c r="V93" s="10"/>
      <c r="W93" s="10"/>
    </row>
    <row r="94" ht="20.25" customHeight="1">
      <c r="A94" s="17">
        <v>42186.0</v>
      </c>
      <c r="B94" s="10">
        <v>306000.0</v>
      </c>
      <c r="C94" s="11"/>
      <c r="D94" s="11">
        <f t="shared" si="1"/>
        <v>306000</v>
      </c>
      <c r="E94" s="10">
        <f t="shared" si="2"/>
        <v>18360000</v>
      </c>
      <c r="F94" s="10"/>
      <c r="G94" s="10"/>
      <c r="H94" s="10"/>
      <c r="I94" s="12">
        <v>42186.0</v>
      </c>
      <c r="J94" s="67">
        <v>42528.0</v>
      </c>
      <c r="K94" s="10"/>
      <c r="L94" s="10"/>
      <c r="M94" s="10"/>
      <c r="N94" s="10"/>
      <c r="O94" s="10"/>
      <c r="P94" s="11"/>
      <c r="Q94" s="10"/>
      <c r="R94" s="10"/>
      <c r="S94" s="10"/>
      <c r="T94" s="10"/>
      <c r="U94" s="10"/>
      <c r="V94" s="10"/>
      <c r="W94" s="10"/>
    </row>
    <row r="95" ht="16.5" customHeight="1">
      <c r="A95" s="17">
        <v>42217.0</v>
      </c>
      <c r="B95" s="10">
        <v>306000.0</v>
      </c>
      <c r="C95" s="11"/>
      <c r="D95" s="11">
        <f t="shared" si="1"/>
        <v>306000</v>
      </c>
      <c r="E95" s="10">
        <f t="shared" si="2"/>
        <v>18666000</v>
      </c>
      <c r="F95" s="14"/>
      <c r="G95" s="14"/>
      <c r="H95" s="14"/>
      <c r="I95" s="12">
        <v>42217.0</v>
      </c>
      <c r="J95" s="67">
        <v>42528.0</v>
      </c>
      <c r="K95" s="13"/>
      <c r="L95" s="14"/>
      <c r="M95" s="72"/>
      <c r="N95" s="16"/>
      <c r="O95" s="16"/>
      <c r="P95" s="11"/>
      <c r="Q95" s="11"/>
      <c r="R95" s="12"/>
      <c r="S95" s="11"/>
      <c r="T95" s="73"/>
      <c r="U95" s="11"/>
      <c r="V95" s="14"/>
      <c r="W95" s="14"/>
    </row>
    <row r="96" ht="15.0" customHeight="1">
      <c r="A96" s="17">
        <v>42248.0</v>
      </c>
      <c r="B96" s="10">
        <v>306000.0</v>
      </c>
      <c r="C96" s="11">
        <v>1.6078207E7</v>
      </c>
      <c r="D96" s="11">
        <f t="shared" si="1"/>
        <v>-15772207</v>
      </c>
      <c r="E96" s="10">
        <f t="shared" si="2"/>
        <v>2893793</v>
      </c>
      <c r="F96" s="14" t="s">
        <v>281</v>
      </c>
      <c r="G96" s="74" t="s">
        <v>282</v>
      </c>
      <c r="H96" s="12">
        <v>42255.0</v>
      </c>
      <c r="I96" s="12">
        <v>42248.0</v>
      </c>
      <c r="J96" s="67">
        <v>42528.0</v>
      </c>
      <c r="K96" s="13">
        <f>SUM(J96-I96)</f>
        <v>280</v>
      </c>
      <c r="L96" s="14"/>
      <c r="M96" s="72"/>
      <c r="N96" s="16"/>
      <c r="O96" s="16"/>
      <c r="P96" s="11"/>
      <c r="Q96" s="11"/>
      <c r="R96" s="12"/>
      <c r="S96" s="11"/>
      <c r="T96" s="73"/>
      <c r="U96" s="11"/>
      <c r="V96" s="14"/>
      <c r="W96" s="14"/>
      <c r="X96" s="24">
        <v>274.0</v>
      </c>
      <c r="Y96" s="14"/>
    </row>
    <row r="97" ht="17.25" customHeight="1">
      <c r="A97" s="17">
        <v>42278.0</v>
      </c>
      <c r="B97" s="10">
        <v>306000.0</v>
      </c>
      <c r="C97" s="11"/>
      <c r="D97" s="11">
        <f t="shared" si="1"/>
        <v>306000</v>
      </c>
      <c r="E97" s="10">
        <f t="shared" si="2"/>
        <v>3199793</v>
      </c>
      <c r="F97" s="14"/>
      <c r="G97" s="14"/>
      <c r="H97" s="14"/>
      <c r="I97" s="12">
        <v>42278.0</v>
      </c>
      <c r="J97" s="67">
        <v>42528.0</v>
      </c>
      <c r="K97" s="13"/>
      <c r="L97" s="14"/>
      <c r="M97" s="72"/>
      <c r="N97" s="16"/>
      <c r="O97" s="16"/>
      <c r="P97" s="11"/>
      <c r="Q97" s="11"/>
      <c r="R97" s="12"/>
      <c r="S97" s="11"/>
      <c r="T97" s="73"/>
      <c r="U97" s="11"/>
      <c r="V97" s="14"/>
      <c r="W97" s="14"/>
      <c r="Y97" s="14"/>
    </row>
    <row r="98" ht="16.5" customHeight="1">
      <c r="A98" s="17">
        <v>42309.0</v>
      </c>
      <c r="B98" s="10">
        <v>306000.0</v>
      </c>
      <c r="C98" s="11"/>
      <c r="D98" s="11">
        <f t="shared" si="1"/>
        <v>306000</v>
      </c>
      <c r="E98" s="10">
        <f t="shared" si="2"/>
        <v>3505793</v>
      </c>
      <c r="F98" s="14"/>
      <c r="G98" s="14"/>
      <c r="H98" s="14"/>
      <c r="I98" s="12">
        <v>42309.0</v>
      </c>
      <c r="J98" s="67">
        <v>42528.0</v>
      </c>
      <c r="K98" s="13">
        <f t="shared" ref="K98:K119" si="3">SUM(J98-I98)</f>
        <v>219</v>
      </c>
      <c r="L98" s="14"/>
      <c r="M98" s="72"/>
      <c r="N98" s="16"/>
      <c r="O98" s="16"/>
      <c r="P98" s="11"/>
      <c r="Q98" s="11"/>
      <c r="R98" s="12"/>
      <c r="S98" s="11"/>
      <c r="T98" s="73"/>
      <c r="U98" s="11"/>
      <c r="V98" s="14"/>
      <c r="W98" s="14"/>
      <c r="Y98" s="14"/>
    </row>
    <row r="99" ht="14.25" customHeight="1">
      <c r="A99" s="17">
        <v>42339.0</v>
      </c>
      <c r="B99" s="10">
        <v>306000.0</v>
      </c>
      <c r="C99" s="11"/>
      <c r="D99" s="11">
        <f t="shared" si="1"/>
        <v>306000</v>
      </c>
      <c r="E99" s="10">
        <f t="shared" si="2"/>
        <v>3811793</v>
      </c>
      <c r="F99" s="14"/>
      <c r="G99" s="14"/>
      <c r="H99" s="14"/>
      <c r="I99" s="12">
        <v>42339.0</v>
      </c>
      <c r="J99" s="67">
        <v>42528.0</v>
      </c>
      <c r="K99" s="13">
        <f t="shared" si="3"/>
        <v>189</v>
      </c>
      <c r="L99" s="14"/>
      <c r="M99" s="72"/>
      <c r="N99" s="16"/>
      <c r="O99" s="16"/>
      <c r="P99" s="11"/>
      <c r="Q99" s="11"/>
      <c r="R99" s="12"/>
      <c r="S99" s="11"/>
      <c r="T99" s="73"/>
      <c r="U99" s="11"/>
      <c r="V99" s="14"/>
      <c r="W99" s="14"/>
    </row>
    <row r="100" ht="13.5" customHeight="1">
      <c r="A100" s="17">
        <v>42370.0</v>
      </c>
      <c r="B100" s="10">
        <v>306000.0</v>
      </c>
      <c r="C100" s="11"/>
      <c r="D100" s="11">
        <f t="shared" si="1"/>
        <v>306000</v>
      </c>
      <c r="E100" s="11">
        <f t="shared" ref="E100:E156" si="4">SUM(E99+D100)</f>
        <v>4117793</v>
      </c>
      <c r="F100" s="14"/>
      <c r="G100" s="14"/>
      <c r="H100" s="14"/>
      <c r="I100" s="12">
        <v>42370.0</v>
      </c>
      <c r="J100" s="67">
        <v>42528.0</v>
      </c>
      <c r="K100" s="13">
        <f t="shared" si="3"/>
        <v>158</v>
      </c>
      <c r="L100" s="14"/>
      <c r="M100" s="72"/>
      <c r="N100" s="16"/>
      <c r="O100" s="16"/>
      <c r="P100" s="11"/>
      <c r="Q100" s="11"/>
      <c r="R100" s="12"/>
      <c r="S100" s="11"/>
      <c r="T100" s="73"/>
      <c r="U100" s="11"/>
      <c r="V100" s="14"/>
      <c r="W100" s="14"/>
    </row>
    <row r="101" ht="15.75" customHeight="1">
      <c r="A101" s="17">
        <v>42401.0</v>
      </c>
      <c r="B101" s="10">
        <v>306000.0</v>
      </c>
      <c r="C101" s="11"/>
      <c r="D101" s="11">
        <f t="shared" si="1"/>
        <v>306000</v>
      </c>
      <c r="E101" s="11">
        <f t="shared" si="4"/>
        <v>4423793</v>
      </c>
      <c r="F101" s="14"/>
      <c r="G101" s="14"/>
      <c r="H101" s="14"/>
      <c r="I101" s="12">
        <v>42401.0</v>
      </c>
      <c r="J101" s="67">
        <v>42528.0</v>
      </c>
      <c r="K101" s="13">
        <f t="shared" si="3"/>
        <v>127</v>
      </c>
      <c r="L101" s="14"/>
      <c r="M101" s="72"/>
      <c r="N101" s="16"/>
      <c r="O101" s="16"/>
      <c r="P101" s="11"/>
      <c r="Q101" s="11"/>
      <c r="R101" s="12"/>
      <c r="S101" s="11"/>
      <c r="T101" s="73"/>
      <c r="U101" s="11"/>
      <c r="V101" s="14"/>
      <c r="W101" s="14"/>
      <c r="Z101" s="63"/>
    </row>
    <row r="102" ht="13.5" customHeight="1">
      <c r="A102" s="17">
        <v>42430.0</v>
      </c>
      <c r="B102" s="10">
        <v>306000.0</v>
      </c>
      <c r="C102" s="11"/>
      <c r="D102" s="11">
        <f t="shared" si="1"/>
        <v>306000</v>
      </c>
      <c r="E102" s="11">
        <f t="shared" si="4"/>
        <v>4729793</v>
      </c>
      <c r="F102" s="14"/>
      <c r="G102" s="14"/>
      <c r="H102" s="14"/>
      <c r="I102" s="12">
        <v>42430.0</v>
      </c>
      <c r="J102" s="67">
        <v>42528.0</v>
      </c>
      <c r="K102" s="13">
        <f t="shared" si="3"/>
        <v>98</v>
      </c>
      <c r="L102" s="14"/>
      <c r="M102" s="72"/>
      <c r="N102" s="84"/>
      <c r="O102" s="84"/>
      <c r="P102" s="85"/>
      <c r="Q102" s="85"/>
      <c r="R102" s="12"/>
      <c r="S102" s="11"/>
      <c r="T102" s="73"/>
      <c r="U102" s="11"/>
      <c r="V102" s="14"/>
      <c r="W102" s="14"/>
      <c r="Z102" s="63"/>
    </row>
    <row r="103" ht="14.25" customHeight="1">
      <c r="A103" s="17">
        <v>42461.0</v>
      </c>
      <c r="B103" s="10">
        <v>306000.0</v>
      </c>
      <c r="C103" s="11"/>
      <c r="D103" s="11">
        <f t="shared" si="1"/>
        <v>306000</v>
      </c>
      <c r="E103" s="11">
        <f t="shared" si="4"/>
        <v>5035793</v>
      </c>
      <c r="F103" s="14"/>
      <c r="G103" s="14"/>
      <c r="H103" s="14"/>
      <c r="I103" s="12">
        <v>42461.0</v>
      </c>
      <c r="J103" s="12">
        <v>42956.0</v>
      </c>
      <c r="K103" s="13">
        <f t="shared" si="3"/>
        <v>495</v>
      </c>
      <c r="L103" s="14"/>
      <c r="M103" s="72"/>
      <c r="N103" s="16"/>
      <c r="O103" s="16"/>
      <c r="P103" s="11"/>
      <c r="Q103" s="11"/>
      <c r="R103" s="12"/>
      <c r="S103" s="11"/>
      <c r="T103" s="73"/>
      <c r="U103" s="11"/>
      <c r="V103" s="14"/>
      <c r="W103" s="14"/>
      <c r="Z103" s="63"/>
    </row>
    <row r="104" ht="15.75" customHeight="1">
      <c r="A104" s="17">
        <v>42491.0</v>
      </c>
      <c r="B104" s="10">
        <v>306000.0</v>
      </c>
      <c r="C104" s="11"/>
      <c r="D104" s="11">
        <f t="shared" si="1"/>
        <v>306000</v>
      </c>
      <c r="E104" s="11">
        <f t="shared" si="4"/>
        <v>5341793</v>
      </c>
      <c r="F104" s="14"/>
      <c r="G104" s="74"/>
      <c r="H104" s="14"/>
      <c r="I104" s="12">
        <v>42491.0</v>
      </c>
      <c r="J104" s="12">
        <v>42956.0</v>
      </c>
      <c r="K104" s="13">
        <f t="shared" si="3"/>
        <v>465</v>
      </c>
      <c r="L104" s="14"/>
      <c r="M104" s="72"/>
      <c r="N104" s="16"/>
      <c r="O104" s="16"/>
      <c r="P104" s="11"/>
      <c r="Q104" s="11"/>
      <c r="R104" s="12"/>
      <c r="S104" s="11"/>
      <c r="T104" s="73"/>
      <c r="U104" s="11"/>
      <c r="V104" s="14"/>
      <c r="W104" s="14"/>
      <c r="Z104" s="63"/>
    </row>
    <row r="105" ht="13.5" customHeight="1">
      <c r="A105" s="17">
        <v>42522.0</v>
      </c>
      <c r="B105" s="10">
        <v>306000.0</v>
      </c>
      <c r="C105" s="11">
        <v>3672000.0</v>
      </c>
      <c r="D105" s="11">
        <f t="shared" si="1"/>
        <v>-3366000</v>
      </c>
      <c r="E105" s="11">
        <f t="shared" si="4"/>
        <v>1975793</v>
      </c>
      <c r="F105" s="14" t="s">
        <v>283</v>
      </c>
      <c r="G105" s="14" t="s">
        <v>284</v>
      </c>
      <c r="H105" s="12">
        <v>42528.0</v>
      </c>
      <c r="I105" s="12">
        <v>42522.0</v>
      </c>
      <c r="J105" s="12">
        <v>42956.0</v>
      </c>
      <c r="K105" s="13">
        <f t="shared" si="3"/>
        <v>434</v>
      </c>
      <c r="L105" s="14"/>
      <c r="M105" s="72"/>
      <c r="N105" s="16"/>
      <c r="O105" s="16"/>
      <c r="P105" s="11"/>
      <c r="Q105" s="11"/>
      <c r="R105" s="12"/>
      <c r="S105" s="11"/>
      <c r="T105" s="73"/>
      <c r="U105" s="11"/>
      <c r="V105" s="14"/>
      <c r="W105" s="14"/>
      <c r="X105" s="24">
        <v>292.0</v>
      </c>
      <c r="Z105" s="63"/>
    </row>
    <row r="106" ht="17.25" customHeight="1">
      <c r="A106" s="17">
        <v>42552.0</v>
      </c>
      <c r="B106" s="10">
        <v>306000.0</v>
      </c>
      <c r="C106" s="11"/>
      <c r="D106" s="11">
        <f t="shared" si="1"/>
        <v>306000</v>
      </c>
      <c r="E106" s="11">
        <f t="shared" si="4"/>
        <v>2281793</v>
      </c>
      <c r="F106" s="14"/>
      <c r="G106" s="14"/>
      <c r="H106" s="14"/>
      <c r="I106" s="12">
        <v>42552.0</v>
      </c>
      <c r="J106" s="12">
        <v>42956.0</v>
      </c>
      <c r="K106" s="13">
        <f t="shared" si="3"/>
        <v>404</v>
      </c>
      <c r="L106" s="14"/>
      <c r="M106" s="72"/>
      <c r="N106" s="16"/>
      <c r="O106" s="16"/>
      <c r="P106" s="11"/>
      <c r="Q106" s="11"/>
      <c r="R106" s="12"/>
      <c r="S106" s="11"/>
      <c r="T106" s="73"/>
      <c r="U106" s="11"/>
      <c r="V106" s="14"/>
      <c r="W106" s="14"/>
      <c r="Z106" s="63"/>
    </row>
    <row r="107" ht="15.0" customHeight="1">
      <c r="A107" s="17">
        <v>42583.0</v>
      </c>
      <c r="B107" s="10">
        <v>306000.0</v>
      </c>
      <c r="C107" s="11"/>
      <c r="D107" s="11">
        <f t="shared" si="1"/>
        <v>306000</v>
      </c>
      <c r="E107" s="11">
        <f t="shared" si="4"/>
        <v>2587793</v>
      </c>
      <c r="F107" s="14"/>
      <c r="G107" s="14"/>
      <c r="H107" s="14"/>
      <c r="I107" s="12">
        <v>42583.0</v>
      </c>
      <c r="J107" s="12">
        <v>42956.0</v>
      </c>
      <c r="K107" s="13">
        <f t="shared" si="3"/>
        <v>373</v>
      </c>
      <c r="L107" s="14"/>
      <c r="M107" s="72"/>
      <c r="N107" s="16"/>
      <c r="O107" s="16"/>
      <c r="P107" s="11"/>
      <c r="Q107" s="11"/>
      <c r="R107" s="12"/>
      <c r="S107" s="11"/>
      <c r="T107" s="73"/>
      <c r="U107" s="11"/>
      <c r="V107" s="14"/>
      <c r="W107" s="14"/>
      <c r="Z107" s="63"/>
    </row>
    <row r="108" ht="15.0" customHeight="1">
      <c r="A108" s="17">
        <v>42614.0</v>
      </c>
      <c r="B108" s="10">
        <v>306000.0</v>
      </c>
      <c r="C108" s="11"/>
      <c r="D108" s="11">
        <f t="shared" si="1"/>
        <v>306000</v>
      </c>
      <c r="E108" s="11">
        <f t="shared" si="4"/>
        <v>2893793</v>
      </c>
      <c r="F108" s="14"/>
      <c r="G108" s="74"/>
      <c r="H108" s="14"/>
      <c r="I108" s="12">
        <v>42614.0</v>
      </c>
      <c r="J108" s="12">
        <v>42956.0</v>
      </c>
      <c r="K108" s="13">
        <f t="shared" si="3"/>
        <v>342</v>
      </c>
      <c r="L108" s="14"/>
      <c r="M108" s="72"/>
      <c r="N108" s="16"/>
      <c r="O108" s="16"/>
      <c r="P108" s="11"/>
      <c r="Q108" s="11"/>
      <c r="R108" s="12"/>
      <c r="S108" s="11"/>
      <c r="T108" s="73"/>
      <c r="U108" s="11"/>
      <c r="V108" s="14"/>
      <c r="W108" s="14"/>
      <c r="Z108" s="63"/>
    </row>
    <row r="109" ht="15.0" customHeight="1">
      <c r="A109" s="17">
        <v>42644.0</v>
      </c>
      <c r="B109" s="10">
        <v>306000.0</v>
      </c>
      <c r="C109" s="11"/>
      <c r="D109" s="11">
        <f t="shared" si="1"/>
        <v>306000</v>
      </c>
      <c r="E109" s="11">
        <f t="shared" si="4"/>
        <v>3199793</v>
      </c>
      <c r="F109" s="14"/>
      <c r="G109" s="14"/>
      <c r="H109" s="14"/>
      <c r="I109" s="12">
        <v>42644.0</v>
      </c>
      <c r="J109" s="12">
        <v>42956.0</v>
      </c>
      <c r="K109" s="13">
        <f t="shared" si="3"/>
        <v>312</v>
      </c>
      <c r="L109" s="14"/>
      <c r="M109" s="72"/>
      <c r="N109" s="16"/>
      <c r="O109" s="16"/>
      <c r="P109" s="11"/>
      <c r="Q109" s="11"/>
      <c r="R109" s="12"/>
      <c r="S109" s="11"/>
      <c r="T109" s="73"/>
      <c r="U109" s="11"/>
      <c r="V109" s="14"/>
      <c r="W109" s="14"/>
      <c r="Z109" s="63"/>
    </row>
    <row r="110" ht="15.0" customHeight="1">
      <c r="A110" s="17">
        <v>42675.0</v>
      </c>
      <c r="B110" s="10">
        <v>306000.0</v>
      </c>
      <c r="C110" s="11"/>
      <c r="D110" s="11">
        <f t="shared" si="1"/>
        <v>306000</v>
      </c>
      <c r="E110" s="11">
        <f t="shared" si="4"/>
        <v>3505793</v>
      </c>
      <c r="F110" s="14"/>
      <c r="G110" s="14"/>
      <c r="H110" s="14"/>
      <c r="I110" s="12">
        <v>42675.0</v>
      </c>
      <c r="J110" s="12">
        <v>42956.0</v>
      </c>
      <c r="K110" s="13">
        <f t="shared" si="3"/>
        <v>281</v>
      </c>
      <c r="L110" s="14"/>
      <c r="M110" s="72"/>
      <c r="N110" s="16"/>
      <c r="O110" s="16"/>
      <c r="P110" s="11"/>
      <c r="Q110" s="11"/>
      <c r="R110" s="12"/>
      <c r="S110" s="11"/>
      <c r="T110" s="73"/>
      <c r="U110" s="11"/>
      <c r="V110" s="14"/>
      <c r="W110" s="14"/>
      <c r="Z110" s="63"/>
    </row>
    <row r="111" ht="15.0" customHeight="1">
      <c r="A111" s="17">
        <v>42705.0</v>
      </c>
      <c r="B111" s="10">
        <v>306000.0</v>
      </c>
      <c r="C111" s="11"/>
      <c r="D111" s="11">
        <f t="shared" si="1"/>
        <v>306000</v>
      </c>
      <c r="E111" s="11">
        <f t="shared" si="4"/>
        <v>3811793</v>
      </c>
      <c r="F111" s="14"/>
      <c r="G111" s="14"/>
      <c r="H111" s="14"/>
      <c r="I111" s="12">
        <v>42705.0</v>
      </c>
      <c r="J111" s="12">
        <v>42956.0</v>
      </c>
      <c r="K111" s="13">
        <f t="shared" si="3"/>
        <v>251</v>
      </c>
      <c r="L111" s="14"/>
      <c r="M111" s="72"/>
      <c r="N111" s="16"/>
      <c r="O111" s="16"/>
      <c r="P111" s="11"/>
      <c r="Q111" s="11"/>
      <c r="R111" s="12"/>
      <c r="S111" s="11"/>
      <c r="T111" s="73"/>
      <c r="U111" s="11"/>
      <c r="V111" s="14"/>
      <c r="W111" s="14"/>
      <c r="Z111" s="63"/>
    </row>
    <row r="112" ht="15.0" customHeight="1">
      <c r="A112" s="17">
        <v>42736.0</v>
      </c>
      <c r="B112" s="10">
        <v>306000.0</v>
      </c>
      <c r="C112" s="11"/>
      <c r="D112" s="11">
        <f t="shared" si="1"/>
        <v>306000</v>
      </c>
      <c r="E112" s="11">
        <f t="shared" si="4"/>
        <v>4117793</v>
      </c>
      <c r="F112" s="14"/>
      <c r="G112" s="14"/>
      <c r="H112" s="14"/>
      <c r="I112" s="12">
        <v>42736.0</v>
      </c>
      <c r="J112" s="12">
        <v>42956.0</v>
      </c>
      <c r="K112" s="13">
        <f t="shared" si="3"/>
        <v>220</v>
      </c>
      <c r="L112" s="14"/>
      <c r="M112" s="72"/>
      <c r="N112" s="16"/>
      <c r="O112" s="16"/>
      <c r="P112" s="11"/>
      <c r="Q112" s="11"/>
      <c r="R112" s="12"/>
      <c r="S112" s="11"/>
      <c r="T112" s="73"/>
      <c r="U112" s="11"/>
      <c r="V112" s="14"/>
      <c r="W112" s="14"/>
      <c r="Z112" s="63"/>
    </row>
    <row r="113" ht="15.0" customHeight="1">
      <c r="A113" s="17">
        <v>42767.0</v>
      </c>
      <c r="B113" s="10">
        <v>306000.0</v>
      </c>
      <c r="C113" s="11"/>
      <c r="D113" s="11">
        <f t="shared" si="1"/>
        <v>306000</v>
      </c>
      <c r="E113" s="11">
        <f t="shared" si="4"/>
        <v>4423793</v>
      </c>
      <c r="F113" s="14"/>
      <c r="G113" s="14"/>
      <c r="H113" s="14"/>
      <c r="I113" s="12">
        <v>42767.0</v>
      </c>
      <c r="J113" s="12">
        <v>42991.0</v>
      </c>
      <c r="K113" s="13">
        <f t="shared" si="3"/>
        <v>224</v>
      </c>
      <c r="L113" s="14"/>
      <c r="M113" s="72"/>
      <c r="N113" s="16"/>
      <c r="O113" s="16"/>
      <c r="P113" s="11"/>
      <c r="Q113" s="11"/>
      <c r="R113" s="12"/>
      <c r="S113" s="11"/>
      <c r="T113" s="73"/>
      <c r="U113" s="11"/>
      <c r="V113" s="14"/>
      <c r="W113" s="14"/>
      <c r="Z113" s="63"/>
    </row>
    <row r="114" ht="15.0" customHeight="1">
      <c r="A114" s="17">
        <v>42795.0</v>
      </c>
      <c r="B114" s="10">
        <v>306000.0</v>
      </c>
      <c r="C114" s="11"/>
      <c r="D114" s="11">
        <f t="shared" si="1"/>
        <v>306000</v>
      </c>
      <c r="E114" s="11">
        <f t="shared" si="4"/>
        <v>4729793</v>
      </c>
      <c r="F114" s="14"/>
      <c r="G114" s="14"/>
      <c r="H114" s="14"/>
      <c r="I114" s="12">
        <v>42795.0</v>
      </c>
      <c r="J114" s="12">
        <v>42991.0</v>
      </c>
      <c r="K114" s="13">
        <f t="shared" si="3"/>
        <v>196</v>
      </c>
      <c r="L114" s="14"/>
      <c r="M114" s="72"/>
      <c r="N114" s="16"/>
      <c r="O114" s="16"/>
      <c r="P114" s="11"/>
      <c r="Q114" s="11"/>
      <c r="R114" s="12"/>
      <c r="S114" s="11"/>
      <c r="T114" s="73"/>
      <c r="U114" s="11"/>
      <c r="V114" s="14"/>
      <c r="W114" s="14"/>
      <c r="Z114" s="63"/>
    </row>
    <row r="115" ht="15.0" customHeight="1">
      <c r="A115" s="17">
        <v>42826.0</v>
      </c>
      <c r="B115" s="10">
        <v>306000.0</v>
      </c>
      <c r="C115" s="11"/>
      <c r="D115" s="11">
        <f t="shared" si="1"/>
        <v>306000</v>
      </c>
      <c r="E115" s="11">
        <f t="shared" si="4"/>
        <v>5035793</v>
      </c>
      <c r="F115" s="14"/>
      <c r="G115" s="14"/>
      <c r="H115" s="14"/>
      <c r="I115" s="12">
        <v>42826.0</v>
      </c>
      <c r="J115" s="12">
        <v>42991.0</v>
      </c>
      <c r="K115" s="13">
        <f t="shared" si="3"/>
        <v>165</v>
      </c>
      <c r="L115" s="14"/>
      <c r="M115" s="72"/>
      <c r="N115" s="16"/>
      <c r="O115" s="16"/>
      <c r="P115" s="11"/>
      <c r="Q115" s="11"/>
      <c r="R115" s="12"/>
      <c r="S115" s="11"/>
      <c r="T115" s="73"/>
      <c r="U115" s="11"/>
      <c r="V115" s="14"/>
      <c r="W115" s="14"/>
      <c r="Z115" s="63"/>
    </row>
    <row r="116" ht="15.0" customHeight="1">
      <c r="A116" s="17">
        <v>42856.0</v>
      </c>
      <c r="B116" s="10">
        <v>306000.0</v>
      </c>
      <c r="C116" s="11"/>
      <c r="D116" s="11">
        <f t="shared" si="1"/>
        <v>306000</v>
      </c>
      <c r="E116" s="11">
        <f t="shared" si="4"/>
        <v>5341793</v>
      </c>
      <c r="F116" s="14"/>
      <c r="G116" s="14"/>
      <c r="H116" s="14"/>
      <c r="I116" s="12">
        <v>42856.0</v>
      </c>
      <c r="J116" s="12">
        <v>42991.0</v>
      </c>
      <c r="K116" s="13">
        <f t="shared" si="3"/>
        <v>135</v>
      </c>
      <c r="L116" s="14"/>
      <c r="M116" s="72"/>
      <c r="N116" s="16"/>
      <c r="O116" s="16"/>
      <c r="P116" s="11"/>
      <c r="Q116" s="11"/>
      <c r="R116" s="12"/>
      <c r="S116" s="11"/>
      <c r="T116" s="73"/>
      <c r="U116" s="11"/>
      <c r="V116" s="14"/>
      <c r="W116" s="14"/>
      <c r="Z116" s="63"/>
    </row>
    <row r="117" ht="15.0" customHeight="1">
      <c r="A117" s="71">
        <v>42887.0</v>
      </c>
      <c r="B117" s="10">
        <v>306000.0</v>
      </c>
      <c r="C117" s="69"/>
      <c r="D117" s="69">
        <f t="shared" si="1"/>
        <v>306000</v>
      </c>
      <c r="E117" s="11">
        <f t="shared" si="4"/>
        <v>5647793</v>
      </c>
      <c r="F117" s="75"/>
      <c r="G117" s="75"/>
      <c r="H117" s="75"/>
      <c r="I117" s="12">
        <v>42887.0</v>
      </c>
      <c r="J117" s="12">
        <v>42991.0</v>
      </c>
      <c r="K117" s="13">
        <f t="shared" si="3"/>
        <v>104</v>
      </c>
      <c r="L117" s="14"/>
      <c r="M117" s="72"/>
      <c r="N117" s="16"/>
      <c r="O117" s="16"/>
      <c r="P117" s="11"/>
      <c r="Q117" s="11"/>
      <c r="R117" s="12"/>
      <c r="S117" s="11"/>
      <c r="T117" s="73"/>
      <c r="U117" s="11"/>
      <c r="V117" s="14"/>
      <c r="W117" s="14"/>
      <c r="Z117" s="63"/>
    </row>
    <row r="118" ht="15.0" customHeight="1">
      <c r="A118" s="17">
        <v>42917.0</v>
      </c>
      <c r="B118" s="10">
        <v>306000.0</v>
      </c>
      <c r="C118" s="11"/>
      <c r="D118" s="11">
        <f t="shared" si="1"/>
        <v>306000</v>
      </c>
      <c r="E118" s="11">
        <f t="shared" si="4"/>
        <v>5953793</v>
      </c>
      <c r="F118" s="14"/>
      <c r="G118" s="14"/>
      <c r="H118" s="14"/>
      <c r="I118" s="12">
        <v>42917.0</v>
      </c>
      <c r="J118" s="12">
        <v>42991.0</v>
      </c>
      <c r="K118" s="13">
        <f t="shared" si="3"/>
        <v>74</v>
      </c>
      <c r="L118" s="14"/>
      <c r="M118" s="72">
        <v>0.18</v>
      </c>
      <c r="N118" s="16">
        <f t="shared" ref="N118:N135" si="5">ROUND(SUM(B118*M118),0)</f>
        <v>55080</v>
      </c>
      <c r="O118" s="16"/>
      <c r="P118" s="11">
        <f t="shared" ref="P118:P135" si="6">SUM(N118-O118)</f>
        <v>55080</v>
      </c>
      <c r="Q118" s="11">
        <f t="shared" ref="Q118:Q135" si="7">SUM(Q117+P118)</f>
        <v>55080</v>
      </c>
      <c r="R118" s="12">
        <v>44104.0</v>
      </c>
      <c r="S118" s="11"/>
      <c r="T118" s="73"/>
      <c r="U118" s="11"/>
      <c r="V118" s="14">
        <f t="shared" ref="V118:V135" si="8">SUM(R118-I118)</f>
        <v>1187</v>
      </c>
      <c r="W118" s="14">
        <f t="shared" ref="W118:W135" si="9">ROUND(SUM(N118*18%*V118/365),0)</f>
        <v>32242</v>
      </c>
      <c r="Z118" s="63"/>
    </row>
    <row r="119" ht="15.0" customHeight="1">
      <c r="A119" s="17">
        <v>42948.0</v>
      </c>
      <c r="B119" s="10">
        <v>309000.0</v>
      </c>
      <c r="C119" s="11">
        <v>3060000.0</v>
      </c>
      <c r="D119" s="11">
        <f t="shared" si="1"/>
        <v>-2751000</v>
      </c>
      <c r="E119" s="11">
        <f t="shared" si="4"/>
        <v>3202793</v>
      </c>
      <c r="F119" s="14" t="s">
        <v>285</v>
      </c>
      <c r="G119" s="14" t="s">
        <v>286</v>
      </c>
      <c r="H119" s="12">
        <v>42956.0</v>
      </c>
      <c r="I119" s="12">
        <v>42948.0</v>
      </c>
      <c r="J119" s="12">
        <v>42800.0</v>
      </c>
      <c r="K119" s="13">
        <f t="shared" si="3"/>
        <v>-148</v>
      </c>
      <c r="L119" s="14"/>
      <c r="M119" s="72">
        <v>0.18</v>
      </c>
      <c r="N119" s="16">
        <f t="shared" si="5"/>
        <v>55620</v>
      </c>
      <c r="O119" s="16"/>
      <c r="P119" s="11">
        <f t="shared" si="6"/>
        <v>55620</v>
      </c>
      <c r="Q119" s="11">
        <f t="shared" si="7"/>
        <v>110700</v>
      </c>
      <c r="R119" s="12">
        <v>44104.0</v>
      </c>
      <c r="S119" s="11"/>
      <c r="T119" s="73"/>
      <c r="U119" s="11"/>
      <c r="V119" s="14">
        <f t="shared" si="8"/>
        <v>1156</v>
      </c>
      <c r="W119" s="14">
        <f t="shared" si="9"/>
        <v>31708</v>
      </c>
    </row>
    <row r="120" ht="15.0" customHeight="1">
      <c r="A120" s="17">
        <v>42979.0</v>
      </c>
      <c r="B120" s="10">
        <v>309000.0</v>
      </c>
      <c r="C120" s="11">
        <v>1652400.0</v>
      </c>
      <c r="D120" s="11">
        <f t="shared" si="1"/>
        <v>-1343400</v>
      </c>
      <c r="E120" s="11">
        <f t="shared" si="4"/>
        <v>1859393</v>
      </c>
      <c r="F120" s="14" t="s">
        <v>287</v>
      </c>
      <c r="G120" s="14" t="s">
        <v>288</v>
      </c>
      <c r="H120" s="74" t="s">
        <v>289</v>
      </c>
      <c r="I120" s="12">
        <v>42979.0</v>
      </c>
      <c r="J120" s="12">
        <v>42800.0</v>
      </c>
      <c r="K120" s="13"/>
      <c r="L120" s="14"/>
      <c r="M120" s="72">
        <v>0.18</v>
      </c>
      <c r="N120" s="16">
        <f t="shared" si="5"/>
        <v>55620</v>
      </c>
      <c r="O120" s="16"/>
      <c r="P120" s="11">
        <f t="shared" si="6"/>
        <v>55620</v>
      </c>
      <c r="Q120" s="11">
        <f t="shared" si="7"/>
        <v>166320</v>
      </c>
      <c r="R120" s="12">
        <v>44104.0</v>
      </c>
      <c r="S120" s="11"/>
      <c r="T120" s="73"/>
      <c r="U120" s="11"/>
      <c r="V120" s="14">
        <f t="shared" si="8"/>
        <v>1125</v>
      </c>
      <c r="W120" s="14">
        <f t="shared" si="9"/>
        <v>30858</v>
      </c>
      <c r="X120" s="24" t="s">
        <v>290</v>
      </c>
      <c r="AA120" s="24">
        <v>18320.0</v>
      </c>
      <c r="AB120" s="24">
        <v>41560.0</v>
      </c>
      <c r="AC120" s="24">
        <v>227120.0</v>
      </c>
    </row>
    <row r="121" ht="15.0" customHeight="1">
      <c r="A121" s="17">
        <v>43009.0</v>
      </c>
      <c r="B121" s="10">
        <v>309000.0</v>
      </c>
      <c r="C121" s="11"/>
      <c r="D121" s="11">
        <f t="shared" si="1"/>
        <v>309000</v>
      </c>
      <c r="E121" s="11">
        <f t="shared" si="4"/>
        <v>2168393</v>
      </c>
      <c r="F121" s="14"/>
      <c r="G121" s="14"/>
      <c r="H121" s="14"/>
      <c r="I121" s="12">
        <v>43009.0</v>
      </c>
      <c r="J121" s="12">
        <v>42800.0</v>
      </c>
      <c r="K121" s="13"/>
      <c r="L121" s="14"/>
      <c r="M121" s="72">
        <v>0.18</v>
      </c>
      <c r="N121" s="16">
        <f t="shared" si="5"/>
        <v>55620</v>
      </c>
      <c r="O121" s="16"/>
      <c r="P121" s="11">
        <f t="shared" si="6"/>
        <v>55620</v>
      </c>
      <c r="Q121" s="11">
        <f t="shared" si="7"/>
        <v>221940</v>
      </c>
      <c r="R121" s="12">
        <v>44104.0</v>
      </c>
      <c r="S121" s="11"/>
      <c r="T121" s="73"/>
      <c r="U121" s="11"/>
      <c r="V121" s="14">
        <f t="shared" si="8"/>
        <v>1095</v>
      </c>
      <c r="W121" s="14">
        <f t="shared" si="9"/>
        <v>30035</v>
      </c>
    </row>
    <row r="122" ht="15.0" customHeight="1">
      <c r="A122" s="17">
        <v>43040.0</v>
      </c>
      <c r="B122" s="10">
        <v>309000.0</v>
      </c>
      <c r="C122" s="11"/>
      <c r="D122" s="11">
        <f t="shared" si="1"/>
        <v>309000</v>
      </c>
      <c r="E122" s="11">
        <f t="shared" si="4"/>
        <v>2477393</v>
      </c>
      <c r="F122" s="14"/>
      <c r="G122" s="14"/>
      <c r="H122" s="14"/>
      <c r="I122" s="12">
        <v>43040.0</v>
      </c>
      <c r="J122" s="12">
        <v>42800.0</v>
      </c>
      <c r="K122" s="13"/>
      <c r="L122" s="14"/>
      <c r="M122" s="72">
        <v>0.18</v>
      </c>
      <c r="N122" s="16">
        <f t="shared" si="5"/>
        <v>55620</v>
      </c>
      <c r="O122" s="16"/>
      <c r="P122" s="11">
        <f t="shared" si="6"/>
        <v>55620</v>
      </c>
      <c r="Q122" s="11">
        <f t="shared" si="7"/>
        <v>277560</v>
      </c>
      <c r="R122" s="12">
        <v>44104.0</v>
      </c>
      <c r="S122" s="11"/>
      <c r="T122" s="73"/>
      <c r="U122" s="11"/>
      <c r="V122" s="14">
        <f t="shared" si="8"/>
        <v>1064</v>
      </c>
      <c r="W122" s="14">
        <f t="shared" si="9"/>
        <v>29184</v>
      </c>
    </row>
    <row r="123" ht="15.0" customHeight="1">
      <c r="A123" s="17">
        <v>43070.0</v>
      </c>
      <c r="B123" s="10">
        <v>309000.0</v>
      </c>
      <c r="C123" s="11"/>
      <c r="D123" s="11">
        <f t="shared" si="1"/>
        <v>309000</v>
      </c>
      <c r="E123" s="11">
        <f t="shared" si="4"/>
        <v>2786393</v>
      </c>
      <c r="F123" s="14"/>
      <c r="G123" s="74"/>
      <c r="H123" s="14"/>
      <c r="I123" s="12">
        <v>43070.0</v>
      </c>
      <c r="J123" s="12">
        <v>42800.0</v>
      </c>
      <c r="K123" s="13"/>
      <c r="L123" s="14"/>
      <c r="M123" s="72">
        <v>0.18</v>
      </c>
      <c r="N123" s="16">
        <f t="shared" si="5"/>
        <v>55620</v>
      </c>
      <c r="O123" s="16"/>
      <c r="P123" s="11">
        <f t="shared" si="6"/>
        <v>55620</v>
      </c>
      <c r="Q123" s="11">
        <f t="shared" si="7"/>
        <v>333180</v>
      </c>
      <c r="R123" s="12">
        <v>44104.0</v>
      </c>
      <c r="S123" s="11"/>
      <c r="T123" s="73"/>
      <c r="U123" s="11"/>
      <c r="V123" s="14">
        <f t="shared" si="8"/>
        <v>1034</v>
      </c>
      <c r="W123" s="14">
        <f t="shared" si="9"/>
        <v>28362</v>
      </c>
      <c r="AA123" s="24">
        <v>31.0</v>
      </c>
      <c r="AB123" s="24">
        <v>6520.0</v>
      </c>
      <c r="AC123" s="24">
        <f t="shared" ref="AC123:AC124" si="10">AA123*AB123</f>
        <v>202120</v>
      </c>
    </row>
    <row r="124" ht="15.0" customHeight="1">
      <c r="A124" s="17">
        <v>43101.0</v>
      </c>
      <c r="B124" s="10">
        <v>309000.0</v>
      </c>
      <c r="C124" s="11"/>
      <c r="D124" s="11">
        <f t="shared" si="1"/>
        <v>309000</v>
      </c>
      <c r="E124" s="11">
        <f t="shared" si="4"/>
        <v>3095393</v>
      </c>
      <c r="F124" s="14"/>
      <c r="G124" s="14"/>
      <c r="H124" s="14"/>
      <c r="I124" s="12">
        <v>43101.0</v>
      </c>
      <c r="J124" s="12"/>
      <c r="K124" s="13"/>
      <c r="L124" s="14"/>
      <c r="M124" s="72">
        <v>0.18</v>
      </c>
      <c r="N124" s="16">
        <f t="shared" si="5"/>
        <v>55620</v>
      </c>
      <c r="O124" s="16"/>
      <c r="P124" s="11">
        <f t="shared" si="6"/>
        <v>55620</v>
      </c>
      <c r="Q124" s="11">
        <f t="shared" si="7"/>
        <v>388800</v>
      </c>
      <c r="R124" s="12">
        <v>44104.0</v>
      </c>
      <c r="S124" s="11"/>
      <c r="T124" s="73"/>
      <c r="U124" s="11"/>
      <c r="V124" s="14">
        <f t="shared" si="8"/>
        <v>1003</v>
      </c>
      <c r="W124" s="14">
        <f t="shared" si="9"/>
        <v>27511</v>
      </c>
      <c r="AA124" s="24">
        <v>103.0</v>
      </c>
      <c r="AB124" s="24">
        <v>3000.0</v>
      </c>
      <c r="AC124" s="24">
        <f t="shared" si="10"/>
        <v>309000</v>
      </c>
    </row>
    <row r="125" ht="15.0" customHeight="1">
      <c r="A125" s="17">
        <v>43132.0</v>
      </c>
      <c r="B125" s="10">
        <f>AC125</f>
        <v>511120</v>
      </c>
      <c r="C125" s="11"/>
      <c r="D125" s="11">
        <f t="shared" si="1"/>
        <v>511120</v>
      </c>
      <c r="E125" s="11">
        <f t="shared" si="4"/>
        <v>3606513</v>
      </c>
      <c r="F125" s="14"/>
      <c r="G125" s="14"/>
      <c r="H125" s="14"/>
      <c r="I125" s="12">
        <v>43132.0</v>
      </c>
      <c r="J125" s="12">
        <v>43192.0</v>
      </c>
      <c r="K125" s="13"/>
      <c r="L125" s="14">
        <v>51112.0</v>
      </c>
      <c r="M125" s="72">
        <v>0.18</v>
      </c>
      <c r="N125" s="16">
        <f t="shared" si="5"/>
        <v>92002</v>
      </c>
      <c r="O125" s="16"/>
      <c r="P125" s="11">
        <f t="shared" si="6"/>
        <v>92002</v>
      </c>
      <c r="Q125" s="11">
        <f t="shared" si="7"/>
        <v>480802</v>
      </c>
      <c r="R125" s="12">
        <v>44104.0</v>
      </c>
      <c r="S125" s="11"/>
      <c r="T125" s="73"/>
      <c r="U125" s="11"/>
      <c r="V125" s="14">
        <f t="shared" si="8"/>
        <v>972</v>
      </c>
      <c r="W125" s="14">
        <f t="shared" si="9"/>
        <v>44100</v>
      </c>
      <c r="AC125" s="24">
        <f>SUM(AC123:AC124)</f>
        <v>511120</v>
      </c>
    </row>
    <row r="126" ht="15.0" customHeight="1">
      <c r="A126" s="17">
        <v>43160.0</v>
      </c>
      <c r="B126" s="10">
        <v>511120.0</v>
      </c>
      <c r="C126" s="11">
        <f>AD128</f>
        <v>1854000</v>
      </c>
      <c r="D126" s="11">
        <f t="shared" si="1"/>
        <v>-1342880</v>
      </c>
      <c r="E126" s="11">
        <f t="shared" si="4"/>
        <v>2263633</v>
      </c>
      <c r="F126" s="86" t="s">
        <v>291</v>
      </c>
      <c r="G126" s="14" t="s">
        <v>292</v>
      </c>
      <c r="H126" s="74" t="s">
        <v>293</v>
      </c>
      <c r="I126" s="12">
        <v>43160.0</v>
      </c>
      <c r="J126" s="12">
        <v>43192.0</v>
      </c>
      <c r="K126" s="13"/>
      <c r="L126" s="14">
        <v>51112.0</v>
      </c>
      <c r="M126" s="72">
        <v>0.18</v>
      </c>
      <c r="N126" s="16">
        <f t="shared" si="5"/>
        <v>92002</v>
      </c>
      <c r="O126" s="16">
        <f>AE128</f>
        <v>333720</v>
      </c>
      <c r="P126" s="11">
        <f t="shared" si="6"/>
        <v>-241718</v>
      </c>
      <c r="Q126" s="11">
        <f t="shared" si="7"/>
        <v>239084</v>
      </c>
      <c r="R126" s="12">
        <v>44104.0</v>
      </c>
      <c r="S126" s="11"/>
      <c r="T126" s="73"/>
      <c r="U126" s="11"/>
      <c r="V126" s="14">
        <f t="shared" si="8"/>
        <v>944</v>
      </c>
      <c r="W126" s="14">
        <f t="shared" si="9"/>
        <v>42830</v>
      </c>
      <c r="X126" s="24">
        <v>433.0</v>
      </c>
      <c r="AA126" s="24">
        <v>134.0</v>
      </c>
      <c r="AB126" s="24">
        <v>6520.0</v>
      </c>
      <c r="AC126" s="24">
        <f>AA126*AB126</f>
        <v>873680</v>
      </c>
      <c r="AD126" s="24">
        <v>309000.0</v>
      </c>
      <c r="AE126" s="24">
        <v>55620.0</v>
      </c>
    </row>
    <row r="127" ht="15.0" customHeight="1">
      <c r="A127" s="17">
        <v>43191.0</v>
      </c>
      <c r="B127" s="10">
        <v>873680.0</v>
      </c>
      <c r="C127" s="11">
        <v>618000.0</v>
      </c>
      <c r="D127" s="11">
        <f t="shared" si="1"/>
        <v>255680</v>
      </c>
      <c r="E127" s="11">
        <f t="shared" si="4"/>
        <v>2519313</v>
      </c>
      <c r="F127" s="14" t="s">
        <v>294</v>
      </c>
      <c r="G127" s="14" t="s">
        <v>295</v>
      </c>
      <c r="H127" s="14" t="s">
        <v>296</v>
      </c>
      <c r="I127" s="12">
        <v>43191.0</v>
      </c>
      <c r="J127" s="12">
        <v>43200.0</v>
      </c>
      <c r="K127" s="13">
        <f t="shared" ref="K127:K129" si="11">SUM(J127-I127)</f>
        <v>9</v>
      </c>
      <c r="L127" s="14">
        <v>87368.0</v>
      </c>
      <c r="M127" s="72">
        <v>0.18</v>
      </c>
      <c r="N127" s="16">
        <f t="shared" si="5"/>
        <v>157262</v>
      </c>
      <c r="O127" s="16">
        <v>111240.0</v>
      </c>
      <c r="P127" s="11">
        <f t="shared" si="6"/>
        <v>46022</v>
      </c>
      <c r="Q127" s="11">
        <f t="shared" si="7"/>
        <v>285106</v>
      </c>
      <c r="R127" s="12">
        <v>44104.0</v>
      </c>
      <c r="S127" s="11"/>
      <c r="T127" s="73"/>
      <c r="U127" s="11"/>
      <c r="V127" s="14">
        <f t="shared" si="8"/>
        <v>913</v>
      </c>
      <c r="W127" s="14">
        <f t="shared" si="9"/>
        <v>70807</v>
      </c>
      <c r="X127" s="24">
        <v>499.0</v>
      </c>
      <c r="Y127" s="24">
        <v>117015.0</v>
      </c>
      <c r="AD127" s="24">
        <v>1545000.0</v>
      </c>
      <c r="AE127" s="24">
        <v>278100.0</v>
      </c>
    </row>
    <row r="128" ht="15.0" customHeight="1">
      <c r="A128" s="17">
        <v>43221.0</v>
      </c>
      <c r="B128" s="10">
        <v>873680.0</v>
      </c>
      <c r="C128" s="11"/>
      <c r="D128" s="11">
        <f t="shared" si="1"/>
        <v>873680</v>
      </c>
      <c r="E128" s="11">
        <f t="shared" si="4"/>
        <v>3392993</v>
      </c>
      <c r="F128" s="14"/>
      <c r="G128" s="14"/>
      <c r="H128" s="14"/>
      <c r="I128" s="12">
        <v>43221.0</v>
      </c>
      <c r="J128" s="70">
        <v>43230.0</v>
      </c>
      <c r="K128" s="13">
        <f t="shared" si="11"/>
        <v>9</v>
      </c>
      <c r="L128" s="14">
        <v>87368.0</v>
      </c>
      <c r="M128" s="72">
        <v>0.18</v>
      </c>
      <c r="N128" s="16">
        <f t="shared" si="5"/>
        <v>157262</v>
      </c>
      <c r="O128" s="16"/>
      <c r="P128" s="11">
        <f t="shared" si="6"/>
        <v>157262</v>
      </c>
      <c r="Q128" s="11">
        <f t="shared" si="7"/>
        <v>442368</v>
      </c>
      <c r="R128" s="12">
        <v>44104.0</v>
      </c>
      <c r="S128" s="11"/>
      <c r="T128" s="73"/>
      <c r="U128" s="11"/>
      <c r="V128" s="14">
        <f t="shared" si="8"/>
        <v>883</v>
      </c>
      <c r="W128" s="14">
        <f t="shared" si="9"/>
        <v>68480</v>
      </c>
      <c r="X128" s="24">
        <v>534372.0</v>
      </c>
      <c r="AD128" s="24">
        <f t="shared" ref="AD128:AE128" si="12">SUM(AD126:AD127)</f>
        <v>1854000</v>
      </c>
      <c r="AE128" s="24">
        <f t="shared" si="12"/>
        <v>333720</v>
      </c>
    </row>
    <row r="129" ht="15.0" customHeight="1">
      <c r="A129" s="17">
        <v>43252.0</v>
      </c>
      <c r="B129" s="10">
        <v>873680.0</v>
      </c>
      <c r="C129" s="11"/>
      <c r="D129" s="11">
        <f t="shared" si="1"/>
        <v>873680</v>
      </c>
      <c r="E129" s="11">
        <f t="shared" si="4"/>
        <v>4266673</v>
      </c>
      <c r="F129" s="14"/>
      <c r="G129" s="74"/>
      <c r="H129" s="14"/>
      <c r="I129" s="12">
        <v>43252.0</v>
      </c>
      <c r="J129" s="70">
        <v>43306.0</v>
      </c>
      <c r="K129" s="13">
        <f t="shared" si="11"/>
        <v>54</v>
      </c>
      <c r="L129" s="14">
        <v>87368.0</v>
      </c>
      <c r="M129" s="72">
        <v>0.18</v>
      </c>
      <c r="N129" s="16">
        <f t="shared" si="5"/>
        <v>157262</v>
      </c>
      <c r="O129" s="16"/>
      <c r="P129" s="11">
        <f t="shared" si="6"/>
        <v>157262</v>
      </c>
      <c r="Q129" s="11">
        <f t="shared" si="7"/>
        <v>599630</v>
      </c>
      <c r="R129" s="12">
        <v>44104.0</v>
      </c>
      <c r="S129" s="11"/>
      <c r="T129" s="73"/>
      <c r="U129" s="11"/>
      <c r="V129" s="14">
        <f t="shared" si="8"/>
        <v>852</v>
      </c>
      <c r="W129" s="14">
        <f t="shared" si="9"/>
        <v>66076</v>
      </c>
    </row>
    <row r="130" ht="15.0" customHeight="1">
      <c r="A130" s="17">
        <v>43282.0</v>
      </c>
      <c r="B130" s="10">
        <v>873680.0</v>
      </c>
      <c r="C130" s="11"/>
      <c r="D130" s="11">
        <f t="shared" si="1"/>
        <v>873680</v>
      </c>
      <c r="E130" s="11">
        <f t="shared" si="4"/>
        <v>5140353</v>
      </c>
      <c r="F130" s="25"/>
      <c r="G130" s="25"/>
      <c r="H130" s="14"/>
      <c r="I130" s="12">
        <v>43282.0</v>
      </c>
      <c r="J130" s="12"/>
      <c r="K130" s="13">
        <f>SUM(J129-I130)</f>
        <v>24</v>
      </c>
      <c r="L130" s="14">
        <v>87368.0</v>
      </c>
      <c r="M130" s="72">
        <v>0.18</v>
      </c>
      <c r="N130" s="16">
        <f t="shared" si="5"/>
        <v>157262</v>
      </c>
      <c r="O130" s="16"/>
      <c r="P130" s="11">
        <f t="shared" si="6"/>
        <v>157262</v>
      </c>
      <c r="Q130" s="11">
        <f t="shared" si="7"/>
        <v>756892</v>
      </c>
      <c r="R130" s="12">
        <v>44104.0</v>
      </c>
      <c r="S130" s="11"/>
      <c r="T130" s="73"/>
      <c r="U130" s="11"/>
      <c r="V130" s="14">
        <f t="shared" si="8"/>
        <v>822</v>
      </c>
      <c r="W130" s="14">
        <f t="shared" si="9"/>
        <v>63749</v>
      </c>
      <c r="X130" s="24">
        <v>545181.0</v>
      </c>
    </row>
    <row r="131" ht="15.0" customHeight="1">
      <c r="A131" s="17">
        <v>43313.0</v>
      </c>
      <c r="B131" s="10">
        <v>873680.0</v>
      </c>
      <c r="C131" s="11"/>
      <c r="D131" s="11">
        <f t="shared" si="1"/>
        <v>873680</v>
      </c>
      <c r="E131" s="11">
        <f t="shared" si="4"/>
        <v>6014033</v>
      </c>
      <c r="F131" s="14"/>
      <c r="G131" s="14"/>
      <c r="H131" s="14"/>
      <c r="I131" s="12">
        <v>43313.0</v>
      </c>
      <c r="J131" s="12"/>
      <c r="K131" s="13"/>
      <c r="L131" s="14">
        <v>87368.0</v>
      </c>
      <c r="M131" s="72">
        <v>0.18</v>
      </c>
      <c r="N131" s="16">
        <f t="shared" si="5"/>
        <v>157262</v>
      </c>
      <c r="O131" s="16"/>
      <c r="P131" s="11">
        <f t="shared" si="6"/>
        <v>157262</v>
      </c>
      <c r="Q131" s="11">
        <f t="shared" si="7"/>
        <v>914154</v>
      </c>
      <c r="R131" s="12">
        <v>44104.0</v>
      </c>
      <c r="S131" s="11"/>
      <c r="T131" s="73"/>
      <c r="U131" s="11"/>
      <c r="V131" s="14">
        <f t="shared" si="8"/>
        <v>791</v>
      </c>
      <c r="W131" s="14">
        <f t="shared" si="9"/>
        <v>61345</v>
      </c>
    </row>
    <row r="132" ht="15.0" customHeight="1">
      <c r="A132" s="17">
        <v>43344.0</v>
      </c>
      <c r="B132" s="10">
        <v>873680.0</v>
      </c>
      <c r="C132" s="11"/>
      <c r="D132" s="11">
        <f t="shared" si="1"/>
        <v>873680</v>
      </c>
      <c r="E132" s="11">
        <f t="shared" si="4"/>
        <v>6887713</v>
      </c>
      <c r="F132" s="14"/>
      <c r="G132" s="12"/>
      <c r="H132" s="14"/>
      <c r="I132" s="12">
        <v>43344.0</v>
      </c>
      <c r="J132" s="12"/>
      <c r="K132" s="13"/>
      <c r="L132" s="14">
        <v>87368.0</v>
      </c>
      <c r="M132" s="72">
        <v>0.18</v>
      </c>
      <c r="N132" s="16">
        <f t="shared" si="5"/>
        <v>157262</v>
      </c>
      <c r="O132" s="16"/>
      <c r="P132" s="11">
        <f t="shared" si="6"/>
        <v>157262</v>
      </c>
      <c r="Q132" s="11">
        <f t="shared" si="7"/>
        <v>1071416</v>
      </c>
      <c r="R132" s="12">
        <v>44104.0</v>
      </c>
      <c r="S132" s="11"/>
      <c r="T132" s="73"/>
      <c r="U132" s="11"/>
      <c r="V132" s="14">
        <f t="shared" si="8"/>
        <v>760</v>
      </c>
      <c r="W132" s="14">
        <f t="shared" si="9"/>
        <v>58941</v>
      </c>
    </row>
    <row r="133" ht="15.0" customHeight="1">
      <c r="A133" s="17">
        <v>43374.0</v>
      </c>
      <c r="B133" s="10">
        <v>873680.0</v>
      </c>
      <c r="C133" s="11"/>
      <c r="D133" s="11">
        <f t="shared" si="1"/>
        <v>873680</v>
      </c>
      <c r="E133" s="11">
        <f t="shared" si="4"/>
        <v>7761393</v>
      </c>
      <c r="F133" s="10"/>
      <c r="G133" s="9"/>
      <c r="H133" s="10"/>
      <c r="I133" s="12">
        <v>43374.0</v>
      </c>
      <c r="J133" s="80">
        <v>43384.0</v>
      </c>
      <c r="K133" s="13">
        <f>SUM(J133-I133)</f>
        <v>10</v>
      </c>
      <c r="L133" s="14">
        <v>87368.0</v>
      </c>
      <c r="M133" s="72">
        <v>0.18</v>
      </c>
      <c r="N133" s="16">
        <f t="shared" si="5"/>
        <v>157262</v>
      </c>
      <c r="O133" s="16"/>
      <c r="P133" s="11">
        <f t="shared" si="6"/>
        <v>157262</v>
      </c>
      <c r="Q133" s="11">
        <f t="shared" si="7"/>
        <v>1228678</v>
      </c>
      <c r="R133" s="12">
        <v>44104.0</v>
      </c>
      <c r="S133" s="11"/>
      <c r="T133" s="73"/>
      <c r="U133" s="11"/>
      <c r="V133" s="14">
        <f t="shared" si="8"/>
        <v>730</v>
      </c>
      <c r="W133" s="14">
        <f t="shared" si="9"/>
        <v>56614</v>
      </c>
      <c r="X133" s="24">
        <v>7559.0</v>
      </c>
    </row>
    <row r="134" ht="15.0" customHeight="1">
      <c r="A134" s="17">
        <v>43405.0</v>
      </c>
      <c r="B134" s="10">
        <v>873680.0</v>
      </c>
      <c r="C134" s="11"/>
      <c r="D134" s="11">
        <f t="shared" si="1"/>
        <v>873680</v>
      </c>
      <c r="E134" s="11">
        <f t="shared" si="4"/>
        <v>8635073</v>
      </c>
      <c r="F134" s="10"/>
      <c r="G134" s="9"/>
      <c r="H134" s="10"/>
      <c r="I134" s="12">
        <v>43405.0</v>
      </c>
      <c r="J134" s="80"/>
      <c r="K134" s="13"/>
      <c r="L134" s="14">
        <v>87368.0</v>
      </c>
      <c r="M134" s="72">
        <v>0.18</v>
      </c>
      <c r="N134" s="16">
        <f t="shared" si="5"/>
        <v>157262</v>
      </c>
      <c r="O134" s="16"/>
      <c r="P134" s="11">
        <f t="shared" si="6"/>
        <v>157262</v>
      </c>
      <c r="Q134" s="11">
        <f t="shared" si="7"/>
        <v>1385940</v>
      </c>
      <c r="R134" s="12">
        <v>44104.0</v>
      </c>
      <c r="S134" s="11"/>
      <c r="T134" s="73"/>
      <c r="U134" s="11"/>
      <c r="V134" s="14">
        <f t="shared" si="8"/>
        <v>699</v>
      </c>
      <c r="W134" s="14">
        <f t="shared" si="9"/>
        <v>54210</v>
      </c>
    </row>
    <row r="135" ht="15.0" customHeight="1">
      <c r="A135" s="17">
        <v>43435.0</v>
      </c>
      <c r="B135" s="10">
        <v>873680.0</v>
      </c>
      <c r="C135" s="11"/>
      <c r="D135" s="11">
        <f t="shared" si="1"/>
        <v>873680</v>
      </c>
      <c r="E135" s="11">
        <f t="shared" si="4"/>
        <v>9508753</v>
      </c>
      <c r="F135" s="10"/>
      <c r="G135" s="9"/>
      <c r="H135" s="10"/>
      <c r="I135" s="12">
        <v>43435.0</v>
      </c>
      <c r="J135" s="80"/>
      <c r="K135" s="13"/>
      <c r="L135" s="14">
        <v>87368.0</v>
      </c>
      <c r="M135" s="72">
        <v>0.18</v>
      </c>
      <c r="N135" s="16">
        <f t="shared" si="5"/>
        <v>157262</v>
      </c>
      <c r="O135" s="16"/>
      <c r="P135" s="11">
        <f t="shared" si="6"/>
        <v>157262</v>
      </c>
      <c r="Q135" s="11">
        <f t="shared" si="7"/>
        <v>1543202</v>
      </c>
      <c r="R135" s="12">
        <v>44104.0</v>
      </c>
      <c r="S135" s="11"/>
      <c r="T135" s="73"/>
      <c r="U135" s="11"/>
      <c r="V135" s="14">
        <f t="shared" si="8"/>
        <v>669</v>
      </c>
      <c r="W135" s="14">
        <f t="shared" si="9"/>
        <v>51884</v>
      </c>
    </row>
    <row r="136" ht="15.0" customHeight="1">
      <c r="A136" s="17">
        <v>43466.0</v>
      </c>
      <c r="B136" s="10">
        <v>873680.0</v>
      </c>
      <c r="C136" s="11">
        <v>6044040.0</v>
      </c>
      <c r="D136" s="11">
        <f t="shared" si="1"/>
        <v>-5170360</v>
      </c>
      <c r="E136" s="11">
        <f t="shared" si="4"/>
        <v>4338393</v>
      </c>
      <c r="F136" s="10"/>
      <c r="G136" s="9"/>
      <c r="H136" s="10" t="s">
        <v>297</v>
      </c>
      <c r="I136" s="12">
        <v>43466.0</v>
      </c>
      <c r="J136" s="80">
        <v>43550.0</v>
      </c>
      <c r="K136" s="13"/>
      <c r="L136" s="14">
        <v>87368.0</v>
      </c>
      <c r="M136" s="72"/>
      <c r="N136" s="16"/>
      <c r="O136" s="16"/>
      <c r="P136" s="11"/>
      <c r="Q136" s="11"/>
      <c r="R136" s="12"/>
      <c r="S136" s="11"/>
      <c r="T136" s="73"/>
      <c r="U136" s="11"/>
      <c r="V136" s="14"/>
      <c r="W136" s="14"/>
    </row>
    <row r="137" ht="15.0" customHeight="1">
      <c r="A137" s="17">
        <v>43497.0</v>
      </c>
      <c r="B137" s="10">
        <v>873680.0</v>
      </c>
      <c r="C137" s="11"/>
      <c r="D137" s="11">
        <f t="shared" si="1"/>
        <v>873680</v>
      </c>
      <c r="E137" s="11">
        <f t="shared" si="4"/>
        <v>5212073</v>
      </c>
      <c r="F137" s="14"/>
      <c r="G137" s="14"/>
      <c r="H137" s="14"/>
      <c r="I137" s="12">
        <v>43497.0</v>
      </c>
      <c r="J137" s="80">
        <v>43550.0</v>
      </c>
      <c r="K137" s="13"/>
      <c r="L137" s="14">
        <v>87368.0</v>
      </c>
      <c r="M137" s="72"/>
      <c r="N137" s="16"/>
      <c r="O137" s="16"/>
      <c r="P137" s="11"/>
      <c r="Q137" s="11"/>
      <c r="R137" s="12"/>
      <c r="S137" s="11"/>
      <c r="T137" s="73"/>
      <c r="U137" s="11"/>
      <c r="V137" s="14"/>
      <c r="W137" s="14"/>
      <c r="X137" s="19"/>
      <c r="Y137" s="19"/>
      <c r="Z137" s="20"/>
    </row>
    <row r="138" ht="15.0" customHeight="1">
      <c r="A138" s="17">
        <v>43525.0</v>
      </c>
      <c r="B138" s="10">
        <v>873680.0</v>
      </c>
      <c r="C138" s="11">
        <v>1440920.0</v>
      </c>
      <c r="D138" s="11">
        <f t="shared" si="1"/>
        <v>-567240</v>
      </c>
      <c r="E138" s="11">
        <f t="shared" si="4"/>
        <v>4644833</v>
      </c>
      <c r="F138" s="14" t="s">
        <v>298</v>
      </c>
      <c r="G138" s="12" t="s">
        <v>299</v>
      </c>
      <c r="H138" s="14" t="s">
        <v>22</v>
      </c>
      <c r="I138" s="12">
        <v>43525.0</v>
      </c>
      <c r="J138" s="12">
        <v>43606.0</v>
      </c>
      <c r="K138" s="13"/>
      <c r="L138" s="14">
        <v>87368.0</v>
      </c>
      <c r="M138" s="72"/>
      <c r="N138" s="16"/>
      <c r="O138" s="16"/>
      <c r="P138" s="11"/>
      <c r="Q138" s="11"/>
      <c r="R138" s="12"/>
      <c r="S138" s="11"/>
      <c r="T138" s="73"/>
      <c r="U138" s="11"/>
      <c r="V138" s="14"/>
      <c r="W138" s="14"/>
      <c r="X138" s="20">
        <v>108.0</v>
      </c>
      <c r="Y138" s="20">
        <v>6520.0</v>
      </c>
      <c r="Z138" s="20">
        <f t="shared" ref="Z138:Z139" si="13">SUM(X138*Y138)</f>
        <v>704160</v>
      </c>
    </row>
    <row r="139" ht="15.0" customHeight="1">
      <c r="A139" s="17">
        <v>43556.0</v>
      </c>
      <c r="B139" s="10">
        <v>873680.0</v>
      </c>
      <c r="C139" s="11"/>
      <c r="D139" s="11">
        <f t="shared" si="1"/>
        <v>873680</v>
      </c>
      <c r="E139" s="11">
        <f t="shared" si="4"/>
        <v>5518513</v>
      </c>
      <c r="F139" s="14"/>
      <c r="G139" s="12"/>
      <c r="H139" s="14"/>
      <c r="I139" s="12">
        <v>43556.0</v>
      </c>
      <c r="J139" s="12">
        <v>43606.0</v>
      </c>
      <c r="K139" s="13"/>
      <c r="L139" s="14">
        <v>87368.0</v>
      </c>
      <c r="M139" s="72"/>
      <c r="N139" s="16"/>
      <c r="O139" s="16"/>
      <c r="P139" s="11"/>
      <c r="Q139" s="11"/>
      <c r="R139" s="12"/>
      <c r="S139" s="11"/>
      <c r="T139" s="73"/>
      <c r="U139" s="11"/>
      <c r="V139" s="14"/>
      <c r="W139" s="14"/>
      <c r="X139" s="20">
        <v>113.0</v>
      </c>
      <c r="Y139" s="20">
        <v>6520.0</v>
      </c>
      <c r="Z139" s="20">
        <f t="shared" si="13"/>
        <v>736760</v>
      </c>
    </row>
    <row r="140" ht="15.0" customHeight="1">
      <c r="A140" s="17">
        <v>43586.0</v>
      </c>
      <c r="B140" s="10">
        <v>873680.0</v>
      </c>
      <c r="C140" s="11">
        <f>AB141</f>
        <v>1473520</v>
      </c>
      <c r="D140" s="11">
        <f t="shared" si="1"/>
        <v>-599840</v>
      </c>
      <c r="E140" s="11">
        <f t="shared" si="4"/>
        <v>4918673</v>
      </c>
      <c r="F140" s="21" t="s">
        <v>300</v>
      </c>
      <c r="G140" s="12" t="s">
        <v>301</v>
      </c>
      <c r="H140" s="14" t="s">
        <v>302</v>
      </c>
      <c r="I140" s="12">
        <v>43586.0</v>
      </c>
      <c r="J140" s="12">
        <v>43627.0</v>
      </c>
      <c r="K140" s="13"/>
      <c r="L140" s="14">
        <v>87368.0</v>
      </c>
      <c r="M140" s="72"/>
      <c r="N140" s="16"/>
      <c r="O140" s="16"/>
      <c r="P140" s="11"/>
      <c r="Q140" s="11"/>
      <c r="R140" s="12"/>
      <c r="S140" s="11"/>
      <c r="T140" s="73"/>
      <c r="U140" s="11"/>
      <c r="V140" s="14"/>
      <c r="W140" s="14"/>
      <c r="Z140" s="24">
        <f>SUM(Z138:Z139)</f>
        <v>1440920</v>
      </c>
    </row>
    <row r="141" ht="15.0" customHeight="1">
      <c r="A141" s="17">
        <v>43617.0</v>
      </c>
      <c r="B141" s="10">
        <v>873680.0</v>
      </c>
      <c r="C141" s="11">
        <v>749800.0</v>
      </c>
      <c r="D141" s="11">
        <f t="shared" si="1"/>
        <v>123880</v>
      </c>
      <c r="E141" s="11">
        <f t="shared" si="4"/>
        <v>5042553</v>
      </c>
      <c r="F141" s="14" t="s">
        <v>303</v>
      </c>
      <c r="G141" s="12" t="s">
        <v>304</v>
      </c>
      <c r="H141" s="14" t="s">
        <v>305</v>
      </c>
      <c r="I141" s="12">
        <v>43617.0</v>
      </c>
      <c r="J141" s="12">
        <v>43649.0</v>
      </c>
      <c r="K141" s="13"/>
      <c r="L141" s="14">
        <v>87368.0</v>
      </c>
      <c r="M141" s="72"/>
      <c r="N141" s="16"/>
      <c r="O141" s="16"/>
      <c r="P141" s="11"/>
      <c r="Q141" s="11"/>
      <c r="R141" s="12"/>
      <c r="S141" s="11"/>
      <c r="T141" s="73"/>
      <c r="U141" s="11"/>
      <c r="V141" s="14"/>
      <c r="W141" s="14"/>
      <c r="X141" s="20">
        <v>113.0</v>
      </c>
      <c r="Y141" s="20">
        <v>6520.0</v>
      </c>
      <c r="Z141" s="20">
        <f t="shared" ref="Z141:Z143" si="14">SUM(X141*Y141)</f>
        <v>736760</v>
      </c>
      <c r="AA141" s="24">
        <v>2.0</v>
      </c>
      <c r="AB141" s="24">
        <f>Z141*AA141</f>
        <v>1473520</v>
      </c>
    </row>
    <row r="142" ht="15.0" customHeight="1">
      <c r="A142" s="17">
        <v>43647.0</v>
      </c>
      <c r="B142" s="10">
        <v>873680.0</v>
      </c>
      <c r="C142" s="11">
        <v>762840.0</v>
      </c>
      <c r="D142" s="11">
        <f t="shared" si="1"/>
        <v>110840</v>
      </c>
      <c r="E142" s="11">
        <f t="shared" si="4"/>
        <v>5153393</v>
      </c>
      <c r="F142" s="21" t="s">
        <v>306</v>
      </c>
      <c r="G142" s="21" t="s">
        <v>307</v>
      </c>
      <c r="H142" s="74" t="s">
        <v>308</v>
      </c>
      <c r="I142" s="12">
        <v>43647.0</v>
      </c>
      <c r="J142" s="80">
        <v>43679.0</v>
      </c>
      <c r="K142" s="13"/>
      <c r="L142" s="14">
        <v>87368.0</v>
      </c>
      <c r="M142" s="72"/>
      <c r="N142" s="16"/>
      <c r="O142" s="16"/>
      <c r="P142" s="11"/>
      <c r="Q142" s="11"/>
      <c r="R142" s="12"/>
      <c r="S142" s="11"/>
      <c r="T142" s="73"/>
      <c r="U142" s="11"/>
      <c r="V142" s="14"/>
      <c r="W142" s="14"/>
      <c r="X142" s="20">
        <v>115.0</v>
      </c>
      <c r="Y142" s="20">
        <v>6520.0</v>
      </c>
      <c r="Z142" s="20">
        <f t="shared" si="14"/>
        <v>749800</v>
      </c>
      <c r="AA142" s="87">
        <v>43586.0</v>
      </c>
      <c r="AB142" s="24" t="s">
        <v>305</v>
      </c>
    </row>
    <row r="143" ht="15.0" customHeight="1">
      <c r="A143" s="17">
        <v>43678.0</v>
      </c>
      <c r="B143" s="10">
        <v>873680.0</v>
      </c>
      <c r="C143" s="11">
        <v>762840.0</v>
      </c>
      <c r="D143" s="11">
        <f t="shared" si="1"/>
        <v>110840</v>
      </c>
      <c r="E143" s="11">
        <f t="shared" si="4"/>
        <v>5264233</v>
      </c>
      <c r="F143" s="14" t="s">
        <v>309</v>
      </c>
      <c r="G143" s="21" t="s">
        <v>310</v>
      </c>
      <c r="H143" s="14" t="s">
        <v>311</v>
      </c>
      <c r="I143" s="12">
        <v>43678.0</v>
      </c>
      <c r="J143" s="80">
        <v>43720.0</v>
      </c>
      <c r="K143" s="13"/>
      <c r="L143" s="14">
        <v>87368.0</v>
      </c>
      <c r="M143" s="72"/>
      <c r="N143" s="16"/>
      <c r="O143" s="16"/>
      <c r="P143" s="11"/>
      <c r="Q143" s="11"/>
      <c r="R143" s="12"/>
      <c r="S143" s="11"/>
      <c r="T143" s="73"/>
      <c r="U143" s="11"/>
      <c r="V143" s="14"/>
      <c r="W143" s="14"/>
      <c r="X143" s="20">
        <v>117.0</v>
      </c>
      <c r="Y143" s="20">
        <v>6520.0</v>
      </c>
      <c r="Z143" s="20">
        <f t="shared" si="14"/>
        <v>762840</v>
      </c>
      <c r="AA143" s="24">
        <v>2196.0</v>
      </c>
      <c r="AB143" s="24" t="s">
        <v>308</v>
      </c>
    </row>
    <row r="144" ht="15.0" customHeight="1">
      <c r="A144" s="17">
        <v>43709.0</v>
      </c>
      <c r="B144" s="10">
        <v>873680.0</v>
      </c>
      <c r="C144" s="11">
        <v>762840.0</v>
      </c>
      <c r="D144" s="11">
        <f t="shared" si="1"/>
        <v>110840</v>
      </c>
      <c r="E144" s="11">
        <f t="shared" si="4"/>
        <v>5375073</v>
      </c>
      <c r="F144" s="14" t="s">
        <v>312</v>
      </c>
      <c r="G144" s="21" t="s">
        <v>313</v>
      </c>
      <c r="H144" s="74" t="s">
        <v>314</v>
      </c>
      <c r="I144" s="12">
        <v>43709.0</v>
      </c>
      <c r="J144" s="80">
        <v>43745.0</v>
      </c>
      <c r="K144" s="13"/>
      <c r="L144" s="14">
        <v>87368.0</v>
      </c>
      <c r="M144" s="72"/>
      <c r="N144" s="16"/>
      <c r="O144" s="16"/>
      <c r="P144" s="11"/>
      <c r="Q144" s="11"/>
      <c r="R144" s="12"/>
      <c r="S144" s="11"/>
      <c r="T144" s="73"/>
      <c r="U144" s="11"/>
      <c r="V144" s="14"/>
      <c r="W144" s="14"/>
    </row>
    <row r="145" ht="15.0" customHeight="1">
      <c r="A145" s="17">
        <v>43739.0</v>
      </c>
      <c r="B145" s="10">
        <v>873680.0</v>
      </c>
      <c r="C145" s="11">
        <v>762840.0</v>
      </c>
      <c r="D145" s="11">
        <f t="shared" si="1"/>
        <v>110840</v>
      </c>
      <c r="E145" s="11">
        <f t="shared" si="4"/>
        <v>5485913</v>
      </c>
      <c r="F145" s="14" t="s">
        <v>315</v>
      </c>
      <c r="G145" s="21" t="s">
        <v>316</v>
      </c>
      <c r="H145" s="74" t="s">
        <v>317</v>
      </c>
      <c r="I145" s="12">
        <v>43739.0</v>
      </c>
      <c r="J145" s="80">
        <v>43775.0</v>
      </c>
      <c r="K145" s="13"/>
      <c r="L145" s="14">
        <v>87368.0</v>
      </c>
      <c r="M145" s="72"/>
      <c r="N145" s="16"/>
      <c r="O145" s="16"/>
      <c r="P145" s="11"/>
      <c r="Q145" s="11"/>
      <c r="R145" s="12"/>
      <c r="S145" s="11"/>
      <c r="T145" s="73"/>
      <c r="U145" s="11"/>
      <c r="V145" s="14"/>
      <c r="W145" s="14"/>
    </row>
    <row r="146" ht="15.0" customHeight="1">
      <c r="A146" s="17">
        <v>43770.0</v>
      </c>
      <c r="B146" s="10">
        <v>873680.0</v>
      </c>
      <c r="C146" s="11">
        <v>769360.0</v>
      </c>
      <c r="D146" s="11">
        <f t="shared" si="1"/>
        <v>104320</v>
      </c>
      <c r="E146" s="11">
        <f t="shared" si="4"/>
        <v>5590233</v>
      </c>
      <c r="F146" s="14" t="s">
        <v>318</v>
      </c>
      <c r="G146" s="21" t="s">
        <v>319</v>
      </c>
      <c r="H146" s="74" t="s">
        <v>320</v>
      </c>
      <c r="I146" s="12">
        <v>43770.0</v>
      </c>
      <c r="J146" s="80">
        <v>43804.0</v>
      </c>
      <c r="K146" s="83">
        <f>SUM(J146-I146)</f>
        <v>34</v>
      </c>
      <c r="L146" s="14">
        <v>87368.0</v>
      </c>
      <c r="M146" s="72"/>
      <c r="N146" s="16"/>
      <c r="O146" s="16"/>
      <c r="P146" s="11"/>
      <c r="Q146" s="11"/>
      <c r="R146" s="12"/>
      <c r="S146" s="11"/>
      <c r="T146" s="73"/>
      <c r="U146" s="11"/>
      <c r="V146" s="14"/>
      <c r="W146" s="14"/>
      <c r="X146" s="20">
        <v>118.0</v>
      </c>
      <c r="Y146" s="20">
        <v>6520.0</v>
      </c>
      <c r="Z146" s="20">
        <f>SUM(X146*Y146)</f>
        <v>769360</v>
      </c>
      <c r="AA146" s="24" t="s">
        <v>321</v>
      </c>
    </row>
    <row r="147" ht="15.0" customHeight="1">
      <c r="A147" s="17">
        <v>43800.0</v>
      </c>
      <c r="B147" s="10">
        <v>873680.0</v>
      </c>
      <c r="C147" s="11">
        <v>769360.0</v>
      </c>
      <c r="D147" s="11">
        <f t="shared" si="1"/>
        <v>104320</v>
      </c>
      <c r="E147" s="11">
        <f t="shared" si="4"/>
        <v>5694553</v>
      </c>
      <c r="F147" s="14" t="s">
        <v>322</v>
      </c>
      <c r="G147" s="12" t="s">
        <v>323</v>
      </c>
      <c r="H147" s="74" t="s">
        <v>324</v>
      </c>
      <c r="I147" s="12">
        <v>43800.0</v>
      </c>
      <c r="J147" s="80">
        <v>43825.0</v>
      </c>
      <c r="K147" s="13"/>
      <c r="L147" s="14">
        <v>87368.0</v>
      </c>
      <c r="M147" s="72"/>
      <c r="N147" s="16"/>
      <c r="O147" s="16"/>
      <c r="P147" s="11"/>
      <c r="Q147" s="11"/>
      <c r="R147" s="12"/>
      <c r="S147" s="11"/>
      <c r="T147" s="73"/>
      <c r="U147" s="11"/>
      <c r="V147" s="14"/>
      <c r="W147" s="14"/>
    </row>
    <row r="148" ht="15.0" customHeight="1">
      <c r="A148" s="17">
        <v>43831.0</v>
      </c>
      <c r="B148" s="10">
        <v>873680.0</v>
      </c>
      <c r="C148" s="11">
        <v>775880.0</v>
      </c>
      <c r="D148" s="11">
        <f t="shared" si="1"/>
        <v>97800</v>
      </c>
      <c r="E148" s="11">
        <f t="shared" si="4"/>
        <v>5792353</v>
      </c>
      <c r="F148" s="14" t="s">
        <v>325</v>
      </c>
      <c r="G148" s="14" t="s">
        <v>326</v>
      </c>
      <c r="H148" s="74" t="s">
        <v>327</v>
      </c>
      <c r="I148" s="12">
        <v>43831.0</v>
      </c>
      <c r="J148" s="80">
        <v>43871.0</v>
      </c>
      <c r="K148" s="13"/>
      <c r="L148" s="14">
        <v>87368.0</v>
      </c>
      <c r="M148" s="72"/>
      <c r="N148" s="16"/>
      <c r="O148" s="16"/>
      <c r="P148" s="11"/>
      <c r="Q148" s="11"/>
      <c r="R148" s="12"/>
      <c r="S148" s="11"/>
      <c r="T148" s="73"/>
      <c r="U148" s="11"/>
      <c r="V148" s="14"/>
      <c r="W148" s="14"/>
      <c r="X148" s="20">
        <v>119.0</v>
      </c>
      <c r="Y148" s="20">
        <v>6520.0</v>
      </c>
      <c r="Z148" s="20">
        <f t="shared" ref="Z148:Z149" si="15">SUM(X148*Y148)</f>
        <v>775880</v>
      </c>
      <c r="AA148" s="24" t="s">
        <v>328</v>
      </c>
    </row>
    <row r="149" ht="15.0" customHeight="1">
      <c r="A149" s="17">
        <v>43862.0</v>
      </c>
      <c r="B149" s="10">
        <v>873680.0</v>
      </c>
      <c r="C149" s="11">
        <v>775880.0</v>
      </c>
      <c r="D149" s="11">
        <f t="shared" si="1"/>
        <v>97800</v>
      </c>
      <c r="E149" s="11">
        <f t="shared" si="4"/>
        <v>5890153</v>
      </c>
      <c r="F149" s="14" t="s">
        <v>329</v>
      </c>
      <c r="G149" s="26" t="s">
        <v>330</v>
      </c>
      <c r="H149" s="14" t="s">
        <v>331</v>
      </c>
      <c r="I149" s="12">
        <v>43862.0</v>
      </c>
      <c r="J149" s="80">
        <v>43899.0</v>
      </c>
      <c r="K149" s="13">
        <f t="shared" ref="K149:K150" si="16">SUM(J149-I149)</f>
        <v>37</v>
      </c>
      <c r="L149" s="14">
        <v>87368.0</v>
      </c>
      <c r="M149" s="72"/>
      <c r="N149" s="16"/>
      <c r="O149" s="16"/>
      <c r="P149" s="11"/>
      <c r="Q149" s="11"/>
      <c r="R149" s="12"/>
      <c r="S149" s="11"/>
      <c r="T149" s="73"/>
      <c r="U149" s="11"/>
      <c r="V149" s="14"/>
      <c r="W149" s="14"/>
      <c r="X149" s="20">
        <v>119.0</v>
      </c>
      <c r="Y149" s="20">
        <v>6520.0</v>
      </c>
      <c r="Z149" s="20">
        <f t="shared" si="15"/>
        <v>775880</v>
      </c>
      <c r="AA149" s="24" t="s">
        <v>332</v>
      </c>
    </row>
    <row r="150" ht="15.0" customHeight="1">
      <c r="A150" s="17">
        <v>43891.0</v>
      </c>
      <c r="B150" s="10">
        <v>873680.0</v>
      </c>
      <c r="C150" s="11">
        <v>775880.0</v>
      </c>
      <c r="D150" s="11">
        <f t="shared" si="1"/>
        <v>97800</v>
      </c>
      <c r="E150" s="11">
        <f t="shared" si="4"/>
        <v>5987953</v>
      </c>
      <c r="F150" s="14" t="s">
        <v>333</v>
      </c>
      <c r="G150" s="14" t="s">
        <v>334</v>
      </c>
      <c r="H150" s="74" t="s">
        <v>335</v>
      </c>
      <c r="I150" s="12">
        <v>43891.0</v>
      </c>
      <c r="J150" s="81">
        <v>44032.0</v>
      </c>
      <c r="K150" s="13">
        <f t="shared" si="16"/>
        <v>141</v>
      </c>
      <c r="L150" s="14">
        <v>87368.0</v>
      </c>
      <c r="M150" s="72"/>
      <c r="N150" s="16"/>
      <c r="O150" s="16"/>
      <c r="P150" s="11"/>
      <c r="Q150" s="11"/>
      <c r="R150" s="12"/>
      <c r="S150" s="11"/>
      <c r="T150" s="73"/>
      <c r="U150" s="11"/>
      <c r="V150" s="14"/>
      <c r="W150" s="14"/>
      <c r="AA150" s="24">
        <v>3777.0</v>
      </c>
    </row>
    <row r="151" ht="15.0" customHeight="1">
      <c r="A151" s="22">
        <v>43922.0</v>
      </c>
      <c r="B151" s="10">
        <v>873680.0</v>
      </c>
      <c r="C151" s="11"/>
      <c r="D151" s="11">
        <f t="shared" si="1"/>
        <v>873680</v>
      </c>
      <c r="E151" s="23">
        <f t="shared" si="4"/>
        <v>6861633</v>
      </c>
      <c r="F151" s="28"/>
      <c r="G151" s="28"/>
      <c r="H151" s="28"/>
      <c r="I151" s="12">
        <v>43922.0</v>
      </c>
      <c r="J151" s="81">
        <v>44032.0</v>
      </c>
      <c r="K151" s="13"/>
      <c r="L151" s="14">
        <v>87368.0</v>
      </c>
      <c r="M151" s="72"/>
      <c r="N151" s="16"/>
      <c r="O151" s="16"/>
      <c r="P151" s="11"/>
      <c r="Q151" s="11"/>
      <c r="R151" s="12"/>
      <c r="S151" s="11"/>
      <c r="T151" s="73"/>
      <c r="U151" s="11"/>
      <c r="V151" s="14"/>
      <c r="W151" s="14"/>
    </row>
    <row r="152" ht="15.0" customHeight="1">
      <c r="A152" s="22">
        <v>43952.0</v>
      </c>
      <c r="B152" s="10">
        <v>873680.0</v>
      </c>
      <c r="C152" s="11"/>
      <c r="D152" s="11">
        <f t="shared" si="1"/>
        <v>873680</v>
      </c>
      <c r="E152" s="23">
        <f t="shared" si="4"/>
        <v>7735313</v>
      </c>
      <c r="F152" s="28"/>
      <c r="G152" s="28"/>
      <c r="H152" s="28"/>
      <c r="I152" s="12">
        <v>43952.0</v>
      </c>
      <c r="J152" s="81">
        <v>44032.0</v>
      </c>
      <c r="K152" s="13"/>
      <c r="L152" s="14">
        <v>87368.0</v>
      </c>
      <c r="M152" s="72"/>
      <c r="N152" s="16"/>
      <c r="O152" s="16"/>
      <c r="P152" s="11"/>
      <c r="Q152" s="11"/>
      <c r="R152" s="12"/>
      <c r="S152" s="11"/>
      <c r="T152" s="73"/>
      <c r="U152" s="11"/>
      <c r="V152" s="14"/>
      <c r="W152" s="14"/>
    </row>
    <row r="153" ht="15.0" customHeight="1">
      <c r="A153" s="22">
        <v>43983.0</v>
      </c>
      <c r="B153" s="10">
        <v>873680.0</v>
      </c>
      <c r="C153" s="11"/>
      <c r="D153" s="11">
        <f t="shared" si="1"/>
        <v>873680</v>
      </c>
      <c r="E153" s="23">
        <f t="shared" si="4"/>
        <v>8608993</v>
      </c>
      <c r="F153" s="28"/>
      <c r="G153" s="28"/>
      <c r="H153" s="28"/>
      <c r="I153" s="12">
        <v>43983.0</v>
      </c>
      <c r="J153" s="81">
        <v>44034.0</v>
      </c>
      <c r="K153" s="13">
        <f>SUM(J153-I153)</f>
        <v>51</v>
      </c>
      <c r="L153" s="14">
        <v>87368.0</v>
      </c>
      <c r="M153" s="72"/>
      <c r="N153" s="16"/>
      <c r="O153" s="16"/>
      <c r="P153" s="11"/>
      <c r="Q153" s="11"/>
      <c r="R153" s="12"/>
      <c r="S153" s="11"/>
      <c r="T153" s="73"/>
      <c r="U153" s="11"/>
      <c r="V153" s="14"/>
      <c r="W153" s="14"/>
      <c r="X153" s="24">
        <v>45309.0</v>
      </c>
      <c r="Y153" s="24">
        <v>45311.0</v>
      </c>
    </row>
    <row r="154" ht="15.0" customHeight="1">
      <c r="A154" s="17">
        <v>44013.0</v>
      </c>
      <c r="B154" s="10">
        <v>873680.0</v>
      </c>
      <c r="C154" s="11">
        <v>3103520.0</v>
      </c>
      <c r="D154" s="11">
        <f t="shared" si="1"/>
        <v>-2229840</v>
      </c>
      <c r="E154" s="23">
        <f t="shared" si="4"/>
        <v>6379153</v>
      </c>
      <c r="F154" s="14"/>
      <c r="G154" s="14"/>
      <c r="H154" s="74" t="s">
        <v>336</v>
      </c>
      <c r="I154" s="12">
        <v>44013.0</v>
      </c>
      <c r="J154" s="80">
        <v>44077.0</v>
      </c>
      <c r="K154" s="13"/>
      <c r="L154" s="14">
        <v>87368.0</v>
      </c>
      <c r="M154" s="72"/>
      <c r="N154" s="16"/>
      <c r="O154" s="16"/>
      <c r="P154" s="11"/>
      <c r="Q154" s="11"/>
      <c r="R154" s="12"/>
      <c r="S154" s="11"/>
      <c r="T154" s="73"/>
      <c r="U154" s="11"/>
      <c r="V154" s="14"/>
      <c r="W154" s="14"/>
      <c r="X154" s="24">
        <v>775880.0</v>
      </c>
      <c r="Y154" s="24">
        <v>4.0</v>
      </c>
      <c r="Z154" s="24">
        <f>X154*4</f>
        <v>3103520</v>
      </c>
    </row>
    <row r="155" ht="15.0" customHeight="1">
      <c r="A155" s="17">
        <v>44044.0</v>
      </c>
      <c r="B155" s="10">
        <v>873680.0</v>
      </c>
      <c r="C155" s="11"/>
      <c r="D155" s="11">
        <f t="shared" si="1"/>
        <v>873680</v>
      </c>
      <c r="E155" s="23">
        <f t="shared" si="4"/>
        <v>7252833</v>
      </c>
      <c r="F155" s="14"/>
      <c r="G155" s="14"/>
      <c r="H155" s="14"/>
      <c r="I155" s="12">
        <v>44044.0</v>
      </c>
      <c r="J155" s="80">
        <v>44077.0</v>
      </c>
      <c r="K155" s="13">
        <f t="shared" ref="K155:K156" si="17">SUM(J155-I155)</f>
        <v>33</v>
      </c>
      <c r="L155" s="14">
        <v>87368.0</v>
      </c>
      <c r="M155" s="72"/>
      <c r="N155" s="16"/>
      <c r="O155" s="16"/>
      <c r="P155" s="11"/>
      <c r="Q155" s="11"/>
      <c r="R155" s="12"/>
      <c r="S155" s="11"/>
      <c r="T155" s="73"/>
      <c r="U155" s="11"/>
      <c r="V155" s="14"/>
      <c r="W155" s="14"/>
      <c r="X155" s="24">
        <v>45454.0</v>
      </c>
    </row>
    <row r="156" ht="15.0" customHeight="1">
      <c r="A156" s="17">
        <v>44075.0</v>
      </c>
      <c r="B156" s="10">
        <v>873680.0</v>
      </c>
      <c r="C156" s="11">
        <v>1558280.0</v>
      </c>
      <c r="D156" s="11">
        <f t="shared" si="1"/>
        <v>-684600</v>
      </c>
      <c r="E156" s="23">
        <f t="shared" si="4"/>
        <v>6568233</v>
      </c>
      <c r="F156" s="14"/>
      <c r="G156" s="14"/>
      <c r="H156" s="14" t="s">
        <v>337</v>
      </c>
      <c r="I156" s="12">
        <v>44075.0</v>
      </c>
      <c r="J156" s="81">
        <v>44104.0</v>
      </c>
      <c r="K156" s="13">
        <f t="shared" si="17"/>
        <v>29</v>
      </c>
      <c r="L156" s="14">
        <v>87368.0</v>
      </c>
      <c r="M156" s="72"/>
      <c r="N156" s="16"/>
      <c r="O156" s="16"/>
      <c r="P156" s="11"/>
      <c r="Q156" s="11"/>
      <c r="R156" s="12"/>
      <c r="S156" s="11"/>
      <c r="T156" s="73"/>
      <c r="U156" s="11"/>
      <c r="V156" s="14"/>
      <c r="W156" s="14"/>
      <c r="X156" s="24">
        <v>775880.0</v>
      </c>
      <c r="Y156" s="24">
        <v>782400.0</v>
      </c>
      <c r="Z156" s="24">
        <f>SUM(X156:Y156)</f>
        <v>1558280</v>
      </c>
    </row>
    <row r="157" ht="15.0" customHeight="1">
      <c r="A157" s="11"/>
      <c r="B157" s="11">
        <f t="shared" ref="B157:D157" si="18">SUM(B6:B156)</f>
        <v>54790640</v>
      </c>
      <c r="C157" s="11">
        <f t="shared" si="18"/>
        <v>48222407</v>
      </c>
      <c r="D157" s="11">
        <f t="shared" si="18"/>
        <v>6568233</v>
      </c>
      <c r="E157" s="11"/>
      <c r="F157" s="14"/>
      <c r="G157" s="14"/>
      <c r="H157" s="14"/>
      <c r="I157" s="12"/>
      <c r="J157" s="14"/>
      <c r="K157" s="14"/>
      <c r="L157" s="11">
        <f>SUM(L6:L156)</f>
        <v>2723264</v>
      </c>
      <c r="M157" s="11"/>
      <c r="N157" s="11">
        <f t="shared" ref="N157:P157" si="19">SUM(N6:N156)</f>
        <v>1988162</v>
      </c>
      <c r="O157" s="11">
        <f t="shared" si="19"/>
        <v>444960</v>
      </c>
      <c r="P157" s="11">
        <f t="shared" si="19"/>
        <v>1543202</v>
      </c>
      <c r="Q157" s="11"/>
      <c r="R157" s="11"/>
      <c r="S157" s="11"/>
      <c r="T157" s="11"/>
      <c r="U157" s="11"/>
      <c r="V157" s="11"/>
      <c r="W157" s="11">
        <f>SUM(W6:W156)</f>
        <v>848936</v>
      </c>
    </row>
    <row r="158" ht="15.0" customHeight="1"/>
    <row r="159" ht="15.0" customHeight="1">
      <c r="A159" s="3" t="s">
        <v>37</v>
      </c>
      <c r="B159" s="4"/>
      <c r="C159" s="4"/>
      <c r="D159" s="4"/>
      <c r="E159" s="4"/>
      <c r="F159" s="5"/>
    </row>
    <row r="160" ht="15.0" customHeight="1">
      <c r="A160" s="34" t="s">
        <v>38</v>
      </c>
      <c r="B160" s="5"/>
      <c r="C160" s="35"/>
      <c r="D160" s="35" t="s">
        <v>39</v>
      </c>
      <c r="E160" s="35" t="s">
        <v>17</v>
      </c>
      <c r="F160" s="35" t="s">
        <v>6</v>
      </c>
      <c r="Y160" s="24">
        <v>2327640.0</v>
      </c>
      <c r="Z160" s="24">
        <v>775880.0</v>
      </c>
      <c r="AA160" s="24">
        <f>SUM(Y160:Z160)</f>
        <v>3103520</v>
      </c>
    </row>
    <row r="161" ht="15.0" customHeight="1">
      <c r="A161" s="34" t="s">
        <v>1</v>
      </c>
      <c r="B161" s="5"/>
      <c r="C161" s="35"/>
      <c r="D161" s="35">
        <f t="shared" ref="D161:E161" si="20">B157</f>
        <v>54790640</v>
      </c>
      <c r="E161" s="35">
        <f t="shared" si="20"/>
        <v>48222407</v>
      </c>
      <c r="F161" s="35">
        <f t="shared" ref="F161:F164" si="22">SUM(D161-E161)</f>
        <v>6568233</v>
      </c>
    </row>
    <row r="162" ht="15.0" customHeight="1">
      <c r="A162" s="34" t="s">
        <v>40</v>
      </c>
      <c r="B162" s="5"/>
      <c r="C162" s="35"/>
      <c r="D162" s="35">
        <f t="shared" ref="D162:E162" si="21">N157</f>
        <v>1988162</v>
      </c>
      <c r="E162" s="35">
        <f t="shared" si="21"/>
        <v>444960</v>
      </c>
      <c r="F162" s="35">
        <f t="shared" si="22"/>
        <v>1543202</v>
      </c>
    </row>
    <row r="163" ht="15.0" customHeight="1">
      <c r="A163" s="34" t="s">
        <v>41</v>
      </c>
      <c r="B163" s="5"/>
      <c r="C163" s="35"/>
      <c r="D163" s="35">
        <f>L157</f>
        <v>2723264</v>
      </c>
      <c r="E163" s="35">
        <v>0.0</v>
      </c>
      <c r="F163" s="35">
        <f t="shared" si="22"/>
        <v>2723264</v>
      </c>
    </row>
    <row r="164" ht="15.0" customHeight="1">
      <c r="A164" s="34" t="s">
        <v>42</v>
      </c>
      <c r="B164" s="5"/>
      <c r="C164" s="35"/>
      <c r="D164" s="35">
        <f>W157</f>
        <v>848936</v>
      </c>
      <c r="E164" s="35">
        <v>0.0</v>
      </c>
      <c r="F164" s="35">
        <f t="shared" si="22"/>
        <v>848936</v>
      </c>
    </row>
    <row r="165" ht="15.0" customHeight="1">
      <c r="A165" s="3" t="s">
        <v>36</v>
      </c>
      <c r="B165" s="5"/>
      <c r="C165" s="35"/>
      <c r="D165" s="35">
        <f t="shared" ref="D165:F165" si="23">SUM(D161:D164)</f>
        <v>60351002</v>
      </c>
      <c r="E165" s="35">
        <f t="shared" si="23"/>
        <v>48667367</v>
      </c>
      <c r="F165" s="35">
        <f t="shared" si="23"/>
        <v>11683635</v>
      </c>
    </row>
    <row r="166" ht="15.75" customHeight="1">
      <c r="A166" s="36" t="s">
        <v>43</v>
      </c>
    </row>
    <row r="167" ht="25.5" customHeight="1"/>
    <row r="168" ht="15.75" customHeight="1">
      <c r="D168" s="24" t="s">
        <v>44</v>
      </c>
      <c r="F168" s="24" t="s">
        <v>45</v>
      </c>
      <c r="I168" s="24" t="s">
        <v>46</v>
      </c>
      <c r="L168" s="24" t="s">
        <v>47</v>
      </c>
      <c r="Q168" s="24" t="s">
        <v>48</v>
      </c>
    </row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>
      <c r="A227" s="17"/>
      <c r="B227" s="10"/>
      <c r="C227" s="10"/>
      <c r="D227" s="11"/>
      <c r="E227" s="11"/>
      <c r="F227" s="10"/>
      <c r="G227" s="10"/>
      <c r="H227" s="10"/>
      <c r="I227" s="12"/>
      <c r="J227" s="67"/>
    </row>
    <row r="228" ht="15.75" customHeight="1">
      <c r="A228" s="17"/>
      <c r="B228" s="10"/>
      <c r="C228" s="10"/>
      <c r="D228" s="11"/>
      <c r="E228" s="10"/>
      <c r="F228" s="10"/>
      <c r="G228" s="10"/>
      <c r="H228" s="10"/>
      <c r="I228" s="12"/>
      <c r="J228" s="67"/>
    </row>
    <row r="229" ht="15.75" customHeight="1">
      <c r="A229" s="17"/>
      <c r="B229" s="10"/>
      <c r="C229" s="10"/>
      <c r="D229" s="11"/>
      <c r="E229" s="10"/>
      <c r="F229" s="10"/>
      <c r="G229" s="10"/>
      <c r="H229" s="10"/>
      <c r="I229" s="12"/>
      <c r="J229" s="67"/>
    </row>
    <row r="230" ht="15.75" customHeight="1">
      <c r="A230" s="17"/>
      <c r="B230" s="10"/>
      <c r="C230" s="10"/>
      <c r="D230" s="11"/>
      <c r="E230" s="10"/>
      <c r="F230" s="10"/>
      <c r="G230" s="10"/>
      <c r="H230" s="10"/>
      <c r="I230" s="12"/>
      <c r="J230" s="67"/>
    </row>
    <row r="231" ht="15.75" customHeight="1">
      <c r="A231" s="17"/>
      <c r="B231" s="10"/>
      <c r="C231" s="10"/>
      <c r="D231" s="11"/>
      <c r="E231" s="10"/>
      <c r="F231" s="10"/>
      <c r="G231" s="10"/>
      <c r="H231" s="10"/>
      <c r="I231" s="12"/>
      <c r="J231" s="67"/>
    </row>
    <row r="232" ht="15.75" customHeight="1">
      <c r="A232" s="17"/>
      <c r="B232" s="10"/>
      <c r="C232" s="10"/>
      <c r="D232" s="11"/>
      <c r="E232" s="10"/>
      <c r="F232" s="10"/>
      <c r="G232" s="10"/>
      <c r="H232" s="10"/>
      <c r="I232" s="12"/>
      <c r="J232" s="67"/>
    </row>
    <row r="233" ht="15.75" customHeight="1">
      <c r="A233" s="17"/>
      <c r="B233" s="10"/>
      <c r="C233" s="10"/>
      <c r="D233" s="11"/>
      <c r="E233" s="10"/>
      <c r="F233" s="10"/>
      <c r="G233" s="10"/>
      <c r="H233" s="10"/>
      <c r="I233" s="12"/>
      <c r="J233" s="67"/>
    </row>
    <row r="234" ht="15.75" customHeight="1">
      <c r="A234" s="17"/>
      <c r="B234" s="10"/>
      <c r="C234" s="10"/>
      <c r="D234" s="11"/>
      <c r="E234" s="10"/>
      <c r="F234" s="10"/>
      <c r="G234" s="10"/>
      <c r="H234" s="10"/>
      <c r="I234" s="12"/>
      <c r="J234" s="67"/>
    </row>
    <row r="235" ht="15.75" customHeight="1">
      <c r="A235" s="17"/>
      <c r="B235" s="10"/>
      <c r="C235" s="10"/>
      <c r="D235" s="11"/>
      <c r="E235" s="10"/>
      <c r="F235" s="10"/>
      <c r="G235" s="10"/>
      <c r="H235" s="10"/>
      <c r="I235" s="12"/>
      <c r="J235" s="67"/>
    </row>
    <row r="236" ht="15.75" customHeight="1">
      <c r="A236" s="17"/>
      <c r="B236" s="10"/>
      <c r="C236" s="10"/>
      <c r="D236" s="11"/>
      <c r="E236" s="10"/>
      <c r="F236" s="10"/>
      <c r="G236" s="10"/>
      <c r="H236" s="10"/>
      <c r="I236" s="12"/>
      <c r="J236" s="67"/>
    </row>
    <row r="237" ht="15.75" customHeight="1">
      <c r="A237" s="17"/>
      <c r="B237" s="10"/>
      <c r="C237" s="10"/>
      <c r="D237" s="11"/>
      <c r="E237" s="10"/>
      <c r="F237" s="10"/>
      <c r="G237" s="10"/>
      <c r="H237" s="10"/>
      <c r="I237" s="12"/>
      <c r="J237" s="67"/>
    </row>
    <row r="238" ht="15.75" customHeight="1">
      <c r="A238" s="17"/>
      <c r="B238" s="10"/>
      <c r="C238" s="10"/>
      <c r="D238" s="11"/>
      <c r="E238" s="10"/>
      <c r="F238" s="10"/>
      <c r="G238" s="10"/>
      <c r="H238" s="10"/>
      <c r="I238" s="12"/>
      <c r="J238" s="67"/>
    </row>
    <row r="239" ht="15.75" customHeight="1">
      <c r="A239" s="17"/>
      <c r="B239" s="10"/>
      <c r="C239" s="10"/>
      <c r="D239" s="11"/>
      <c r="E239" s="10"/>
      <c r="F239" s="10"/>
      <c r="G239" s="10"/>
      <c r="H239" s="10"/>
      <c r="I239" s="12"/>
      <c r="J239" s="67"/>
    </row>
    <row r="240" ht="15.75" customHeight="1">
      <c r="A240" s="17"/>
      <c r="B240" s="10"/>
      <c r="C240" s="10"/>
      <c r="D240" s="11"/>
      <c r="E240" s="10"/>
      <c r="F240" s="10"/>
      <c r="G240" s="10"/>
      <c r="H240" s="10"/>
      <c r="I240" s="12"/>
      <c r="J240" s="67"/>
    </row>
    <row r="241" ht="15.75" customHeight="1">
      <c r="A241" s="17"/>
      <c r="B241" s="10"/>
      <c r="C241" s="10"/>
      <c r="D241" s="11"/>
      <c r="E241" s="10"/>
      <c r="F241" s="10"/>
      <c r="G241" s="10"/>
      <c r="H241" s="10"/>
      <c r="I241" s="12"/>
      <c r="J241" s="67"/>
    </row>
    <row r="242" ht="15.75" customHeight="1">
      <c r="A242" s="17"/>
      <c r="B242" s="10"/>
      <c r="C242" s="10"/>
      <c r="D242" s="11"/>
      <c r="E242" s="10"/>
      <c r="F242" s="10"/>
      <c r="G242" s="10"/>
      <c r="H242" s="10"/>
      <c r="I242" s="12"/>
      <c r="J242" s="67"/>
    </row>
    <row r="243" ht="15.75" customHeight="1">
      <c r="A243" s="17"/>
      <c r="B243" s="10"/>
      <c r="C243" s="10"/>
      <c r="D243" s="11"/>
      <c r="E243" s="10"/>
      <c r="F243" s="10"/>
      <c r="G243" s="10"/>
      <c r="H243" s="10"/>
      <c r="I243" s="12"/>
      <c r="J243" s="67"/>
    </row>
    <row r="244" ht="15.75" customHeight="1">
      <c r="A244" s="17"/>
      <c r="B244" s="10"/>
      <c r="C244" s="10"/>
      <c r="D244" s="11"/>
      <c r="E244" s="10"/>
      <c r="F244" s="10"/>
      <c r="G244" s="10"/>
      <c r="H244" s="10"/>
      <c r="I244" s="12"/>
      <c r="J244" s="67"/>
    </row>
    <row r="245" ht="15.75" customHeight="1">
      <c r="A245" s="17"/>
      <c r="B245" s="10"/>
      <c r="C245" s="10"/>
      <c r="D245" s="11"/>
      <c r="E245" s="10"/>
      <c r="F245" s="10"/>
      <c r="G245" s="10"/>
      <c r="H245" s="10"/>
      <c r="I245" s="12"/>
      <c r="J245" s="67"/>
    </row>
    <row r="246" ht="15.75" customHeight="1">
      <c r="A246" s="17"/>
      <c r="B246" s="10"/>
      <c r="C246" s="10"/>
      <c r="D246" s="11"/>
      <c r="E246" s="10"/>
      <c r="F246" s="10"/>
      <c r="G246" s="10"/>
      <c r="H246" s="10"/>
      <c r="I246" s="12"/>
      <c r="J246" s="67"/>
    </row>
    <row r="247" ht="15.75" customHeight="1">
      <c r="A247" s="17"/>
      <c r="B247" s="10"/>
      <c r="C247" s="10"/>
      <c r="D247" s="11"/>
      <c r="E247" s="10"/>
      <c r="F247" s="10"/>
      <c r="G247" s="10"/>
      <c r="H247" s="10"/>
      <c r="I247" s="12"/>
      <c r="J247" s="67"/>
    </row>
    <row r="248" ht="15.75" customHeight="1">
      <c r="A248" s="17"/>
      <c r="B248" s="10"/>
      <c r="C248" s="10"/>
      <c r="D248" s="11"/>
      <c r="E248" s="10"/>
      <c r="F248" s="10"/>
      <c r="G248" s="10"/>
      <c r="H248" s="10"/>
      <c r="I248" s="12"/>
      <c r="J248" s="67"/>
    </row>
    <row r="249" ht="15.75" customHeight="1">
      <c r="A249" s="17"/>
      <c r="B249" s="10"/>
      <c r="C249" s="10"/>
      <c r="D249" s="11"/>
      <c r="E249" s="10"/>
      <c r="F249" s="10"/>
      <c r="G249" s="10"/>
      <c r="H249" s="10"/>
      <c r="I249" s="12"/>
      <c r="J249" s="67"/>
    </row>
    <row r="250" ht="15.75" customHeight="1">
      <c r="A250" s="17"/>
      <c r="B250" s="10"/>
      <c r="C250" s="10"/>
      <c r="D250" s="11"/>
      <c r="E250" s="10"/>
      <c r="F250" s="10"/>
      <c r="G250" s="10"/>
      <c r="H250" s="10"/>
      <c r="I250" s="12"/>
      <c r="J250" s="67"/>
    </row>
    <row r="251" ht="15.75" customHeight="1">
      <c r="A251" s="17"/>
      <c r="B251" s="10"/>
      <c r="C251" s="10"/>
      <c r="D251" s="11"/>
      <c r="E251" s="10"/>
      <c r="F251" s="10"/>
      <c r="G251" s="10"/>
      <c r="H251" s="10"/>
      <c r="I251" s="12"/>
      <c r="J251" s="67"/>
    </row>
    <row r="252" ht="15.75" customHeight="1">
      <c r="A252" s="17"/>
      <c r="B252" s="10"/>
      <c r="C252" s="10"/>
      <c r="D252" s="11"/>
      <c r="E252" s="10"/>
      <c r="F252" s="10"/>
      <c r="G252" s="10"/>
      <c r="H252" s="10"/>
      <c r="I252" s="12"/>
      <c r="J252" s="67"/>
    </row>
    <row r="253" ht="15.75" customHeight="1">
      <c r="A253" s="17"/>
      <c r="B253" s="10"/>
      <c r="C253" s="10"/>
      <c r="D253" s="11"/>
      <c r="E253" s="10"/>
      <c r="F253" s="10"/>
      <c r="G253" s="10"/>
      <c r="H253" s="10"/>
      <c r="I253" s="12"/>
      <c r="J253" s="67"/>
    </row>
    <row r="254" ht="15.75" customHeight="1">
      <c r="A254" s="17"/>
      <c r="B254" s="10"/>
      <c r="C254" s="10"/>
      <c r="D254" s="11"/>
      <c r="E254" s="10"/>
      <c r="F254" s="10"/>
      <c r="G254" s="10"/>
      <c r="H254" s="10"/>
      <c r="I254" s="12"/>
      <c r="J254" s="67"/>
    </row>
    <row r="255" ht="15.75" customHeight="1">
      <c r="A255" s="17"/>
      <c r="B255" s="68"/>
      <c r="C255" s="68"/>
      <c r="D255" s="69"/>
      <c r="E255" s="68"/>
      <c r="F255" s="68"/>
      <c r="G255" s="68"/>
      <c r="H255" s="68"/>
      <c r="I255" s="70"/>
      <c r="J255" s="67"/>
    </row>
    <row r="256" ht="15.75" customHeight="1">
      <c r="A256" s="17"/>
      <c r="B256" s="10"/>
      <c r="C256" s="10"/>
      <c r="D256" s="11"/>
      <c r="E256" s="10"/>
      <c r="F256" s="10"/>
      <c r="G256" s="10"/>
      <c r="H256" s="10"/>
      <c r="I256" s="12"/>
      <c r="J256" s="67"/>
    </row>
    <row r="257" ht="15.75" customHeight="1">
      <c r="A257" s="17"/>
      <c r="B257" s="10"/>
      <c r="C257" s="10"/>
      <c r="D257" s="11"/>
      <c r="E257" s="10"/>
      <c r="F257" s="10"/>
      <c r="G257" s="10"/>
      <c r="H257" s="10"/>
      <c r="I257" s="12"/>
      <c r="J257" s="67"/>
    </row>
    <row r="258" ht="15.75" customHeight="1">
      <c r="A258" s="17"/>
      <c r="B258" s="10"/>
      <c r="C258" s="10"/>
      <c r="D258" s="11"/>
      <c r="E258" s="10"/>
      <c r="F258" s="10"/>
      <c r="G258" s="10"/>
      <c r="H258" s="10"/>
      <c r="I258" s="12"/>
      <c r="J258" s="67"/>
    </row>
    <row r="259" ht="15.75" customHeight="1">
      <c r="A259" s="17"/>
      <c r="B259" s="10"/>
      <c r="C259" s="10"/>
      <c r="D259" s="11"/>
      <c r="E259" s="10"/>
      <c r="F259" s="10"/>
      <c r="G259" s="10"/>
      <c r="H259" s="10"/>
      <c r="I259" s="12"/>
      <c r="J259" s="67"/>
    </row>
    <row r="260" ht="15.75" customHeight="1">
      <c r="A260" s="17"/>
      <c r="B260" s="10"/>
      <c r="C260" s="10"/>
      <c r="D260" s="11"/>
      <c r="E260" s="10"/>
      <c r="F260" s="10"/>
      <c r="G260" s="10"/>
      <c r="H260" s="10"/>
      <c r="I260" s="12"/>
      <c r="J260" s="67"/>
    </row>
    <row r="261" ht="15.75" customHeight="1">
      <c r="A261" s="17"/>
      <c r="B261" s="10"/>
      <c r="C261" s="10"/>
      <c r="D261" s="11"/>
      <c r="E261" s="10"/>
      <c r="F261" s="10"/>
      <c r="G261" s="10"/>
      <c r="H261" s="10"/>
      <c r="I261" s="12"/>
      <c r="J261" s="67"/>
    </row>
    <row r="262" ht="15.75" customHeight="1">
      <c r="A262" s="17"/>
      <c r="B262" s="10"/>
      <c r="C262" s="10"/>
      <c r="D262" s="11"/>
      <c r="E262" s="10"/>
      <c r="F262" s="10"/>
      <c r="G262" s="10"/>
      <c r="H262" s="10"/>
      <c r="I262" s="12"/>
      <c r="J262" s="67"/>
    </row>
    <row r="263" ht="15.75" customHeight="1">
      <c r="A263" s="17"/>
      <c r="B263" s="10"/>
      <c r="C263" s="10"/>
      <c r="D263" s="11"/>
      <c r="E263" s="10"/>
      <c r="F263" s="10"/>
      <c r="G263" s="10"/>
      <c r="H263" s="10"/>
      <c r="I263" s="12"/>
      <c r="J263" s="67"/>
    </row>
    <row r="264" ht="15.75" customHeight="1">
      <c r="A264" s="17"/>
      <c r="B264" s="10"/>
      <c r="C264" s="10"/>
      <c r="D264" s="11"/>
      <c r="E264" s="10"/>
      <c r="F264" s="10"/>
      <c r="G264" s="10"/>
      <c r="H264" s="10"/>
      <c r="I264" s="12"/>
      <c r="J264" s="67"/>
    </row>
    <row r="265" ht="15.75" customHeight="1">
      <c r="A265" s="17"/>
      <c r="B265" s="10"/>
      <c r="C265" s="10"/>
      <c r="D265" s="11"/>
      <c r="E265" s="10"/>
      <c r="F265" s="10"/>
      <c r="G265" s="10"/>
      <c r="H265" s="10"/>
      <c r="I265" s="12"/>
      <c r="J265" s="67"/>
    </row>
    <row r="266" ht="15.75" customHeight="1">
      <c r="A266" s="17"/>
      <c r="B266" s="10"/>
      <c r="C266" s="10"/>
      <c r="D266" s="11"/>
      <c r="E266" s="10"/>
      <c r="F266" s="10"/>
      <c r="G266" s="10"/>
      <c r="H266" s="10"/>
      <c r="I266" s="12"/>
      <c r="J266" s="67"/>
    </row>
    <row r="267" ht="15.75" customHeight="1">
      <c r="A267" s="17"/>
      <c r="B267" s="10"/>
      <c r="C267" s="10"/>
      <c r="D267" s="11"/>
      <c r="E267" s="10"/>
      <c r="F267" s="10"/>
      <c r="G267" s="10"/>
      <c r="H267" s="10"/>
      <c r="I267" s="12"/>
      <c r="J267" s="67"/>
    </row>
    <row r="268" ht="15.75" customHeight="1">
      <c r="A268" s="17"/>
      <c r="B268" s="10"/>
      <c r="C268" s="10"/>
      <c r="D268" s="11"/>
      <c r="E268" s="10"/>
      <c r="F268" s="10"/>
      <c r="G268" s="10"/>
      <c r="H268" s="10"/>
      <c r="I268" s="12"/>
      <c r="J268" s="67"/>
    </row>
    <row r="269" ht="15.75" customHeight="1">
      <c r="A269" s="17"/>
      <c r="B269" s="10"/>
      <c r="C269" s="10"/>
      <c r="D269" s="11"/>
      <c r="E269" s="10"/>
      <c r="F269" s="10"/>
      <c r="G269" s="10"/>
      <c r="H269" s="10"/>
      <c r="I269" s="12"/>
      <c r="J269" s="67"/>
    </row>
    <row r="270" ht="15.75" customHeight="1">
      <c r="A270" s="17"/>
      <c r="B270" s="10"/>
      <c r="C270" s="10"/>
      <c r="D270" s="11"/>
      <c r="E270" s="10"/>
      <c r="F270" s="10"/>
      <c r="G270" s="10"/>
      <c r="H270" s="10"/>
      <c r="I270" s="12"/>
      <c r="J270" s="67"/>
    </row>
    <row r="271" ht="15.75" customHeight="1">
      <c r="A271" s="17"/>
      <c r="B271" s="10"/>
      <c r="C271" s="10"/>
      <c r="D271" s="11"/>
      <c r="E271" s="10"/>
      <c r="F271" s="10"/>
      <c r="G271" s="10"/>
      <c r="H271" s="10"/>
      <c r="I271" s="12"/>
      <c r="J271" s="67"/>
    </row>
    <row r="272" ht="15.75" customHeight="1">
      <c r="A272" s="17"/>
      <c r="B272" s="10"/>
      <c r="C272" s="10"/>
      <c r="D272" s="11"/>
      <c r="E272" s="10"/>
      <c r="F272" s="10"/>
      <c r="G272" s="10"/>
      <c r="H272" s="10"/>
      <c r="I272" s="12"/>
      <c r="J272" s="67"/>
    </row>
    <row r="273" ht="15.75" customHeight="1">
      <c r="A273" s="17"/>
      <c r="B273" s="10"/>
      <c r="C273" s="10"/>
      <c r="D273" s="11"/>
      <c r="E273" s="10"/>
      <c r="F273" s="10"/>
      <c r="G273" s="10"/>
      <c r="H273" s="10"/>
      <c r="I273" s="12"/>
      <c r="J273" s="67"/>
    </row>
    <row r="274" ht="15.75" customHeight="1">
      <c r="A274" s="17"/>
      <c r="B274" s="10"/>
      <c r="C274" s="10"/>
      <c r="D274" s="11"/>
      <c r="E274" s="10"/>
      <c r="F274" s="10"/>
      <c r="G274" s="10"/>
      <c r="H274" s="10"/>
      <c r="I274" s="12"/>
      <c r="J274" s="67"/>
    </row>
    <row r="275" ht="15.75" customHeight="1">
      <c r="A275" s="17"/>
      <c r="B275" s="10"/>
      <c r="C275" s="10"/>
      <c r="D275" s="11"/>
      <c r="E275" s="10"/>
      <c r="F275" s="10"/>
      <c r="G275" s="10"/>
      <c r="H275" s="10"/>
      <c r="I275" s="12"/>
      <c r="J275" s="67"/>
    </row>
    <row r="276" ht="15.75" customHeight="1">
      <c r="A276" s="17"/>
      <c r="B276" s="10"/>
      <c r="C276" s="10"/>
      <c r="D276" s="11"/>
      <c r="E276" s="10"/>
      <c r="F276" s="10"/>
      <c r="G276" s="10"/>
      <c r="H276" s="10"/>
      <c r="I276" s="12"/>
      <c r="J276" s="67"/>
    </row>
    <row r="277" ht="15.75" customHeight="1">
      <c r="A277" s="17"/>
      <c r="B277" s="10"/>
      <c r="C277" s="10"/>
      <c r="D277" s="11"/>
      <c r="E277" s="10"/>
      <c r="F277" s="10"/>
      <c r="G277" s="10"/>
      <c r="H277" s="10"/>
      <c r="I277" s="12"/>
      <c r="J277" s="67"/>
    </row>
    <row r="278" ht="15.75" customHeight="1">
      <c r="A278" s="17"/>
      <c r="B278" s="10"/>
      <c r="C278" s="10"/>
      <c r="D278" s="11"/>
      <c r="E278" s="10"/>
      <c r="F278" s="10"/>
      <c r="G278" s="10"/>
      <c r="H278" s="10"/>
      <c r="I278" s="12"/>
      <c r="J278" s="67"/>
    </row>
    <row r="279" ht="15.75" customHeight="1">
      <c r="A279" s="17"/>
      <c r="B279" s="10"/>
      <c r="C279" s="10"/>
      <c r="D279" s="11"/>
      <c r="E279" s="10"/>
      <c r="F279" s="10"/>
      <c r="G279" s="10"/>
      <c r="H279" s="10"/>
      <c r="I279" s="12"/>
      <c r="J279" s="67"/>
    </row>
    <row r="280" ht="15.75" customHeight="1">
      <c r="A280" s="17"/>
      <c r="B280" s="10"/>
      <c r="C280" s="10"/>
      <c r="D280" s="11"/>
      <c r="E280" s="10"/>
      <c r="F280" s="10"/>
      <c r="G280" s="10"/>
      <c r="H280" s="10"/>
      <c r="I280" s="12"/>
      <c r="J280" s="67"/>
    </row>
    <row r="281" ht="15.75" customHeight="1">
      <c r="A281" s="17"/>
      <c r="B281" s="10"/>
      <c r="C281" s="10"/>
      <c r="D281" s="11"/>
      <c r="E281" s="10"/>
      <c r="F281" s="10"/>
      <c r="G281" s="10"/>
      <c r="H281" s="10"/>
      <c r="I281" s="12"/>
      <c r="J281" s="67"/>
    </row>
    <row r="282" ht="15.75" customHeight="1">
      <c r="A282" s="17"/>
      <c r="B282" s="10"/>
      <c r="C282" s="10"/>
      <c r="D282" s="11"/>
      <c r="E282" s="10"/>
      <c r="F282" s="10"/>
      <c r="G282" s="10"/>
      <c r="H282" s="10"/>
      <c r="I282" s="12"/>
      <c r="J282" s="67"/>
    </row>
    <row r="283" ht="15.75" customHeight="1">
      <c r="A283" s="17"/>
      <c r="B283" s="10"/>
      <c r="C283" s="10"/>
      <c r="D283" s="11"/>
      <c r="E283" s="10"/>
      <c r="F283" s="10"/>
      <c r="G283" s="10"/>
      <c r="H283" s="10"/>
      <c r="I283" s="12"/>
      <c r="J283" s="67"/>
    </row>
    <row r="284" ht="15.75" customHeight="1">
      <c r="A284" s="17"/>
      <c r="B284" s="10"/>
      <c r="C284" s="10"/>
      <c r="D284" s="11"/>
      <c r="E284" s="10"/>
      <c r="F284" s="10"/>
      <c r="G284" s="10"/>
      <c r="H284" s="10"/>
      <c r="I284" s="12"/>
      <c r="J284" s="67"/>
    </row>
    <row r="285" ht="15.75" customHeight="1">
      <c r="A285" s="17"/>
      <c r="B285" s="10"/>
      <c r="C285" s="10"/>
      <c r="D285" s="11"/>
      <c r="E285" s="10"/>
      <c r="F285" s="10"/>
      <c r="G285" s="10"/>
      <c r="H285" s="10"/>
      <c r="I285" s="12"/>
      <c r="J285" s="67"/>
    </row>
    <row r="286" ht="15.75" customHeight="1">
      <c r="A286" s="17"/>
      <c r="B286" s="10"/>
      <c r="C286" s="10"/>
      <c r="D286" s="11"/>
      <c r="E286" s="10"/>
      <c r="I286" s="12"/>
      <c r="J286" s="67"/>
    </row>
    <row r="287" ht="15.75" customHeight="1">
      <c r="A287" s="17"/>
      <c r="B287" s="10"/>
      <c r="C287" s="10"/>
      <c r="D287" s="11"/>
      <c r="E287" s="10"/>
      <c r="F287" s="10"/>
      <c r="G287" s="10"/>
      <c r="H287" s="10"/>
      <c r="I287" s="12"/>
      <c r="J287" s="67"/>
    </row>
    <row r="288" ht="15.75" customHeight="1">
      <c r="A288" s="17"/>
      <c r="B288" s="10"/>
      <c r="C288" s="10"/>
      <c r="D288" s="11"/>
      <c r="E288" s="10"/>
      <c r="F288" s="10"/>
      <c r="G288" s="10"/>
      <c r="H288" s="10"/>
      <c r="I288" s="12"/>
      <c r="J288" s="67"/>
    </row>
    <row r="289" ht="15.75" customHeight="1">
      <c r="A289" s="17"/>
      <c r="B289" s="10"/>
      <c r="C289" s="10"/>
      <c r="D289" s="11"/>
      <c r="E289" s="10"/>
      <c r="F289" s="10"/>
      <c r="G289" s="10"/>
      <c r="H289" s="10"/>
      <c r="I289" s="12"/>
      <c r="J289" s="67"/>
    </row>
    <row r="290" ht="15.75" customHeight="1">
      <c r="A290" s="17"/>
      <c r="B290" s="10"/>
      <c r="C290" s="10"/>
      <c r="D290" s="11"/>
      <c r="E290" s="10"/>
      <c r="F290" s="10"/>
      <c r="G290" s="10"/>
      <c r="H290" s="10"/>
      <c r="I290" s="12"/>
      <c r="J290" s="67"/>
    </row>
    <row r="291" ht="15.75" customHeight="1">
      <c r="A291" s="17"/>
      <c r="B291" s="10"/>
      <c r="C291" s="10"/>
      <c r="D291" s="11"/>
      <c r="E291" s="10"/>
      <c r="F291" s="10"/>
      <c r="G291" s="10"/>
      <c r="H291" s="10"/>
      <c r="I291" s="12"/>
      <c r="J291" s="67"/>
    </row>
    <row r="292" ht="15.75" customHeight="1">
      <c r="A292" s="17"/>
      <c r="B292" s="10"/>
      <c r="C292" s="10"/>
      <c r="D292" s="11"/>
      <c r="E292" s="10"/>
      <c r="F292" s="10"/>
      <c r="G292" s="10"/>
      <c r="H292" s="10"/>
      <c r="I292" s="12"/>
      <c r="J292" s="67"/>
    </row>
    <row r="293" ht="15.75" customHeight="1">
      <c r="A293" s="17"/>
      <c r="B293" s="10"/>
      <c r="C293" s="10"/>
      <c r="D293" s="11"/>
      <c r="E293" s="10"/>
      <c r="F293" s="10"/>
      <c r="G293" s="10"/>
      <c r="H293" s="10"/>
      <c r="I293" s="12"/>
      <c r="J293" s="67"/>
    </row>
    <row r="294" ht="15.75" customHeight="1">
      <c r="A294" s="17"/>
      <c r="B294" s="10"/>
      <c r="C294" s="10"/>
      <c r="D294" s="11"/>
      <c r="E294" s="10"/>
      <c r="F294" s="10"/>
      <c r="G294" s="10"/>
      <c r="H294" s="10"/>
      <c r="I294" s="12"/>
      <c r="J294" s="67"/>
    </row>
    <row r="295" ht="15.75" customHeight="1">
      <c r="A295" s="17"/>
      <c r="B295" s="10"/>
      <c r="C295" s="10"/>
      <c r="D295" s="11"/>
      <c r="E295" s="10"/>
      <c r="F295" s="10"/>
      <c r="G295" s="10"/>
      <c r="H295" s="10"/>
      <c r="I295" s="12"/>
      <c r="J295" s="67"/>
    </row>
    <row r="296" ht="15.75" customHeight="1">
      <c r="A296" s="17"/>
      <c r="B296" s="10"/>
      <c r="C296" s="10"/>
      <c r="D296" s="11"/>
      <c r="E296" s="10"/>
      <c r="F296" s="10"/>
      <c r="G296" s="10"/>
      <c r="H296" s="10"/>
      <c r="I296" s="12"/>
      <c r="J296" s="67"/>
    </row>
    <row r="297" ht="15.75" customHeight="1">
      <c r="A297" s="17"/>
      <c r="B297" s="10"/>
      <c r="C297" s="10"/>
      <c r="D297" s="11"/>
      <c r="E297" s="10"/>
      <c r="F297" s="10"/>
      <c r="G297" s="10"/>
      <c r="H297" s="10"/>
      <c r="I297" s="12"/>
      <c r="J297" s="67"/>
    </row>
    <row r="298" ht="15.75" customHeight="1">
      <c r="A298" s="17"/>
      <c r="B298" s="10"/>
      <c r="C298" s="10"/>
      <c r="D298" s="11"/>
      <c r="E298" s="10"/>
      <c r="F298" s="10"/>
      <c r="G298" s="10"/>
      <c r="H298" s="10"/>
      <c r="I298" s="12"/>
      <c r="J298" s="67"/>
    </row>
    <row r="299" ht="15.75" customHeight="1">
      <c r="A299" s="17"/>
      <c r="B299" s="10"/>
      <c r="C299" s="10"/>
      <c r="D299" s="11"/>
      <c r="E299" s="10"/>
      <c r="F299" s="10"/>
      <c r="G299" s="10"/>
      <c r="H299" s="10"/>
      <c r="I299" s="12"/>
      <c r="J299" s="10"/>
    </row>
    <row r="300" ht="15.75" customHeight="1">
      <c r="A300" s="17"/>
      <c r="B300" s="10"/>
      <c r="C300" s="10"/>
      <c r="D300" s="11"/>
      <c r="E300" s="10"/>
      <c r="F300" s="10"/>
      <c r="G300" s="10"/>
      <c r="H300" s="10"/>
      <c r="I300" s="12"/>
      <c r="J300" s="10"/>
    </row>
    <row r="301" ht="15.75" customHeight="1">
      <c r="A301" s="17"/>
      <c r="B301" s="10"/>
      <c r="C301" s="10"/>
      <c r="D301" s="11"/>
      <c r="E301" s="10"/>
      <c r="F301" s="10"/>
      <c r="G301" s="10"/>
      <c r="H301" s="10"/>
      <c r="I301" s="12"/>
      <c r="J301" s="10"/>
    </row>
    <row r="302" ht="15.75" customHeight="1">
      <c r="A302" s="17"/>
      <c r="B302" s="10"/>
      <c r="C302" s="10"/>
      <c r="D302" s="11"/>
      <c r="E302" s="10"/>
      <c r="F302" s="25"/>
      <c r="G302" s="25"/>
      <c r="H302" s="10"/>
      <c r="I302" s="12"/>
      <c r="J302" s="10"/>
    </row>
    <row r="303" ht="15.75" customHeight="1">
      <c r="A303" s="17"/>
      <c r="B303" s="10"/>
      <c r="C303" s="10"/>
      <c r="D303" s="11"/>
      <c r="E303" s="10"/>
      <c r="F303" s="10"/>
      <c r="G303" s="10"/>
      <c r="H303" s="10"/>
      <c r="I303" s="12"/>
      <c r="J303" s="10"/>
    </row>
    <row r="304" ht="15.75" customHeight="1">
      <c r="A304" s="17"/>
      <c r="B304" s="10"/>
      <c r="C304" s="10"/>
      <c r="D304" s="11"/>
      <c r="E304" s="10"/>
      <c r="F304" s="10"/>
      <c r="G304" s="10"/>
      <c r="H304" s="10"/>
      <c r="I304" s="12"/>
      <c r="J304" s="10"/>
    </row>
    <row r="305" ht="15.75" customHeight="1">
      <c r="A305" s="17"/>
      <c r="B305" s="10"/>
      <c r="C305" s="10"/>
      <c r="D305" s="11"/>
      <c r="E305" s="10"/>
      <c r="F305" s="10"/>
      <c r="G305" s="10"/>
      <c r="H305" s="10"/>
      <c r="I305" s="12"/>
      <c r="J305" s="10"/>
    </row>
    <row r="306" ht="15.75" customHeight="1">
      <c r="A306" s="17"/>
      <c r="B306" s="10"/>
      <c r="C306" s="10"/>
      <c r="D306" s="11"/>
      <c r="E306" s="10"/>
      <c r="F306" s="10"/>
      <c r="G306" s="10"/>
      <c r="H306" s="10"/>
      <c r="I306" s="12"/>
      <c r="J306" s="10"/>
    </row>
    <row r="307" ht="15.75" customHeight="1">
      <c r="A307" s="17"/>
      <c r="B307" s="10"/>
      <c r="C307" s="10"/>
      <c r="D307" s="11"/>
      <c r="E307" s="10"/>
      <c r="F307" s="10"/>
      <c r="G307" s="10"/>
      <c r="H307" s="10"/>
      <c r="I307" s="12"/>
      <c r="J307" s="10"/>
    </row>
    <row r="308" ht="15.75" customHeight="1">
      <c r="A308" s="17"/>
      <c r="B308" s="10"/>
      <c r="C308" s="10"/>
      <c r="D308" s="11"/>
      <c r="E308" s="10"/>
      <c r="F308" s="10"/>
      <c r="G308" s="10"/>
      <c r="H308" s="10"/>
      <c r="I308" s="12"/>
      <c r="J308" s="10"/>
    </row>
    <row r="309" ht="15.75" customHeight="1">
      <c r="A309" s="17"/>
      <c r="B309" s="10"/>
      <c r="C309" s="10"/>
      <c r="D309" s="11"/>
      <c r="E309" s="10"/>
      <c r="F309" s="10"/>
      <c r="G309" s="10"/>
      <c r="H309" s="10"/>
      <c r="I309" s="12"/>
      <c r="J309" s="10"/>
    </row>
    <row r="310" ht="15.75" customHeight="1">
      <c r="A310" s="17"/>
      <c r="B310" s="10"/>
      <c r="C310" s="10"/>
      <c r="D310" s="11"/>
      <c r="E310" s="10"/>
      <c r="F310" s="10"/>
      <c r="G310" s="10"/>
      <c r="H310" s="10"/>
      <c r="I310" s="12"/>
      <c r="J310" s="10"/>
    </row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62:B162"/>
    <mergeCell ref="A163:B163"/>
    <mergeCell ref="A164:B164"/>
    <mergeCell ref="A165:B165"/>
    <mergeCell ref="A166:Q166"/>
    <mergeCell ref="A1:W1"/>
    <mergeCell ref="A2:L2"/>
    <mergeCell ref="M2:W2"/>
    <mergeCell ref="A4:W4"/>
    <mergeCell ref="A159:F159"/>
    <mergeCell ref="A160:B160"/>
    <mergeCell ref="A161:B161"/>
  </mergeCells>
  <printOptions/>
  <pageMargins bottom="0.7480314960629921" footer="0.0" header="0.0" left="0.7086614173228347" right="0.7086614173228347" top="0.7480314960629921"/>
  <pageSetup scale="55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5.75"/>
    <col customWidth="1" min="4" max="4" width="8.13"/>
    <col customWidth="1" min="5" max="5" width="7.5"/>
    <col customWidth="1" min="6" max="6" width="6.88"/>
    <col customWidth="1" min="7" max="7" width="7.0"/>
    <col customWidth="1" min="8" max="8" width="4.13"/>
    <col customWidth="1" min="9" max="9" width="8.25"/>
    <col customWidth="1" min="10" max="10" width="8.5"/>
    <col customWidth="1" min="11" max="11" width="5.0"/>
    <col customWidth="1" min="12" max="12" width="7.38"/>
    <col customWidth="1" min="13" max="13" width="3.75"/>
    <col customWidth="1" min="14" max="14" width="5.25"/>
    <col customWidth="1" min="15" max="15" width="5.13"/>
    <col customWidth="1" min="16" max="16" width="5.38"/>
    <col customWidth="1" min="17" max="17" width="7.25"/>
    <col customWidth="1" min="18" max="18" width="9.38"/>
    <col customWidth="1" min="19" max="19" width="6.88"/>
    <col customWidth="1" min="20" max="20" width="6.63"/>
    <col customWidth="1" min="21" max="21" width="4.5"/>
    <col customWidth="1" min="22" max="22" width="4.38"/>
    <col customWidth="1" min="23" max="23" width="5.88"/>
    <col customWidth="1" min="24" max="24" width="5.25"/>
    <col customWidth="1" min="25" max="25" width="4.5"/>
    <col customWidth="1" min="26" max="26" width="6.0"/>
    <col customWidth="1" min="27" max="27" width="5.25"/>
    <col customWidth="1" min="28" max="30" width="7.63"/>
  </cols>
  <sheetData>
    <row r="1">
      <c r="A1" s="49" t="s">
        <v>338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 t="s">
        <v>339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13.5" customHeight="1">
      <c r="A5" s="9" t="s">
        <v>340</v>
      </c>
      <c r="B5" s="10">
        <v>40470.0</v>
      </c>
      <c r="C5" s="10">
        <v>0.0</v>
      </c>
      <c r="D5" s="11">
        <f t="shared" ref="D5:D25" si="1">SUM(B5-C5)</f>
        <v>40470</v>
      </c>
      <c r="E5" s="10">
        <f>D5</f>
        <v>40470</v>
      </c>
      <c r="F5" s="25"/>
      <c r="G5" s="25"/>
      <c r="H5" s="9"/>
      <c r="I5" s="12">
        <v>43466.0</v>
      </c>
      <c r="J5" s="12">
        <v>43990.0</v>
      </c>
      <c r="K5" s="13">
        <f t="shared" ref="K5:K25" si="2">SUM(J5-I5)</f>
        <v>524</v>
      </c>
      <c r="L5" s="14"/>
      <c r="M5" s="15">
        <v>0.18</v>
      </c>
      <c r="N5" s="16">
        <f t="shared" ref="N5:N25" si="3">ROUND(SUM(B5*M5),0)</f>
        <v>7285</v>
      </c>
      <c r="O5" s="16">
        <v>0.0</v>
      </c>
      <c r="P5" s="11">
        <f t="shared" ref="P5:P25" si="4">SUM(N5-O5)</f>
        <v>7285</v>
      </c>
      <c r="Q5" s="11">
        <f>P5</f>
        <v>7285</v>
      </c>
      <c r="R5" s="12">
        <v>43990.0</v>
      </c>
      <c r="S5" s="11"/>
      <c r="T5" s="11"/>
      <c r="U5" s="11"/>
      <c r="V5" s="88">
        <f t="shared" ref="V5:V25" si="5">SUM(R5-I5)</f>
        <v>524</v>
      </c>
      <c r="W5" s="14">
        <f t="shared" ref="W5:W25" si="6">ROUND(SUM(N5*18%*V5/365),0)</f>
        <v>1883</v>
      </c>
      <c r="X5" s="89">
        <v>19275.0</v>
      </c>
      <c r="Y5" s="89"/>
      <c r="Z5" s="89"/>
      <c r="AA5" s="89"/>
      <c r="AB5" s="89">
        <v>22059.0</v>
      </c>
      <c r="AC5" s="24">
        <v>22840.0</v>
      </c>
      <c r="AD5" s="24">
        <f>SUM(AB5:AC5)</f>
        <v>44899</v>
      </c>
    </row>
    <row r="6">
      <c r="A6" s="17">
        <v>43497.0</v>
      </c>
      <c r="B6" s="10">
        <v>5092.0</v>
      </c>
      <c r="C6" s="18">
        <v>0.0</v>
      </c>
      <c r="D6" s="11">
        <f t="shared" si="1"/>
        <v>5092</v>
      </c>
      <c r="E6" s="11">
        <f t="shared" ref="E6:E25" si="7">E5+D6</f>
        <v>45562</v>
      </c>
      <c r="F6" s="14"/>
      <c r="G6" s="14"/>
      <c r="H6" s="14"/>
      <c r="I6" s="12">
        <v>43497.0</v>
      </c>
      <c r="J6" s="12">
        <v>43990.0</v>
      </c>
      <c r="K6" s="13">
        <f t="shared" si="2"/>
        <v>493</v>
      </c>
      <c r="L6" s="14">
        <v>509.0</v>
      </c>
      <c r="M6" s="15">
        <v>0.18</v>
      </c>
      <c r="N6" s="16">
        <f t="shared" si="3"/>
        <v>917</v>
      </c>
      <c r="O6" s="16">
        <v>0.0</v>
      </c>
      <c r="P6" s="11">
        <f t="shared" si="4"/>
        <v>917</v>
      </c>
      <c r="Q6" s="11">
        <f t="shared" ref="Q6:Q25" si="8">SUM(Q5+P6)</f>
        <v>8202</v>
      </c>
      <c r="R6" s="12">
        <v>43990.0</v>
      </c>
      <c r="S6" s="11"/>
      <c r="T6" s="11"/>
      <c r="U6" s="11"/>
      <c r="V6" s="88">
        <f t="shared" si="5"/>
        <v>493</v>
      </c>
      <c r="W6" s="14">
        <f t="shared" si="6"/>
        <v>223</v>
      </c>
      <c r="X6" s="89">
        <v>5092.0</v>
      </c>
      <c r="Y6" s="89">
        <f>X6+X6*5%</f>
        <v>5346.6</v>
      </c>
      <c r="Z6" s="89">
        <f>Y6+Y6*10%</f>
        <v>5881.26</v>
      </c>
      <c r="AA6" s="89"/>
      <c r="AB6" s="89"/>
    </row>
    <row r="7">
      <c r="A7" s="17">
        <v>43525.0</v>
      </c>
      <c r="B7" s="10">
        <v>5092.0</v>
      </c>
      <c r="C7" s="18">
        <v>0.0</v>
      </c>
      <c r="D7" s="11">
        <f t="shared" si="1"/>
        <v>5092</v>
      </c>
      <c r="E7" s="11">
        <f t="shared" si="7"/>
        <v>50654</v>
      </c>
      <c r="F7" s="14"/>
      <c r="G7" s="12"/>
      <c r="H7" s="14"/>
      <c r="I7" s="12">
        <v>43525.0</v>
      </c>
      <c r="J7" s="12">
        <v>44054.0</v>
      </c>
      <c r="K7" s="13">
        <f t="shared" si="2"/>
        <v>529</v>
      </c>
      <c r="L7" s="14">
        <v>509.0</v>
      </c>
      <c r="M7" s="15">
        <v>0.18</v>
      </c>
      <c r="N7" s="16">
        <f t="shared" si="3"/>
        <v>917</v>
      </c>
      <c r="O7" s="16">
        <v>0.0</v>
      </c>
      <c r="P7" s="11">
        <f t="shared" si="4"/>
        <v>917</v>
      </c>
      <c r="Q7" s="11">
        <f t="shared" si="8"/>
        <v>9119</v>
      </c>
      <c r="R7" s="12">
        <v>44054.0</v>
      </c>
      <c r="S7" s="14"/>
      <c r="T7" s="14"/>
      <c r="U7" s="14"/>
      <c r="V7" s="88">
        <f t="shared" si="5"/>
        <v>529</v>
      </c>
      <c r="W7" s="14">
        <f t="shared" si="6"/>
        <v>239</v>
      </c>
      <c r="X7" s="89"/>
      <c r="Y7" s="89"/>
      <c r="Z7" s="89"/>
      <c r="AA7" s="89"/>
      <c r="AB7" s="89"/>
    </row>
    <row r="8">
      <c r="A8" s="17">
        <v>43556.0</v>
      </c>
      <c r="B8" s="10">
        <v>5092.0</v>
      </c>
      <c r="C8" s="18">
        <v>0.0</v>
      </c>
      <c r="D8" s="11">
        <f t="shared" si="1"/>
        <v>5092</v>
      </c>
      <c r="E8" s="11">
        <f t="shared" si="7"/>
        <v>55746</v>
      </c>
      <c r="F8" s="14"/>
      <c r="G8" s="12"/>
      <c r="H8" s="14"/>
      <c r="I8" s="12">
        <v>43556.0</v>
      </c>
      <c r="J8" s="12">
        <v>44054.0</v>
      </c>
      <c r="K8" s="13">
        <f t="shared" si="2"/>
        <v>498</v>
      </c>
      <c r="L8" s="14">
        <v>509.0</v>
      </c>
      <c r="M8" s="15">
        <v>0.18</v>
      </c>
      <c r="N8" s="16">
        <f t="shared" si="3"/>
        <v>917</v>
      </c>
      <c r="O8" s="16">
        <v>0.0</v>
      </c>
      <c r="P8" s="11">
        <f t="shared" si="4"/>
        <v>917</v>
      </c>
      <c r="Q8" s="11">
        <f t="shared" si="8"/>
        <v>10036</v>
      </c>
      <c r="R8" s="12">
        <v>44054.0</v>
      </c>
      <c r="S8" s="14"/>
      <c r="T8" s="14"/>
      <c r="U8" s="14"/>
      <c r="V8" s="88">
        <f t="shared" si="5"/>
        <v>498</v>
      </c>
      <c r="W8" s="14">
        <f t="shared" si="6"/>
        <v>225</v>
      </c>
      <c r="X8" s="89"/>
      <c r="Y8" s="89"/>
      <c r="Z8" s="89"/>
      <c r="AA8" s="89"/>
      <c r="AB8" s="89"/>
    </row>
    <row r="9">
      <c r="A9" s="71">
        <v>43586.0</v>
      </c>
      <c r="B9" s="10">
        <v>5092.0</v>
      </c>
      <c r="C9" s="18">
        <v>0.0</v>
      </c>
      <c r="D9" s="11">
        <f t="shared" si="1"/>
        <v>5092</v>
      </c>
      <c r="E9" s="11">
        <f t="shared" si="7"/>
        <v>60838</v>
      </c>
      <c r="F9" s="14"/>
      <c r="G9" s="12"/>
      <c r="H9" s="14"/>
      <c r="I9" s="12">
        <v>43586.0</v>
      </c>
      <c r="J9" s="12">
        <v>44054.0</v>
      </c>
      <c r="K9" s="13">
        <f t="shared" si="2"/>
        <v>468</v>
      </c>
      <c r="L9" s="14">
        <v>509.0</v>
      </c>
      <c r="M9" s="15">
        <v>0.18</v>
      </c>
      <c r="N9" s="16">
        <f t="shared" si="3"/>
        <v>917</v>
      </c>
      <c r="O9" s="16">
        <v>0.0</v>
      </c>
      <c r="P9" s="11">
        <f t="shared" si="4"/>
        <v>917</v>
      </c>
      <c r="Q9" s="11">
        <f t="shared" si="8"/>
        <v>10953</v>
      </c>
      <c r="R9" s="12">
        <v>44054.0</v>
      </c>
      <c r="S9" s="14"/>
      <c r="T9" s="14"/>
      <c r="U9" s="14"/>
      <c r="V9" s="88">
        <f t="shared" si="5"/>
        <v>468</v>
      </c>
      <c r="W9" s="14">
        <f t="shared" si="6"/>
        <v>212</v>
      </c>
      <c r="X9" s="89"/>
      <c r="Y9" s="89"/>
      <c r="Z9" s="89"/>
      <c r="AA9" s="89"/>
      <c r="AB9" s="89"/>
    </row>
    <row r="10">
      <c r="A10" s="17">
        <v>43617.0</v>
      </c>
      <c r="B10" s="10">
        <v>5092.0</v>
      </c>
      <c r="C10" s="18">
        <v>0.0</v>
      </c>
      <c r="D10" s="11">
        <f t="shared" si="1"/>
        <v>5092</v>
      </c>
      <c r="E10" s="11">
        <f t="shared" si="7"/>
        <v>65930</v>
      </c>
      <c r="F10" s="9"/>
      <c r="G10" s="9"/>
      <c r="H10" s="14"/>
      <c r="I10" s="12">
        <v>43617.0</v>
      </c>
      <c r="J10" s="12">
        <v>44085.0</v>
      </c>
      <c r="K10" s="13">
        <f t="shared" si="2"/>
        <v>468</v>
      </c>
      <c r="L10" s="14">
        <v>509.0</v>
      </c>
      <c r="M10" s="15">
        <v>0.18</v>
      </c>
      <c r="N10" s="16">
        <f t="shared" si="3"/>
        <v>917</v>
      </c>
      <c r="O10" s="16">
        <v>0.0</v>
      </c>
      <c r="P10" s="11">
        <f t="shared" si="4"/>
        <v>917</v>
      </c>
      <c r="Q10" s="11">
        <f t="shared" si="8"/>
        <v>11870</v>
      </c>
      <c r="R10" s="12">
        <v>44085.0</v>
      </c>
      <c r="S10" s="14"/>
      <c r="T10" s="21"/>
      <c r="U10" s="14"/>
      <c r="V10" s="88">
        <f t="shared" si="5"/>
        <v>468</v>
      </c>
      <c r="W10" s="14">
        <f t="shared" si="6"/>
        <v>212</v>
      </c>
      <c r="X10" s="89"/>
      <c r="Y10" s="89"/>
      <c r="Z10" s="89"/>
      <c r="AA10" s="89"/>
      <c r="AB10" s="89"/>
    </row>
    <row r="11">
      <c r="A11" s="17">
        <v>43647.0</v>
      </c>
      <c r="B11" s="10">
        <v>5092.0</v>
      </c>
      <c r="C11" s="18">
        <v>0.0</v>
      </c>
      <c r="D11" s="11">
        <f t="shared" si="1"/>
        <v>5092</v>
      </c>
      <c r="E11" s="11">
        <f t="shared" si="7"/>
        <v>71022</v>
      </c>
      <c r="F11" s="14"/>
      <c r="G11" s="21"/>
      <c r="H11" s="14"/>
      <c r="I11" s="12">
        <v>43647.0</v>
      </c>
      <c r="J11" s="12">
        <v>44085.0</v>
      </c>
      <c r="K11" s="13">
        <f t="shared" si="2"/>
        <v>438</v>
      </c>
      <c r="L11" s="14">
        <v>509.0</v>
      </c>
      <c r="M11" s="15">
        <v>0.18</v>
      </c>
      <c r="N11" s="16">
        <f t="shared" si="3"/>
        <v>917</v>
      </c>
      <c r="O11" s="16">
        <v>0.0</v>
      </c>
      <c r="P11" s="11">
        <f t="shared" si="4"/>
        <v>917</v>
      </c>
      <c r="Q11" s="11">
        <f t="shared" si="8"/>
        <v>12787</v>
      </c>
      <c r="R11" s="12">
        <v>44085.0</v>
      </c>
      <c r="S11" s="14"/>
      <c r="T11" s="14"/>
      <c r="U11" s="14"/>
      <c r="V11" s="88">
        <f t="shared" si="5"/>
        <v>438</v>
      </c>
      <c r="W11" s="14">
        <f t="shared" si="6"/>
        <v>198</v>
      </c>
      <c r="X11" s="89"/>
      <c r="Y11" s="89"/>
      <c r="Z11" s="89"/>
      <c r="AA11" s="89"/>
      <c r="AB11" s="89"/>
    </row>
    <row r="12">
      <c r="A12" s="17">
        <v>43678.0</v>
      </c>
      <c r="B12" s="10">
        <v>5092.0</v>
      </c>
      <c r="C12" s="18">
        <v>0.0</v>
      </c>
      <c r="D12" s="11">
        <f t="shared" si="1"/>
        <v>5092</v>
      </c>
      <c r="E12" s="11">
        <f t="shared" si="7"/>
        <v>76114</v>
      </c>
      <c r="F12" s="14"/>
      <c r="G12" s="21"/>
      <c r="H12" s="14"/>
      <c r="I12" s="12">
        <v>43678.0</v>
      </c>
      <c r="J12" s="12">
        <v>44104.0</v>
      </c>
      <c r="K12" s="13">
        <f t="shared" si="2"/>
        <v>426</v>
      </c>
      <c r="L12" s="14">
        <v>509.0</v>
      </c>
      <c r="M12" s="15">
        <v>0.18</v>
      </c>
      <c r="N12" s="16">
        <f t="shared" si="3"/>
        <v>917</v>
      </c>
      <c r="O12" s="16">
        <v>0.0</v>
      </c>
      <c r="P12" s="11">
        <f t="shared" si="4"/>
        <v>917</v>
      </c>
      <c r="Q12" s="11">
        <f t="shared" si="8"/>
        <v>13704</v>
      </c>
      <c r="R12" s="32">
        <v>44104.0</v>
      </c>
      <c r="S12" s="14"/>
      <c r="T12" s="14"/>
      <c r="U12" s="14"/>
      <c r="V12" s="88">
        <f t="shared" si="5"/>
        <v>426</v>
      </c>
      <c r="W12" s="14">
        <f t="shared" si="6"/>
        <v>193</v>
      </c>
      <c r="X12" s="90"/>
      <c r="Y12" s="90"/>
      <c r="Z12" s="89"/>
      <c r="AA12" s="89"/>
      <c r="AB12" s="89"/>
    </row>
    <row r="13">
      <c r="A13" s="22">
        <v>43709.0</v>
      </c>
      <c r="B13" s="10">
        <v>5092.0</v>
      </c>
      <c r="C13" s="18">
        <v>0.0</v>
      </c>
      <c r="D13" s="11">
        <f t="shared" si="1"/>
        <v>5092</v>
      </c>
      <c r="E13" s="11">
        <f t="shared" si="7"/>
        <v>81206</v>
      </c>
      <c r="F13" s="14"/>
      <c r="G13" s="21"/>
      <c r="H13" s="14"/>
      <c r="I13" s="12">
        <v>43709.0</v>
      </c>
      <c r="J13" s="12">
        <v>44104.0</v>
      </c>
      <c r="K13" s="13">
        <f t="shared" si="2"/>
        <v>395</v>
      </c>
      <c r="L13" s="14">
        <v>509.0</v>
      </c>
      <c r="M13" s="15">
        <v>0.18</v>
      </c>
      <c r="N13" s="16">
        <f t="shared" si="3"/>
        <v>917</v>
      </c>
      <c r="O13" s="16">
        <v>0.0</v>
      </c>
      <c r="P13" s="11">
        <f t="shared" si="4"/>
        <v>917</v>
      </c>
      <c r="Q13" s="11">
        <f t="shared" si="8"/>
        <v>14621</v>
      </c>
      <c r="R13" s="32">
        <v>44104.0</v>
      </c>
      <c r="S13" s="14"/>
      <c r="T13" s="14"/>
      <c r="U13" s="14"/>
      <c r="V13" s="88">
        <f t="shared" si="5"/>
        <v>395</v>
      </c>
      <c r="W13" s="14">
        <f t="shared" si="6"/>
        <v>179</v>
      </c>
      <c r="X13" s="89"/>
      <c r="Y13" s="89"/>
      <c r="Z13" s="89"/>
      <c r="AA13" s="89"/>
      <c r="AB13" s="89"/>
    </row>
    <row r="14">
      <c r="A14" s="17">
        <v>43739.0</v>
      </c>
      <c r="B14" s="10">
        <v>5347.0</v>
      </c>
      <c r="C14" s="18">
        <v>0.0</v>
      </c>
      <c r="D14" s="11">
        <f t="shared" si="1"/>
        <v>5347</v>
      </c>
      <c r="E14" s="11">
        <f t="shared" si="7"/>
        <v>86553</v>
      </c>
      <c r="F14" s="14"/>
      <c r="G14" s="21"/>
      <c r="H14" s="14"/>
      <c r="I14" s="12">
        <v>43739.0</v>
      </c>
      <c r="J14" s="12">
        <v>44104.0</v>
      </c>
      <c r="K14" s="13">
        <f t="shared" si="2"/>
        <v>365</v>
      </c>
      <c r="L14" s="14">
        <v>535.0</v>
      </c>
      <c r="M14" s="15">
        <v>0.18</v>
      </c>
      <c r="N14" s="16">
        <f t="shared" si="3"/>
        <v>962</v>
      </c>
      <c r="O14" s="16">
        <v>0.0</v>
      </c>
      <c r="P14" s="11">
        <f t="shared" si="4"/>
        <v>962</v>
      </c>
      <c r="Q14" s="11">
        <f t="shared" si="8"/>
        <v>15583</v>
      </c>
      <c r="R14" s="32">
        <v>44104.0</v>
      </c>
      <c r="S14" s="14"/>
      <c r="T14" s="14"/>
      <c r="U14" s="14"/>
      <c r="V14" s="88">
        <f t="shared" si="5"/>
        <v>365</v>
      </c>
      <c r="W14" s="14">
        <f t="shared" si="6"/>
        <v>173</v>
      </c>
      <c r="X14" s="89"/>
      <c r="Y14" s="89"/>
      <c r="Z14" s="89"/>
      <c r="AA14" s="89"/>
      <c r="AB14" s="89"/>
    </row>
    <row r="15">
      <c r="A15" s="17">
        <v>43770.0</v>
      </c>
      <c r="B15" s="10">
        <v>5347.0</v>
      </c>
      <c r="C15" s="18">
        <v>0.0</v>
      </c>
      <c r="D15" s="11">
        <f t="shared" si="1"/>
        <v>5347</v>
      </c>
      <c r="E15" s="11">
        <f t="shared" si="7"/>
        <v>91900</v>
      </c>
      <c r="F15" s="14"/>
      <c r="G15" s="21"/>
      <c r="H15" s="14"/>
      <c r="I15" s="12">
        <v>43770.0</v>
      </c>
      <c r="J15" s="12">
        <v>44104.0</v>
      </c>
      <c r="K15" s="13">
        <f t="shared" si="2"/>
        <v>334</v>
      </c>
      <c r="L15" s="14">
        <v>535.0</v>
      </c>
      <c r="M15" s="15">
        <v>0.18</v>
      </c>
      <c r="N15" s="16">
        <f t="shared" si="3"/>
        <v>962</v>
      </c>
      <c r="O15" s="16">
        <v>0.0</v>
      </c>
      <c r="P15" s="11">
        <f t="shared" si="4"/>
        <v>962</v>
      </c>
      <c r="Q15" s="11">
        <f t="shared" si="8"/>
        <v>16545</v>
      </c>
      <c r="R15" s="32">
        <v>44104.0</v>
      </c>
      <c r="S15" s="14"/>
      <c r="T15" s="14"/>
      <c r="U15" s="14"/>
      <c r="V15" s="88">
        <f t="shared" si="5"/>
        <v>334</v>
      </c>
      <c r="W15" s="14">
        <f t="shared" si="6"/>
        <v>158</v>
      </c>
      <c r="X15" s="89"/>
      <c r="Y15" s="89"/>
      <c r="Z15" s="89"/>
      <c r="AA15" s="89"/>
      <c r="AB15" s="89"/>
    </row>
    <row r="16">
      <c r="A16" s="17">
        <v>43800.0</v>
      </c>
      <c r="B16" s="10">
        <v>5347.0</v>
      </c>
      <c r="C16" s="18">
        <v>0.0</v>
      </c>
      <c r="D16" s="11">
        <f t="shared" si="1"/>
        <v>5347</v>
      </c>
      <c r="E16" s="11">
        <f t="shared" si="7"/>
        <v>97247</v>
      </c>
      <c r="F16" s="14"/>
      <c r="G16" s="12"/>
      <c r="H16" s="14"/>
      <c r="I16" s="12">
        <v>43800.0</v>
      </c>
      <c r="J16" s="12">
        <v>44104.0</v>
      </c>
      <c r="K16" s="13">
        <f t="shared" si="2"/>
        <v>304</v>
      </c>
      <c r="L16" s="14">
        <v>535.0</v>
      </c>
      <c r="M16" s="15">
        <v>0.18</v>
      </c>
      <c r="N16" s="16">
        <f t="shared" si="3"/>
        <v>962</v>
      </c>
      <c r="O16" s="16">
        <v>0.0</v>
      </c>
      <c r="P16" s="11">
        <f t="shared" si="4"/>
        <v>962</v>
      </c>
      <c r="Q16" s="11">
        <f t="shared" si="8"/>
        <v>17507</v>
      </c>
      <c r="R16" s="32">
        <v>44104.0</v>
      </c>
      <c r="S16" s="14"/>
      <c r="T16" s="14"/>
      <c r="U16" s="14"/>
      <c r="V16" s="88">
        <f t="shared" si="5"/>
        <v>304</v>
      </c>
      <c r="W16" s="14">
        <f t="shared" si="6"/>
        <v>144</v>
      </c>
      <c r="X16" s="89"/>
      <c r="Y16" s="89"/>
      <c r="Z16" s="89"/>
      <c r="AA16" s="89"/>
      <c r="AB16" s="89"/>
    </row>
    <row r="17">
      <c r="A17" s="17">
        <v>43831.0</v>
      </c>
      <c r="B17" s="10">
        <v>5347.0</v>
      </c>
      <c r="C17" s="18">
        <v>0.0</v>
      </c>
      <c r="D17" s="11">
        <f t="shared" si="1"/>
        <v>5347</v>
      </c>
      <c r="E17" s="11">
        <f t="shared" si="7"/>
        <v>102594</v>
      </c>
      <c r="F17" s="14"/>
      <c r="G17" s="14"/>
      <c r="H17" s="14"/>
      <c r="I17" s="12">
        <v>43831.0</v>
      </c>
      <c r="J17" s="12">
        <v>44104.0</v>
      </c>
      <c r="K17" s="13">
        <f t="shared" si="2"/>
        <v>273</v>
      </c>
      <c r="L17" s="14">
        <v>535.0</v>
      </c>
      <c r="M17" s="15">
        <v>0.18</v>
      </c>
      <c r="N17" s="16">
        <f t="shared" si="3"/>
        <v>962</v>
      </c>
      <c r="O17" s="16">
        <v>0.0</v>
      </c>
      <c r="P17" s="11">
        <f t="shared" si="4"/>
        <v>962</v>
      </c>
      <c r="Q17" s="11">
        <f t="shared" si="8"/>
        <v>18469</v>
      </c>
      <c r="R17" s="32">
        <v>44104.0</v>
      </c>
      <c r="S17" s="11"/>
      <c r="T17" s="11"/>
      <c r="U17" s="11"/>
      <c r="V17" s="88">
        <f t="shared" si="5"/>
        <v>273</v>
      </c>
      <c r="W17" s="14">
        <f t="shared" si="6"/>
        <v>130</v>
      </c>
      <c r="X17" s="89"/>
      <c r="Y17" s="89"/>
      <c r="Z17" s="89"/>
      <c r="AA17" s="89"/>
      <c r="AB17" s="89"/>
    </row>
    <row r="18">
      <c r="A18" s="17">
        <v>43862.0</v>
      </c>
      <c r="B18" s="10">
        <v>5347.0</v>
      </c>
      <c r="C18" s="18">
        <v>0.0</v>
      </c>
      <c r="D18" s="11">
        <f t="shared" si="1"/>
        <v>5347</v>
      </c>
      <c r="E18" s="11">
        <f t="shared" si="7"/>
        <v>107941</v>
      </c>
      <c r="F18" s="14"/>
      <c r="G18" s="25"/>
      <c r="H18" s="14"/>
      <c r="I18" s="12">
        <v>43862.0</v>
      </c>
      <c r="J18" s="12">
        <v>44104.0</v>
      </c>
      <c r="K18" s="13">
        <f t="shared" si="2"/>
        <v>242</v>
      </c>
      <c r="L18" s="14">
        <v>535.0</v>
      </c>
      <c r="M18" s="15">
        <v>0.18</v>
      </c>
      <c r="N18" s="16">
        <f t="shared" si="3"/>
        <v>962</v>
      </c>
      <c r="O18" s="16">
        <v>0.0</v>
      </c>
      <c r="P18" s="11">
        <f t="shared" si="4"/>
        <v>962</v>
      </c>
      <c r="Q18" s="11">
        <f t="shared" si="8"/>
        <v>19431</v>
      </c>
      <c r="R18" s="32">
        <v>44104.0</v>
      </c>
      <c r="S18" s="21"/>
      <c r="T18" s="12"/>
      <c r="U18" s="11"/>
      <c r="V18" s="88">
        <f t="shared" si="5"/>
        <v>242</v>
      </c>
      <c r="W18" s="14">
        <f t="shared" si="6"/>
        <v>115</v>
      </c>
      <c r="X18" s="89"/>
      <c r="Y18" s="89"/>
      <c r="Z18" s="89"/>
      <c r="AA18" s="89"/>
      <c r="AB18" s="91"/>
    </row>
    <row r="19">
      <c r="A19" s="17">
        <v>43891.0</v>
      </c>
      <c r="B19" s="10">
        <v>5347.0</v>
      </c>
      <c r="C19" s="18">
        <v>0.0</v>
      </c>
      <c r="D19" s="11">
        <f t="shared" si="1"/>
        <v>5347</v>
      </c>
      <c r="E19" s="11">
        <f t="shared" si="7"/>
        <v>113288</v>
      </c>
      <c r="F19" s="14"/>
      <c r="G19" s="25"/>
      <c r="H19" s="14"/>
      <c r="I19" s="12">
        <v>43891.0</v>
      </c>
      <c r="J19" s="12">
        <v>44104.0</v>
      </c>
      <c r="K19" s="13">
        <f t="shared" si="2"/>
        <v>213</v>
      </c>
      <c r="L19" s="14">
        <v>535.0</v>
      </c>
      <c r="M19" s="15">
        <v>0.18</v>
      </c>
      <c r="N19" s="16">
        <f t="shared" si="3"/>
        <v>962</v>
      </c>
      <c r="O19" s="16">
        <v>0.0</v>
      </c>
      <c r="P19" s="11">
        <f t="shared" si="4"/>
        <v>962</v>
      </c>
      <c r="Q19" s="11">
        <f t="shared" si="8"/>
        <v>20393</v>
      </c>
      <c r="R19" s="32">
        <v>44104.0</v>
      </c>
      <c r="S19" s="11"/>
      <c r="T19" s="11"/>
      <c r="U19" s="11"/>
      <c r="V19" s="88">
        <f t="shared" si="5"/>
        <v>213</v>
      </c>
      <c r="W19" s="14">
        <f t="shared" si="6"/>
        <v>101</v>
      </c>
      <c r="X19" s="89"/>
      <c r="Y19" s="89">
        <f>SUM(C19,O19)</f>
        <v>0</v>
      </c>
      <c r="Z19" s="89"/>
      <c r="AA19" s="89"/>
      <c r="AB19" s="92"/>
    </row>
    <row r="20">
      <c r="A20" s="22">
        <v>43922.0</v>
      </c>
      <c r="B20" s="23">
        <v>5881.0</v>
      </c>
      <c r="C20" s="27">
        <v>24784.0</v>
      </c>
      <c r="D20" s="11">
        <f t="shared" si="1"/>
        <v>-18903</v>
      </c>
      <c r="E20" s="11">
        <f t="shared" si="7"/>
        <v>94385</v>
      </c>
      <c r="F20" s="28" t="s">
        <v>341</v>
      </c>
      <c r="G20" s="25" t="s">
        <v>342</v>
      </c>
      <c r="H20" s="28"/>
      <c r="I20" s="12">
        <v>43922.0</v>
      </c>
      <c r="J20" s="12">
        <v>44104.0</v>
      </c>
      <c r="K20" s="13">
        <f t="shared" si="2"/>
        <v>182</v>
      </c>
      <c r="L20" s="14">
        <v>588.0</v>
      </c>
      <c r="M20" s="29">
        <v>0.18</v>
      </c>
      <c r="N20" s="30">
        <f t="shared" si="3"/>
        <v>1059</v>
      </c>
      <c r="O20" s="30">
        <v>4461.0</v>
      </c>
      <c r="P20" s="11">
        <f t="shared" si="4"/>
        <v>-3402</v>
      </c>
      <c r="Q20" s="11">
        <f t="shared" si="8"/>
        <v>16991</v>
      </c>
      <c r="R20" s="32">
        <v>44104.0</v>
      </c>
      <c r="S20" s="23"/>
      <c r="T20" s="23"/>
      <c r="U20" s="23"/>
      <c r="V20" s="88">
        <f t="shared" si="5"/>
        <v>182</v>
      </c>
      <c r="W20" s="14">
        <f t="shared" si="6"/>
        <v>95</v>
      </c>
      <c r="X20" s="89" t="s">
        <v>343</v>
      </c>
      <c r="Y20" s="89">
        <v>29245.0</v>
      </c>
      <c r="Z20" s="89" t="s">
        <v>344</v>
      </c>
      <c r="AA20" s="89"/>
      <c r="AB20" s="93"/>
    </row>
    <row r="21" ht="15.75" customHeight="1">
      <c r="A21" s="22">
        <v>43952.0</v>
      </c>
      <c r="B21" s="23">
        <v>5881.0</v>
      </c>
      <c r="C21" s="27">
        <v>0.0</v>
      </c>
      <c r="D21" s="11">
        <f t="shared" si="1"/>
        <v>5881</v>
      </c>
      <c r="E21" s="11">
        <f t="shared" si="7"/>
        <v>100266</v>
      </c>
      <c r="F21" s="28"/>
      <c r="G21" s="25"/>
      <c r="H21" s="28"/>
      <c r="I21" s="12">
        <v>43952.0</v>
      </c>
      <c r="J21" s="12">
        <v>44104.0</v>
      </c>
      <c r="K21" s="13">
        <f t="shared" si="2"/>
        <v>152</v>
      </c>
      <c r="L21" s="14">
        <v>588.0</v>
      </c>
      <c r="M21" s="29">
        <v>0.18</v>
      </c>
      <c r="N21" s="30">
        <f t="shared" si="3"/>
        <v>1059</v>
      </c>
      <c r="O21" s="30">
        <v>0.0</v>
      </c>
      <c r="P21" s="11">
        <f t="shared" si="4"/>
        <v>1059</v>
      </c>
      <c r="Q21" s="11">
        <f t="shared" si="8"/>
        <v>18050</v>
      </c>
      <c r="R21" s="32">
        <v>44104.0</v>
      </c>
      <c r="S21" s="23"/>
      <c r="T21" s="23"/>
      <c r="U21" s="23"/>
      <c r="V21" s="88">
        <f t="shared" si="5"/>
        <v>152</v>
      </c>
      <c r="W21" s="14">
        <f t="shared" si="6"/>
        <v>79</v>
      </c>
      <c r="X21" s="89"/>
      <c r="Y21" s="89"/>
      <c r="Z21" s="89"/>
      <c r="AA21" s="89"/>
      <c r="AB21" s="93"/>
    </row>
    <row r="22" ht="15.75" customHeight="1">
      <c r="A22" s="22">
        <v>43983.0</v>
      </c>
      <c r="B22" s="23">
        <v>5881.0</v>
      </c>
      <c r="C22" s="27">
        <v>24784.0</v>
      </c>
      <c r="D22" s="11">
        <f t="shared" si="1"/>
        <v>-18903</v>
      </c>
      <c r="E22" s="11">
        <f t="shared" si="7"/>
        <v>81363</v>
      </c>
      <c r="F22" s="28" t="s">
        <v>345</v>
      </c>
      <c r="G22" s="25" t="s">
        <v>346</v>
      </c>
      <c r="H22" s="28"/>
      <c r="I22" s="12">
        <v>43983.0</v>
      </c>
      <c r="J22" s="12">
        <v>44104.0</v>
      </c>
      <c r="K22" s="13">
        <f t="shared" si="2"/>
        <v>121</v>
      </c>
      <c r="L22" s="14">
        <v>588.0</v>
      </c>
      <c r="M22" s="29">
        <v>0.18</v>
      </c>
      <c r="N22" s="30">
        <f t="shared" si="3"/>
        <v>1059</v>
      </c>
      <c r="O22" s="30">
        <v>4461.0</v>
      </c>
      <c r="P22" s="11">
        <f t="shared" si="4"/>
        <v>-3402</v>
      </c>
      <c r="Q22" s="11">
        <f t="shared" si="8"/>
        <v>14648</v>
      </c>
      <c r="R22" s="32">
        <v>44104.0</v>
      </c>
      <c r="S22" s="23"/>
      <c r="T22" s="23"/>
      <c r="U22" s="23"/>
      <c r="V22" s="88">
        <f t="shared" si="5"/>
        <v>121</v>
      </c>
      <c r="W22" s="14">
        <f t="shared" si="6"/>
        <v>63</v>
      </c>
      <c r="X22" s="90" t="s">
        <v>347</v>
      </c>
      <c r="Y22" s="89">
        <v>29245.0</v>
      </c>
      <c r="Z22" s="89">
        <v>243359.0</v>
      </c>
      <c r="AA22" s="89"/>
      <c r="AB22" s="94"/>
    </row>
    <row r="23" ht="15.75" customHeight="1">
      <c r="A23" s="17">
        <v>44013.0</v>
      </c>
      <c r="B23" s="23">
        <v>5881.0</v>
      </c>
      <c r="C23" s="18">
        <v>0.0</v>
      </c>
      <c r="D23" s="11">
        <f t="shared" si="1"/>
        <v>5881</v>
      </c>
      <c r="E23" s="11">
        <f t="shared" si="7"/>
        <v>87244</v>
      </c>
      <c r="F23" s="14"/>
      <c r="G23" s="25"/>
      <c r="H23" s="14"/>
      <c r="I23" s="12">
        <v>44013.0</v>
      </c>
      <c r="J23" s="12">
        <v>44104.0</v>
      </c>
      <c r="K23" s="13">
        <f t="shared" si="2"/>
        <v>91</v>
      </c>
      <c r="L23" s="14">
        <v>588.0</v>
      </c>
      <c r="M23" s="15">
        <v>0.18</v>
      </c>
      <c r="N23" s="16">
        <f t="shared" si="3"/>
        <v>1059</v>
      </c>
      <c r="O23" s="16">
        <v>0.0</v>
      </c>
      <c r="P23" s="11">
        <f t="shared" si="4"/>
        <v>1059</v>
      </c>
      <c r="Q23" s="11">
        <f t="shared" si="8"/>
        <v>15707</v>
      </c>
      <c r="R23" s="32">
        <v>44104.0</v>
      </c>
      <c r="S23" s="11"/>
      <c r="T23" s="11"/>
      <c r="U23" s="11"/>
      <c r="V23" s="88">
        <f t="shared" si="5"/>
        <v>91</v>
      </c>
      <c r="W23" s="14">
        <f t="shared" si="6"/>
        <v>48</v>
      </c>
      <c r="X23" s="89"/>
      <c r="Y23" s="89"/>
      <c r="Z23" s="89"/>
      <c r="AA23" s="89"/>
      <c r="AB23" s="92"/>
    </row>
    <row r="24" ht="15.75" customHeight="1">
      <c r="A24" s="17">
        <v>44044.0</v>
      </c>
      <c r="B24" s="23">
        <v>5881.0</v>
      </c>
      <c r="C24" s="18">
        <v>12712.0</v>
      </c>
      <c r="D24" s="11">
        <f t="shared" si="1"/>
        <v>-6831</v>
      </c>
      <c r="E24" s="11">
        <f t="shared" si="7"/>
        <v>80413</v>
      </c>
      <c r="F24" s="14"/>
      <c r="G24" s="25"/>
      <c r="H24" s="14"/>
      <c r="I24" s="12">
        <v>44044.0</v>
      </c>
      <c r="J24" s="12">
        <v>44104.0</v>
      </c>
      <c r="K24" s="13">
        <f t="shared" si="2"/>
        <v>60</v>
      </c>
      <c r="L24" s="14">
        <v>588.0</v>
      </c>
      <c r="M24" s="15">
        <v>0.18</v>
      </c>
      <c r="N24" s="16">
        <f t="shared" si="3"/>
        <v>1059</v>
      </c>
      <c r="O24" s="16">
        <v>2288.0</v>
      </c>
      <c r="P24" s="11">
        <f t="shared" si="4"/>
        <v>-1229</v>
      </c>
      <c r="Q24" s="11">
        <f t="shared" si="8"/>
        <v>14478</v>
      </c>
      <c r="R24" s="32">
        <v>44104.0</v>
      </c>
      <c r="S24" s="11"/>
      <c r="T24" s="11"/>
      <c r="U24" s="11"/>
      <c r="V24" s="88">
        <f t="shared" si="5"/>
        <v>60</v>
      </c>
      <c r="W24" s="14">
        <f t="shared" si="6"/>
        <v>31</v>
      </c>
      <c r="X24" s="89" t="s">
        <v>348</v>
      </c>
      <c r="Y24" s="89">
        <v>15000.0</v>
      </c>
      <c r="Z24" s="89"/>
      <c r="AA24" s="89"/>
      <c r="AB24" s="92"/>
    </row>
    <row r="25" ht="15.75" customHeight="1">
      <c r="A25" s="17">
        <v>44075.0</v>
      </c>
      <c r="B25" s="23">
        <v>5881.0</v>
      </c>
      <c r="C25" s="18">
        <v>12712.0</v>
      </c>
      <c r="D25" s="11">
        <f t="shared" si="1"/>
        <v>-6831</v>
      </c>
      <c r="E25" s="11">
        <f t="shared" si="7"/>
        <v>73582</v>
      </c>
      <c r="F25" s="14"/>
      <c r="G25" s="14"/>
      <c r="H25" s="14"/>
      <c r="I25" s="12">
        <v>44075.0</v>
      </c>
      <c r="J25" s="12">
        <v>44104.0</v>
      </c>
      <c r="K25" s="13">
        <f t="shared" si="2"/>
        <v>29</v>
      </c>
      <c r="L25" s="14">
        <v>588.0</v>
      </c>
      <c r="M25" s="15">
        <v>0.18</v>
      </c>
      <c r="N25" s="16">
        <f t="shared" si="3"/>
        <v>1059</v>
      </c>
      <c r="O25" s="16">
        <v>2288.0</v>
      </c>
      <c r="P25" s="11">
        <f t="shared" si="4"/>
        <v>-1229</v>
      </c>
      <c r="Q25" s="11">
        <f t="shared" si="8"/>
        <v>13249</v>
      </c>
      <c r="R25" s="32">
        <v>44104.0</v>
      </c>
      <c r="S25" s="11"/>
      <c r="T25" s="11"/>
      <c r="U25" s="11"/>
      <c r="V25" s="88">
        <f t="shared" si="5"/>
        <v>29</v>
      </c>
      <c r="W25" s="14">
        <f t="shared" si="6"/>
        <v>15</v>
      </c>
      <c r="X25" s="89" t="s">
        <v>349</v>
      </c>
      <c r="Y25" s="89">
        <v>15000.0</v>
      </c>
      <c r="Z25" s="89"/>
      <c r="AA25" s="89"/>
      <c r="AB25" s="89"/>
    </row>
    <row r="26" ht="15.75" customHeight="1">
      <c r="A26" s="23" t="s">
        <v>36</v>
      </c>
      <c r="B26" s="23">
        <f t="shared" ref="B26:D26" si="9">SUM(B5:B25)</f>
        <v>148574</v>
      </c>
      <c r="C26" s="23">
        <f t="shared" si="9"/>
        <v>74992</v>
      </c>
      <c r="D26" s="23">
        <f t="shared" si="9"/>
        <v>73582</v>
      </c>
      <c r="E26" s="23"/>
      <c r="F26" s="28"/>
      <c r="G26" s="28"/>
      <c r="H26" s="28"/>
      <c r="I26" s="33"/>
      <c r="J26" s="28"/>
      <c r="K26" s="28"/>
      <c r="L26" s="23">
        <f>SUM(L5:L25)</f>
        <v>10810</v>
      </c>
      <c r="M26" s="23"/>
      <c r="N26" s="23">
        <f t="shared" ref="N26:P26" si="10">SUM(N5:N25)</f>
        <v>26747</v>
      </c>
      <c r="O26" s="23">
        <f t="shared" si="10"/>
        <v>13498</v>
      </c>
      <c r="P26" s="23">
        <f t="shared" si="10"/>
        <v>13249</v>
      </c>
      <c r="Q26" s="23"/>
      <c r="R26" s="23"/>
      <c r="S26" s="23"/>
      <c r="T26" s="23"/>
      <c r="U26" s="23"/>
      <c r="V26" s="23"/>
      <c r="W26" s="23">
        <f>SUM(W5:W25)</f>
        <v>4716</v>
      </c>
    </row>
    <row r="27" ht="15.75" customHeight="1">
      <c r="Z27" s="24">
        <v>75646.0</v>
      </c>
    </row>
    <row r="28" ht="15.75" customHeight="1">
      <c r="A28" s="3" t="s">
        <v>37</v>
      </c>
      <c r="B28" s="4"/>
      <c r="C28" s="4"/>
      <c r="D28" s="4"/>
      <c r="E28" s="4"/>
      <c r="F28" s="5"/>
      <c r="Z28" s="24">
        <f>-E5</f>
        <v>-40470</v>
      </c>
    </row>
    <row r="29" ht="15.75" customHeight="1">
      <c r="A29" s="34" t="s">
        <v>38</v>
      </c>
      <c r="B29" s="5"/>
      <c r="C29" s="35"/>
      <c r="D29" s="35" t="s">
        <v>39</v>
      </c>
      <c r="E29" s="35" t="s">
        <v>17</v>
      </c>
      <c r="F29" s="35" t="s">
        <v>6</v>
      </c>
      <c r="Z29" s="24">
        <f>-Q5</f>
        <v>-7285</v>
      </c>
    </row>
    <row r="30" ht="15.75" customHeight="1">
      <c r="A30" s="34" t="s">
        <v>1</v>
      </c>
      <c r="B30" s="5"/>
      <c r="C30" s="35"/>
      <c r="D30" s="35">
        <f t="shared" ref="D30:E30" si="11">B26</f>
        <v>148574</v>
      </c>
      <c r="E30" s="35">
        <f t="shared" si="11"/>
        <v>74992</v>
      </c>
      <c r="F30" s="35">
        <f t="shared" ref="F30:F33" si="13">SUM(D30-E30)</f>
        <v>73582</v>
      </c>
      <c r="Z30" s="24">
        <f>-W5</f>
        <v>-1883</v>
      </c>
    </row>
    <row r="31" ht="15.75" customHeight="1">
      <c r="A31" s="34" t="s">
        <v>40</v>
      </c>
      <c r="B31" s="5"/>
      <c r="C31" s="35"/>
      <c r="D31" s="35">
        <f t="shared" ref="D31:E31" si="12">N26</f>
        <v>26747</v>
      </c>
      <c r="E31" s="35">
        <f t="shared" si="12"/>
        <v>13498</v>
      </c>
      <c r="F31" s="35">
        <f t="shared" si="13"/>
        <v>13249</v>
      </c>
      <c r="Z31" s="24">
        <f>SUM(Z27:Z30)</f>
        <v>26008</v>
      </c>
    </row>
    <row r="32" ht="15.75" customHeight="1">
      <c r="A32" s="34" t="s">
        <v>41</v>
      </c>
      <c r="B32" s="5"/>
      <c r="C32" s="35"/>
      <c r="D32" s="35">
        <f>L26</f>
        <v>10810</v>
      </c>
      <c r="E32" s="35">
        <v>0.0</v>
      </c>
      <c r="F32" s="35">
        <f t="shared" si="13"/>
        <v>10810</v>
      </c>
    </row>
    <row r="33" ht="15.75" customHeight="1">
      <c r="A33" s="34" t="s">
        <v>42</v>
      </c>
      <c r="B33" s="5"/>
      <c r="C33" s="35"/>
      <c r="D33" s="35">
        <f>W26</f>
        <v>4716</v>
      </c>
      <c r="E33" s="35">
        <v>0.0</v>
      </c>
      <c r="F33" s="35">
        <f t="shared" si="13"/>
        <v>4716</v>
      </c>
    </row>
    <row r="34" ht="15.75" customHeight="1">
      <c r="A34" s="3" t="s">
        <v>36</v>
      </c>
      <c r="B34" s="5"/>
      <c r="C34" s="35"/>
      <c r="D34" s="35">
        <f t="shared" ref="D34:F34" si="14">SUM(D30:D33)</f>
        <v>190847</v>
      </c>
      <c r="E34" s="35">
        <f t="shared" si="14"/>
        <v>88490</v>
      </c>
      <c r="F34" s="35">
        <f t="shared" si="14"/>
        <v>102357</v>
      </c>
    </row>
    <row r="35" ht="15.75" customHeight="1">
      <c r="A35" s="36" t="s">
        <v>43</v>
      </c>
    </row>
    <row r="36" ht="25.5" customHeight="1"/>
    <row r="37" ht="15.75" customHeight="1">
      <c r="F37" s="24" t="s">
        <v>45</v>
      </c>
      <c r="I37" s="24" t="s">
        <v>46</v>
      </c>
      <c r="L37" s="24" t="s">
        <v>47</v>
      </c>
      <c r="Q37" s="24" t="s">
        <v>48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31:B31"/>
    <mergeCell ref="A32:B32"/>
    <mergeCell ref="A33:B33"/>
    <mergeCell ref="A34:B34"/>
    <mergeCell ref="A35:Q35"/>
    <mergeCell ref="A1:W1"/>
    <mergeCell ref="A2:L2"/>
    <mergeCell ref="M2:W2"/>
    <mergeCell ref="A4:W4"/>
    <mergeCell ref="A28:F28"/>
    <mergeCell ref="A29:B29"/>
    <mergeCell ref="A30:B30"/>
  </mergeCells>
  <printOptions/>
  <pageMargins bottom="0.7480314960629921" footer="0.0" header="0.0" left="0.7086614173228347" right="0.7086614173228347" top="0.7480314960629921"/>
  <pageSetup paperSize="9" scale="70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5.75"/>
    <col customWidth="1" min="4" max="4" width="8.13"/>
    <col customWidth="1" min="5" max="5" width="7.5"/>
    <col customWidth="1" min="6" max="6" width="6.88"/>
    <col customWidth="1" min="7" max="7" width="7.0"/>
    <col customWidth="1" min="8" max="8" width="4.13"/>
    <col customWidth="1" min="9" max="9" width="8.25"/>
    <col customWidth="1" min="10" max="10" width="8.5"/>
    <col customWidth="1" min="11" max="11" width="5.0"/>
    <col customWidth="1" min="12" max="12" width="7.38"/>
    <col customWidth="1" min="13" max="13" width="3.75"/>
    <col customWidth="1" min="14" max="14" width="5.25"/>
    <col customWidth="1" min="15" max="15" width="5.13"/>
    <col customWidth="1" min="16" max="16" width="5.38"/>
    <col customWidth="1" min="17" max="17" width="7.25"/>
    <col customWidth="1" min="18" max="18" width="9.38"/>
    <col customWidth="1" min="19" max="19" width="6.88"/>
    <col customWidth="1" min="20" max="20" width="6.63"/>
    <col customWidth="1" min="21" max="21" width="4.5"/>
    <col customWidth="1" min="22" max="22" width="4.38"/>
    <col customWidth="1" min="23" max="23" width="5.88"/>
    <col customWidth="1" min="24" max="24" width="5.25"/>
    <col customWidth="1" min="25" max="25" width="4.5"/>
    <col customWidth="1" min="26" max="26" width="6.0"/>
    <col customWidth="1" min="27" max="27" width="5.25"/>
    <col customWidth="1" min="28" max="30" width="7.63"/>
  </cols>
  <sheetData>
    <row r="1">
      <c r="A1" s="49" t="s">
        <v>350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 t="s">
        <v>351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13.5" customHeight="1">
      <c r="A5" s="9" t="s">
        <v>340</v>
      </c>
      <c r="B5" s="10">
        <v>55281.0</v>
      </c>
      <c r="C5" s="10">
        <v>0.0</v>
      </c>
      <c r="D5" s="11">
        <f t="shared" ref="D5:D25" si="1">SUM(B5-C5)</f>
        <v>55281</v>
      </c>
      <c r="E5" s="10">
        <f>D5</f>
        <v>55281</v>
      </c>
      <c r="F5" s="25"/>
      <c r="G5" s="25"/>
      <c r="H5" s="9"/>
      <c r="I5" s="12">
        <v>43466.0</v>
      </c>
      <c r="J5" s="12">
        <v>44104.0</v>
      </c>
      <c r="K5" s="13">
        <f t="shared" ref="K5:K25" si="2">SUM(J5-I5)</f>
        <v>638</v>
      </c>
      <c r="L5" s="14"/>
      <c r="M5" s="15">
        <v>0.18</v>
      </c>
      <c r="N5" s="16">
        <f t="shared" ref="N5:N25" si="3">ROUND(SUM(B5*M5),0)</f>
        <v>9951</v>
      </c>
      <c r="O5" s="16">
        <v>0.0</v>
      </c>
      <c r="P5" s="11">
        <f t="shared" ref="P5:P25" si="4">SUM(N5-O5)</f>
        <v>9951</v>
      </c>
      <c r="Q5" s="11">
        <f>P5</f>
        <v>9951</v>
      </c>
      <c r="R5" s="32">
        <v>43987.0</v>
      </c>
      <c r="S5" s="11"/>
      <c r="T5" s="11"/>
      <c r="U5" s="11"/>
      <c r="V5" s="88">
        <f t="shared" ref="V5:V25" si="5">SUM(R5-I5)</f>
        <v>521</v>
      </c>
      <c r="W5" s="14">
        <f t="shared" ref="W5:W25" si="6">ROUND(SUM(N5*18%*V5/365),0)</f>
        <v>2557</v>
      </c>
      <c r="X5" s="89">
        <v>19275.0</v>
      </c>
      <c r="Y5" s="89"/>
      <c r="Z5" s="89"/>
      <c r="AA5" s="89"/>
      <c r="AB5" s="89">
        <v>22059.0</v>
      </c>
      <c r="AC5" s="24">
        <v>22840.0</v>
      </c>
      <c r="AD5" s="24">
        <f>SUM(AB5:AC5)</f>
        <v>44899</v>
      </c>
    </row>
    <row r="6">
      <c r="A6" s="17">
        <v>43497.0</v>
      </c>
      <c r="B6" s="10">
        <v>1984.0</v>
      </c>
      <c r="C6" s="18">
        <v>0.0</v>
      </c>
      <c r="D6" s="11">
        <f t="shared" si="1"/>
        <v>1984</v>
      </c>
      <c r="E6" s="11">
        <f t="shared" ref="E6:E25" si="7">E5+D6</f>
        <v>57265</v>
      </c>
      <c r="F6" s="14"/>
      <c r="G6" s="14"/>
      <c r="H6" s="14"/>
      <c r="I6" s="12">
        <v>43497.0</v>
      </c>
      <c r="J6" s="12">
        <v>43529.0</v>
      </c>
      <c r="K6" s="13">
        <f t="shared" si="2"/>
        <v>32</v>
      </c>
      <c r="L6" s="14">
        <v>198.0</v>
      </c>
      <c r="M6" s="15">
        <v>0.18</v>
      </c>
      <c r="N6" s="16">
        <f t="shared" si="3"/>
        <v>357</v>
      </c>
      <c r="O6" s="16">
        <v>0.0</v>
      </c>
      <c r="P6" s="11">
        <f t="shared" si="4"/>
        <v>357</v>
      </c>
      <c r="Q6" s="11">
        <f t="shared" ref="Q6:Q25" si="8">SUM(Q5+P6)</f>
        <v>10308</v>
      </c>
      <c r="R6" s="32">
        <v>44104.0</v>
      </c>
      <c r="S6" s="11"/>
      <c r="T6" s="11"/>
      <c r="U6" s="11"/>
      <c r="V6" s="88">
        <f t="shared" si="5"/>
        <v>607</v>
      </c>
      <c r="W6" s="14">
        <f t="shared" si="6"/>
        <v>107</v>
      </c>
      <c r="X6" s="89">
        <v>1984.0</v>
      </c>
      <c r="Y6" s="89">
        <f>X6+X6*5%</f>
        <v>2083.2</v>
      </c>
      <c r="Z6" s="89">
        <f>Y6+Y6*10%</f>
        <v>2291.52</v>
      </c>
      <c r="AA6" s="89"/>
      <c r="AB6" s="89"/>
    </row>
    <row r="7">
      <c r="A7" s="17">
        <v>43525.0</v>
      </c>
      <c r="B7" s="10">
        <v>1984.0</v>
      </c>
      <c r="C7" s="18">
        <v>0.0</v>
      </c>
      <c r="D7" s="11">
        <f t="shared" si="1"/>
        <v>1984</v>
      </c>
      <c r="E7" s="11">
        <f t="shared" si="7"/>
        <v>59249</v>
      </c>
      <c r="F7" s="14"/>
      <c r="G7" s="12"/>
      <c r="H7" s="14"/>
      <c r="I7" s="12">
        <v>43525.0</v>
      </c>
      <c r="J7" s="12">
        <v>43529.0</v>
      </c>
      <c r="K7" s="13">
        <f t="shared" si="2"/>
        <v>4</v>
      </c>
      <c r="L7" s="14">
        <v>198.0</v>
      </c>
      <c r="M7" s="15">
        <v>0.18</v>
      </c>
      <c r="N7" s="16">
        <f t="shared" si="3"/>
        <v>357</v>
      </c>
      <c r="O7" s="16">
        <v>0.0</v>
      </c>
      <c r="P7" s="11">
        <f t="shared" si="4"/>
        <v>357</v>
      </c>
      <c r="Q7" s="11">
        <f t="shared" si="8"/>
        <v>10665</v>
      </c>
      <c r="R7" s="32">
        <v>44104.0</v>
      </c>
      <c r="S7" s="14"/>
      <c r="T7" s="14"/>
      <c r="U7" s="14"/>
      <c r="V7" s="88">
        <f t="shared" si="5"/>
        <v>579</v>
      </c>
      <c r="W7" s="14">
        <f t="shared" si="6"/>
        <v>102</v>
      </c>
      <c r="X7" s="89"/>
      <c r="Y7" s="89"/>
      <c r="Z7" s="89"/>
      <c r="AA7" s="89"/>
      <c r="AB7" s="89"/>
    </row>
    <row r="8">
      <c r="A8" s="17">
        <v>43556.0</v>
      </c>
      <c r="B8" s="10">
        <v>2083.0</v>
      </c>
      <c r="C8" s="18">
        <v>0.0</v>
      </c>
      <c r="D8" s="11">
        <f t="shared" si="1"/>
        <v>2083</v>
      </c>
      <c r="E8" s="11">
        <f t="shared" si="7"/>
        <v>61332</v>
      </c>
      <c r="F8" s="14"/>
      <c r="G8" s="12"/>
      <c r="H8" s="14"/>
      <c r="I8" s="12">
        <v>43556.0</v>
      </c>
      <c r="J8" s="12">
        <v>43607.0</v>
      </c>
      <c r="K8" s="13">
        <f t="shared" si="2"/>
        <v>51</v>
      </c>
      <c r="L8" s="14">
        <v>208.0</v>
      </c>
      <c r="M8" s="15">
        <v>0.18</v>
      </c>
      <c r="N8" s="16">
        <f t="shared" si="3"/>
        <v>375</v>
      </c>
      <c r="O8" s="16">
        <v>0.0</v>
      </c>
      <c r="P8" s="11">
        <f t="shared" si="4"/>
        <v>375</v>
      </c>
      <c r="Q8" s="11">
        <f t="shared" si="8"/>
        <v>11040</v>
      </c>
      <c r="R8" s="32">
        <v>44104.0</v>
      </c>
      <c r="S8" s="14"/>
      <c r="T8" s="14"/>
      <c r="U8" s="14"/>
      <c r="V8" s="88">
        <f t="shared" si="5"/>
        <v>548</v>
      </c>
      <c r="W8" s="14">
        <f t="shared" si="6"/>
        <v>101</v>
      </c>
      <c r="X8" s="89"/>
      <c r="Y8" s="89"/>
      <c r="Z8" s="89"/>
      <c r="AA8" s="89"/>
      <c r="AB8" s="89"/>
    </row>
    <row r="9">
      <c r="A9" s="17">
        <v>43586.0</v>
      </c>
      <c r="B9" s="10">
        <v>2083.0</v>
      </c>
      <c r="C9" s="18">
        <v>0.0</v>
      </c>
      <c r="D9" s="11">
        <f t="shared" si="1"/>
        <v>2083</v>
      </c>
      <c r="E9" s="11">
        <f t="shared" si="7"/>
        <v>63415</v>
      </c>
      <c r="F9" s="14"/>
      <c r="G9" s="12"/>
      <c r="H9" s="14"/>
      <c r="I9" s="12">
        <v>43586.0</v>
      </c>
      <c r="J9" s="12">
        <v>43607.0</v>
      </c>
      <c r="K9" s="13">
        <f t="shared" si="2"/>
        <v>21</v>
      </c>
      <c r="L9" s="14">
        <v>208.0</v>
      </c>
      <c r="M9" s="15">
        <v>0.18</v>
      </c>
      <c r="N9" s="16">
        <f t="shared" si="3"/>
        <v>375</v>
      </c>
      <c r="O9" s="16">
        <v>0.0</v>
      </c>
      <c r="P9" s="11">
        <f t="shared" si="4"/>
        <v>375</v>
      </c>
      <c r="Q9" s="11">
        <f t="shared" si="8"/>
        <v>11415</v>
      </c>
      <c r="R9" s="32">
        <v>44104.0</v>
      </c>
      <c r="S9" s="14"/>
      <c r="T9" s="14"/>
      <c r="U9" s="14"/>
      <c r="V9" s="88">
        <f t="shared" si="5"/>
        <v>518</v>
      </c>
      <c r="W9" s="14">
        <f t="shared" si="6"/>
        <v>96</v>
      </c>
      <c r="X9" s="89"/>
      <c r="Y9" s="89"/>
      <c r="Z9" s="89"/>
      <c r="AA9" s="89"/>
      <c r="AB9" s="89"/>
    </row>
    <row r="10">
      <c r="A10" s="17">
        <v>43617.0</v>
      </c>
      <c r="B10" s="10">
        <v>2083.0</v>
      </c>
      <c r="C10" s="18">
        <v>0.0</v>
      </c>
      <c r="D10" s="11">
        <f t="shared" si="1"/>
        <v>2083</v>
      </c>
      <c r="E10" s="11">
        <f t="shared" si="7"/>
        <v>65498</v>
      </c>
      <c r="F10" s="9"/>
      <c r="G10" s="9"/>
      <c r="H10" s="14"/>
      <c r="I10" s="12">
        <v>43617.0</v>
      </c>
      <c r="J10" s="12">
        <v>43704.0</v>
      </c>
      <c r="K10" s="13">
        <f t="shared" si="2"/>
        <v>87</v>
      </c>
      <c r="L10" s="14">
        <v>208.0</v>
      </c>
      <c r="M10" s="15">
        <v>0.18</v>
      </c>
      <c r="N10" s="16">
        <f t="shared" si="3"/>
        <v>375</v>
      </c>
      <c r="O10" s="16">
        <v>0.0</v>
      </c>
      <c r="P10" s="11">
        <f t="shared" si="4"/>
        <v>375</v>
      </c>
      <c r="Q10" s="11">
        <f t="shared" si="8"/>
        <v>11790</v>
      </c>
      <c r="R10" s="32">
        <v>44104.0</v>
      </c>
      <c r="S10" s="14"/>
      <c r="T10" s="21"/>
      <c r="U10" s="14"/>
      <c r="V10" s="88">
        <f t="shared" si="5"/>
        <v>487</v>
      </c>
      <c r="W10" s="14">
        <f t="shared" si="6"/>
        <v>90</v>
      </c>
      <c r="X10" s="89"/>
      <c r="Y10" s="89"/>
      <c r="Z10" s="89"/>
      <c r="AA10" s="89"/>
      <c r="AB10" s="89"/>
    </row>
    <row r="11">
      <c r="A11" s="17">
        <v>43647.0</v>
      </c>
      <c r="B11" s="10">
        <v>2083.0</v>
      </c>
      <c r="C11" s="18">
        <v>0.0</v>
      </c>
      <c r="D11" s="11">
        <f t="shared" si="1"/>
        <v>2083</v>
      </c>
      <c r="E11" s="11">
        <f t="shared" si="7"/>
        <v>67581</v>
      </c>
      <c r="F11" s="14"/>
      <c r="G11" s="21"/>
      <c r="H11" s="14"/>
      <c r="I11" s="12">
        <v>43647.0</v>
      </c>
      <c r="J11" s="12">
        <v>43704.0</v>
      </c>
      <c r="K11" s="13">
        <f t="shared" si="2"/>
        <v>57</v>
      </c>
      <c r="L11" s="14">
        <v>208.0</v>
      </c>
      <c r="M11" s="15">
        <v>0.18</v>
      </c>
      <c r="N11" s="16">
        <f t="shared" si="3"/>
        <v>375</v>
      </c>
      <c r="O11" s="16">
        <v>0.0</v>
      </c>
      <c r="P11" s="11">
        <f t="shared" si="4"/>
        <v>375</v>
      </c>
      <c r="Q11" s="11">
        <f t="shared" si="8"/>
        <v>12165</v>
      </c>
      <c r="R11" s="32">
        <v>44104.0</v>
      </c>
      <c r="S11" s="14"/>
      <c r="T11" s="14"/>
      <c r="U11" s="14"/>
      <c r="V11" s="88">
        <f t="shared" si="5"/>
        <v>457</v>
      </c>
      <c r="W11" s="14">
        <f t="shared" si="6"/>
        <v>85</v>
      </c>
      <c r="X11" s="89"/>
      <c r="Y11" s="89"/>
      <c r="Z11" s="89"/>
      <c r="AA11" s="89"/>
      <c r="AB11" s="89"/>
    </row>
    <row r="12">
      <c r="A12" s="17">
        <v>43678.0</v>
      </c>
      <c r="B12" s="10">
        <v>2083.0</v>
      </c>
      <c r="C12" s="18">
        <v>0.0</v>
      </c>
      <c r="D12" s="11">
        <f t="shared" si="1"/>
        <v>2083</v>
      </c>
      <c r="E12" s="11">
        <f t="shared" si="7"/>
        <v>69664</v>
      </c>
      <c r="F12" s="14"/>
      <c r="G12" s="21"/>
      <c r="H12" s="14"/>
      <c r="I12" s="12">
        <v>43678.0</v>
      </c>
      <c r="J12" s="12">
        <v>43704.0</v>
      </c>
      <c r="K12" s="13">
        <f t="shared" si="2"/>
        <v>26</v>
      </c>
      <c r="L12" s="14">
        <v>208.0</v>
      </c>
      <c r="M12" s="15">
        <v>0.18</v>
      </c>
      <c r="N12" s="16">
        <f t="shared" si="3"/>
        <v>375</v>
      </c>
      <c r="O12" s="16">
        <v>0.0</v>
      </c>
      <c r="P12" s="11">
        <f t="shared" si="4"/>
        <v>375</v>
      </c>
      <c r="Q12" s="11">
        <f t="shared" si="8"/>
        <v>12540</v>
      </c>
      <c r="R12" s="32">
        <v>44104.0</v>
      </c>
      <c r="S12" s="14"/>
      <c r="T12" s="14"/>
      <c r="U12" s="14"/>
      <c r="V12" s="88">
        <f t="shared" si="5"/>
        <v>426</v>
      </c>
      <c r="W12" s="14">
        <f t="shared" si="6"/>
        <v>79</v>
      </c>
      <c r="X12" s="90"/>
      <c r="Y12" s="90"/>
      <c r="Z12" s="89"/>
      <c r="AA12" s="89"/>
      <c r="AB12" s="89"/>
    </row>
    <row r="13">
      <c r="A13" s="22">
        <v>43709.0</v>
      </c>
      <c r="B13" s="10">
        <v>2083.0</v>
      </c>
      <c r="C13" s="18">
        <v>0.0</v>
      </c>
      <c r="D13" s="11">
        <f t="shared" si="1"/>
        <v>2083</v>
      </c>
      <c r="E13" s="11">
        <f t="shared" si="7"/>
        <v>71747</v>
      </c>
      <c r="F13" s="14"/>
      <c r="G13" s="21"/>
      <c r="H13" s="14"/>
      <c r="I13" s="12">
        <v>43709.0</v>
      </c>
      <c r="J13" s="12">
        <v>43985.0</v>
      </c>
      <c r="K13" s="13">
        <f t="shared" si="2"/>
        <v>276</v>
      </c>
      <c r="L13" s="14">
        <v>208.0</v>
      </c>
      <c r="M13" s="15">
        <v>0.18</v>
      </c>
      <c r="N13" s="16">
        <f t="shared" si="3"/>
        <v>375</v>
      </c>
      <c r="O13" s="16">
        <v>0.0</v>
      </c>
      <c r="P13" s="11">
        <f t="shared" si="4"/>
        <v>375</v>
      </c>
      <c r="Q13" s="11">
        <f t="shared" si="8"/>
        <v>12915</v>
      </c>
      <c r="R13" s="32">
        <v>44104.0</v>
      </c>
      <c r="S13" s="14"/>
      <c r="T13" s="14"/>
      <c r="U13" s="14"/>
      <c r="V13" s="88">
        <f t="shared" si="5"/>
        <v>395</v>
      </c>
      <c r="W13" s="14">
        <f t="shared" si="6"/>
        <v>73</v>
      </c>
      <c r="X13" s="89"/>
      <c r="Y13" s="89"/>
      <c r="Z13" s="89"/>
      <c r="AA13" s="89"/>
      <c r="AB13" s="89"/>
    </row>
    <row r="14">
      <c r="A14" s="17">
        <v>43739.0</v>
      </c>
      <c r="B14" s="10">
        <v>2083.0</v>
      </c>
      <c r="C14" s="18">
        <v>0.0</v>
      </c>
      <c r="D14" s="11">
        <f t="shared" si="1"/>
        <v>2083</v>
      </c>
      <c r="E14" s="11">
        <f t="shared" si="7"/>
        <v>73830</v>
      </c>
      <c r="F14" s="14"/>
      <c r="G14" s="21"/>
      <c r="H14" s="14"/>
      <c r="I14" s="12">
        <v>43739.0</v>
      </c>
      <c r="J14" s="12">
        <v>43985.0</v>
      </c>
      <c r="K14" s="13">
        <f t="shared" si="2"/>
        <v>246</v>
      </c>
      <c r="L14" s="14">
        <v>208.0</v>
      </c>
      <c r="M14" s="15">
        <v>0.18</v>
      </c>
      <c r="N14" s="16">
        <f t="shared" si="3"/>
        <v>375</v>
      </c>
      <c r="O14" s="16">
        <v>0.0</v>
      </c>
      <c r="P14" s="11">
        <f t="shared" si="4"/>
        <v>375</v>
      </c>
      <c r="Q14" s="11">
        <f t="shared" si="8"/>
        <v>13290</v>
      </c>
      <c r="R14" s="32">
        <v>44104.0</v>
      </c>
      <c r="S14" s="14"/>
      <c r="T14" s="14"/>
      <c r="U14" s="14"/>
      <c r="V14" s="88">
        <f t="shared" si="5"/>
        <v>365</v>
      </c>
      <c r="W14" s="14">
        <f t="shared" si="6"/>
        <v>68</v>
      </c>
      <c r="X14" s="89"/>
      <c r="Y14" s="89"/>
      <c r="Z14" s="89"/>
      <c r="AA14" s="89"/>
      <c r="AB14" s="89"/>
    </row>
    <row r="15">
      <c r="A15" s="17">
        <v>43770.0</v>
      </c>
      <c r="B15" s="10">
        <v>2083.0</v>
      </c>
      <c r="C15" s="18">
        <v>0.0</v>
      </c>
      <c r="D15" s="11">
        <f t="shared" si="1"/>
        <v>2083</v>
      </c>
      <c r="E15" s="11">
        <f t="shared" si="7"/>
        <v>75913</v>
      </c>
      <c r="F15" s="14"/>
      <c r="G15" s="21"/>
      <c r="H15" s="14"/>
      <c r="I15" s="12">
        <v>43770.0</v>
      </c>
      <c r="J15" s="12">
        <v>43985.0</v>
      </c>
      <c r="K15" s="13">
        <f t="shared" si="2"/>
        <v>215</v>
      </c>
      <c r="L15" s="14">
        <v>208.0</v>
      </c>
      <c r="M15" s="15">
        <v>0.18</v>
      </c>
      <c r="N15" s="16">
        <f t="shared" si="3"/>
        <v>375</v>
      </c>
      <c r="O15" s="16">
        <v>0.0</v>
      </c>
      <c r="P15" s="11">
        <f t="shared" si="4"/>
        <v>375</v>
      </c>
      <c r="Q15" s="11">
        <f t="shared" si="8"/>
        <v>13665</v>
      </c>
      <c r="R15" s="32">
        <v>44104.0</v>
      </c>
      <c r="S15" s="14"/>
      <c r="T15" s="14"/>
      <c r="U15" s="14"/>
      <c r="V15" s="88">
        <f t="shared" si="5"/>
        <v>334</v>
      </c>
      <c r="W15" s="14">
        <f t="shared" si="6"/>
        <v>62</v>
      </c>
      <c r="X15" s="89"/>
      <c r="Y15" s="89"/>
      <c r="Z15" s="89"/>
      <c r="AA15" s="89"/>
      <c r="AB15" s="89"/>
    </row>
    <row r="16">
      <c r="A16" s="17">
        <v>43800.0</v>
      </c>
      <c r="B16" s="10">
        <v>2083.0</v>
      </c>
      <c r="C16" s="18">
        <v>0.0</v>
      </c>
      <c r="D16" s="11">
        <f t="shared" si="1"/>
        <v>2083</v>
      </c>
      <c r="E16" s="11">
        <f t="shared" si="7"/>
        <v>77996</v>
      </c>
      <c r="F16" s="14"/>
      <c r="G16" s="12"/>
      <c r="H16" s="14"/>
      <c r="I16" s="12">
        <v>43800.0</v>
      </c>
      <c r="J16" s="12">
        <v>43985.0</v>
      </c>
      <c r="K16" s="13">
        <f t="shared" si="2"/>
        <v>185</v>
      </c>
      <c r="L16" s="14">
        <v>208.0</v>
      </c>
      <c r="M16" s="15">
        <v>0.18</v>
      </c>
      <c r="N16" s="16">
        <f t="shared" si="3"/>
        <v>375</v>
      </c>
      <c r="O16" s="16">
        <v>0.0</v>
      </c>
      <c r="P16" s="11">
        <f t="shared" si="4"/>
        <v>375</v>
      </c>
      <c r="Q16" s="11">
        <f t="shared" si="8"/>
        <v>14040</v>
      </c>
      <c r="R16" s="32">
        <v>44104.0</v>
      </c>
      <c r="S16" s="14"/>
      <c r="T16" s="14"/>
      <c r="U16" s="14"/>
      <c r="V16" s="88">
        <f t="shared" si="5"/>
        <v>304</v>
      </c>
      <c r="W16" s="14">
        <f t="shared" si="6"/>
        <v>56</v>
      </c>
      <c r="X16" s="89"/>
      <c r="Y16" s="89"/>
      <c r="Z16" s="89"/>
      <c r="AA16" s="89"/>
      <c r="AB16" s="89"/>
    </row>
    <row r="17">
      <c r="A17" s="17">
        <v>43831.0</v>
      </c>
      <c r="B17" s="10">
        <v>2083.0</v>
      </c>
      <c r="C17" s="18">
        <v>0.0</v>
      </c>
      <c r="D17" s="11">
        <f t="shared" si="1"/>
        <v>2083</v>
      </c>
      <c r="E17" s="11">
        <f t="shared" si="7"/>
        <v>80079</v>
      </c>
      <c r="F17" s="14"/>
      <c r="G17" s="14"/>
      <c r="H17" s="14"/>
      <c r="I17" s="12">
        <v>43831.0</v>
      </c>
      <c r="J17" s="12">
        <v>43985.0</v>
      </c>
      <c r="K17" s="13">
        <f t="shared" si="2"/>
        <v>154</v>
      </c>
      <c r="L17" s="14">
        <v>208.0</v>
      </c>
      <c r="M17" s="15">
        <v>0.18</v>
      </c>
      <c r="N17" s="16">
        <f t="shared" si="3"/>
        <v>375</v>
      </c>
      <c r="O17" s="16">
        <v>0.0</v>
      </c>
      <c r="P17" s="11">
        <f t="shared" si="4"/>
        <v>375</v>
      </c>
      <c r="Q17" s="11">
        <f t="shared" si="8"/>
        <v>14415</v>
      </c>
      <c r="R17" s="32">
        <v>44104.0</v>
      </c>
      <c r="S17" s="11"/>
      <c r="T17" s="11"/>
      <c r="U17" s="11"/>
      <c r="V17" s="88">
        <f t="shared" si="5"/>
        <v>273</v>
      </c>
      <c r="W17" s="14">
        <f t="shared" si="6"/>
        <v>50</v>
      </c>
      <c r="X17" s="89"/>
      <c r="Y17" s="89"/>
      <c r="Z17" s="89"/>
      <c r="AA17" s="89"/>
      <c r="AB17" s="89"/>
    </row>
    <row r="18">
      <c r="A18" s="17">
        <v>43862.0</v>
      </c>
      <c r="B18" s="10">
        <v>2083.0</v>
      </c>
      <c r="C18" s="18">
        <v>0.0</v>
      </c>
      <c r="D18" s="11">
        <f t="shared" si="1"/>
        <v>2083</v>
      </c>
      <c r="E18" s="11">
        <f t="shared" si="7"/>
        <v>82162</v>
      </c>
      <c r="F18" s="14"/>
      <c r="G18" s="25"/>
      <c r="H18" s="14"/>
      <c r="I18" s="12">
        <v>43862.0</v>
      </c>
      <c r="J18" s="12">
        <v>44025.0</v>
      </c>
      <c r="K18" s="13">
        <f t="shared" si="2"/>
        <v>163</v>
      </c>
      <c r="L18" s="14">
        <v>208.0</v>
      </c>
      <c r="M18" s="15">
        <v>0.18</v>
      </c>
      <c r="N18" s="16">
        <f t="shared" si="3"/>
        <v>375</v>
      </c>
      <c r="O18" s="16">
        <v>0.0</v>
      </c>
      <c r="P18" s="11">
        <f t="shared" si="4"/>
        <v>375</v>
      </c>
      <c r="Q18" s="11">
        <f t="shared" si="8"/>
        <v>14790</v>
      </c>
      <c r="R18" s="32">
        <v>44104.0</v>
      </c>
      <c r="S18" s="21"/>
      <c r="T18" s="12"/>
      <c r="U18" s="11"/>
      <c r="V18" s="88">
        <f t="shared" si="5"/>
        <v>242</v>
      </c>
      <c r="W18" s="14">
        <f t="shared" si="6"/>
        <v>45</v>
      </c>
      <c r="X18" s="89"/>
      <c r="Y18" s="89"/>
      <c r="Z18" s="89"/>
      <c r="AA18" s="89"/>
      <c r="AB18" s="91"/>
    </row>
    <row r="19">
      <c r="A19" s="17">
        <v>43891.0</v>
      </c>
      <c r="B19" s="10">
        <v>2083.0</v>
      </c>
      <c r="C19" s="18">
        <v>0.0</v>
      </c>
      <c r="D19" s="11">
        <f t="shared" si="1"/>
        <v>2083</v>
      </c>
      <c r="E19" s="11">
        <f t="shared" si="7"/>
        <v>84245</v>
      </c>
      <c r="F19" s="14"/>
      <c r="G19" s="25"/>
      <c r="H19" s="14"/>
      <c r="I19" s="12">
        <v>43891.0</v>
      </c>
      <c r="J19" s="12">
        <v>44025.0</v>
      </c>
      <c r="K19" s="13">
        <f t="shared" si="2"/>
        <v>134</v>
      </c>
      <c r="L19" s="14">
        <v>208.0</v>
      </c>
      <c r="M19" s="15">
        <v>0.18</v>
      </c>
      <c r="N19" s="16">
        <f t="shared" si="3"/>
        <v>375</v>
      </c>
      <c r="O19" s="16">
        <v>0.0</v>
      </c>
      <c r="P19" s="11">
        <f t="shared" si="4"/>
        <v>375</v>
      </c>
      <c r="Q19" s="11">
        <f t="shared" si="8"/>
        <v>15165</v>
      </c>
      <c r="R19" s="32">
        <v>44104.0</v>
      </c>
      <c r="S19" s="11"/>
      <c r="T19" s="11"/>
      <c r="U19" s="11"/>
      <c r="V19" s="88">
        <f t="shared" si="5"/>
        <v>213</v>
      </c>
      <c r="W19" s="14">
        <f t="shared" si="6"/>
        <v>39</v>
      </c>
      <c r="X19" s="89"/>
      <c r="Y19" s="89"/>
      <c r="Z19" s="89"/>
      <c r="AA19" s="89"/>
      <c r="AB19" s="92"/>
    </row>
    <row r="20">
      <c r="A20" s="22">
        <v>43922.0</v>
      </c>
      <c r="B20" s="23">
        <v>2292.0</v>
      </c>
      <c r="C20" s="27">
        <v>0.0</v>
      </c>
      <c r="D20" s="11">
        <f t="shared" si="1"/>
        <v>2292</v>
      </c>
      <c r="E20" s="11">
        <f t="shared" si="7"/>
        <v>86537</v>
      </c>
      <c r="F20" s="28"/>
      <c r="G20" s="25"/>
      <c r="H20" s="28"/>
      <c r="I20" s="12">
        <v>43922.0</v>
      </c>
      <c r="J20" s="12">
        <v>44025.0</v>
      </c>
      <c r="K20" s="13">
        <f t="shared" si="2"/>
        <v>103</v>
      </c>
      <c r="L20" s="14">
        <v>229.0</v>
      </c>
      <c r="M20" s="29">
        <v>0.18</v>
      </c>
      <c r="N20" s="30">
        <f t="shared" si="3"/>
        <v>413</v>
      </c>
      <c r="O20" s="30">
        <v>0.0</v>
      </c>
      <c r="P20" s="11">
        <f t="shared" si="4"/>
        <v>413</v>
      </c>
      <c r="Q20" s="11">
        <f t="shared" si="8"/>
        <v>15578</v>
      </c>
      <c r="R20" s="32">
        <v>44104.0</v>
      </c>
      <c r="S20" s="23"/>
      <c r="T20" s="23"/>
      <c r="U20" s="23"/>
      <c r="V20" s="88">
        <f t="shared" si="5"/>
        <v>182</v>
      </c>
      <c r="W20" s="14">
        <f t="shared" si="6"/>
        <v>37</v>
      </c>
      <c r="X20" s="89"/>
      <c r="Y20" s="89"/>
      <c r="Z20" s="89"/>
      <c r="AA20" s="89"/>
      <c r="AB20" s="93"/>
    </row>
    <row r="21" ht="15.75" customHeight="1">
      <c r="A21" s="22">
        <v>43952.0</v>
      </c>
      <c r="B21" s="23">
        <v>2292.0</v>
      </c>
      <c r="C21" s="27">
        <v>20340.0</v>
      </c>
      <c r="D21" s="11">
        <f t="shared" si="1"/>
        <v>-18048</v>
      </c>
      <c r="E21" s="11">
        <f t="shared" si="7"/>
        <v>68489</v>
      </c>
      <c r="F21" s="28"/>
      <c r="G21" s="25"/>
      <c r="H21" s="28"/>
      <c r="I21" s="12">
        <v>43952.0</v>
      </c>
      <c r="J21" s="12">
        <v>44025.0</v>
      </c>
      <c r="K21" s="13">
        <f t="shared" si="2"/>
        <v>73</v>
      </c>
      <c r="L21" s="14">
        <v>229.0</v>
      </c>
      <c r="M21" s="29">
        <v>0.18</v>
      </c>
      <c r="N21" s="30">
        <f t="shared" si="3"/>
        <v>413</v>
      </c>
      <c r="O21" s="30">
        <v>3660.0</v>
      </c>
      <c r="P21" s="11">
        <f t="shared" si="4"/>
        <v>-3247</v>
      </c>
      <c r="Q21" s="11">
        <f t="shared" si="8"/>
        <v>12331</v>
      </c>
      <c r="R21" s="32">
        <v>44104.0</v>
      </c>
      <c r="S21" s="23"/>
      <c r="T21" s="23"/>
      <c r="U21" s="23"/>
      <c r="V21" s="88">
        <f t="shared" si="5"/>
        <v>152</v>
      </c>
      <c r="W21" s="14">
        <f t="shared" si="6"/>
        <v>31</v>
      </c>
      <c r="X21" s="89" t="s">
        <v>352</v>
      </c>
      <c r="Y21" s="89"/>
      <c r="Z21" s="89"/>
      <c r="AA21" s="89"/>
      <c r="AB21" s="93"/>
    </row>
    <row r="22" ht="15.75" customHeight="1">
      <c r="A22" s="22">
        <v>43983.0</v>
      </c>
      <c r="B22" s="23">
        <v>2292.0</v>
      </c>
      <c r="C22" s="27">
        <v>10170.0</v>
      </c>
      <c r="D22" s="11">
        <f t="shared" si="1"/>
        <v>-7878</v>
      </c>
      <c r="E22" s="11">
        <f t="shared" si="7"/>
        <v>60611</v>
      </c>
      <c r="F22" s="28"/>
      <c r="G22" s="25"/>
      <c r="H22" s="28"/>
      <c r="I22" s="12">
        <v>43983.0</v>
      </c>
      <c r="J22" s="12">
        <v>43987.0</v>
      </c>
      <c r="K22" s="13">
        <f t="shared" si="2"/>
        <v>4</v>
      </c>
      <c r="L22" s="14">
        <v>229.0</v>
      </c>
      <c r="M22" s="29">
        <v>0.18</v>
      </c>
      <c r="N22" s="30">
        <f t="shared" si="3"/>
        <v>413</v>
      </c>
      <c r="O22" s="30">
        <v>1830.0</v>
      </c>
      <c r="P22" s="11">
        <f t="shared" si="4"/>
        <v>-1417</v>
      </c>
      <c r="Q22" s="11">
        <f t="shared" si="8"/>
        <v>10914</v>
      </c>
      <c r="R22" s="32">
        <v>44104.0</v>
      </c>
      <c r="S22" s="23"/>
      <c r="T22" s="23"/>
      <c r="U22" s="23"/>
      <c r="V22" s="88">
        <f t="shared" si="5"/>
        <v>121</v>
      </c>
      <c r="W22" s="14">
        <f t="shared" si="6"/>
        <v>25</v>
      </c>
      <c r="X22" s="90" t="s">
        <v>353</v>
      </c>
      <c r="Y22" s="89"/>
      <c r="Z22" s="89"/>
      <c r="AA22" s="89"/>
      <c r="AB22" s="94"/>
    </row>
    <row r="23" ht="15.75" customHeight="1">
      <c r="A23" s="17">
        <v>44013.0</v>
      </c>
      <c r="B23" s="23">
        <v>2292.0</v>
      </c>
      <c r="C23" s="18">
        <v>10170.0</v>
      </c>
      <c r="D23" s="11">
        <f t="shared" si="1"/>
        <v>-7878</v>
      </c>
      <c r="E23" s="11">
        <f t="shared" si="7"/>
        <v>52733</v>
      </c>
      <c r="F23" s="14"/>
      <c r="G23" s="25"/>
      <c r="H23" s="14"/>
      <c r="I23" s="12">
        <v>44013.0</v>
      </c>
      <c r="J23" s="12">
        <v>44025.0</v>
      </c>
      <c r="K23" s="13">
        <f t="shared" si="2"/>
        <v>12</v>
      </c>
      <c r="L23" s="14">
        <v>229.0</v>
      </c>
      <c r="M23" s="15">
        <v>0.18</v>
      </c>
      <c r="N23" s="16">
        <f t="shared" si="3"/>
        <v>413</v>
      </c>
      <c r="O23" s="16">
        <v>1830.0</v>
      </c>
      <c r="P23" s="11">
        <f t="shared" si="4"/>
        <v>-1417</v>
      </c>
      <c r="Q23" s="11">
        <f t="shared" si="8"/>
        <v>9497</v>
      </c>
      <c r="R23" s="32">
        <v>44104.0</v>
      </c>
      <c r="S23" s="11"/>
      <c r="T23" s="11"/>
      <c r="U23" s="11"/>
      <c r="V23" s="88">
        <f t="shared" si="5"/>
        <v>91</v>
      </c>
      <c r="W23" s="14">
        <f t="shared" si="6"/>
        <v>19</v>
      </c>
      <c r="X23" s="89" t="s">
        <v>354</v>
      </c>
      <c r="Y23" s="89"/>
      <c r="Z23" s="89"/>
      <c r="AA23" s="89"/>
      <c r="AB23" s="92"/>
    </row>
    <row r="24" ht="15.75" customHeight="1">
      <c r="A24" s="17">
        <v>44044.0</v>
      </c>
      <c r="B24" s="23">
        <v>2292.0</v>
      </c>
      <c r="C24" s="18">
        <v>0.0</v>
      </c>
      <c r="D24" s="11">
        <f t="shared" si="1"/>
        <v>2292</v>
      </c>
      <c r="E24" s="11">
        <f t="shared" si="7"/>
        <v>55025</v>
      </c>
      <c r="F24" s="14"/>
      <c r="G24" s="25"/>
      <c r="H24" s="14"/>
      <c r="I24" s="12">
        <v>44044.0</v>
      </c>
      <c r="J24" s="12">
        <v>44025.0</v>
      </c>
      <c r="K24" s="13">
        <f t="shared" si="2"/>
        <v>-19</v>
      </c>
      <c r="L24" s="14">
        <v>229.0</v>
      </c>
      <c r="M24" s="15">
        <v>0.18</v>
      </c>
      <c r="N24" s="16">
        <f t="shared" si="3"/>
        <v>413</v>
      </c>
      <c r="O24" s="16">
        <v>0.0</v>
      </c>
      <c r="P24" s="11">
        <f t="shared" si="4"/>
        <v>413</v>
      </c>
      <c r="Q24" s="11">
        <f t="shared" si="8"/>
        <v>9910</v>
      </c>
      <c r="R24" s="32">
        <v>44104.0</v>
      </c>
      <c r="S24" s="11"/>
      <c r="T24" s="11"/>
      <c r="U24" s="11"/>
      <c r="V24" s="88">
        <f t="shared" si="5"/>
        <v>60</v>
      </c>
      <c r="W24" s="14">
        <f t="shared" si="6"/>
        <v>12</v>
      </c>
      <c r="X24" s="89"/>
      <c r="Y24" s="89"/>
      <c r="Z24" s="89"/>
      <c r="AA24" s="89"/>
      <c r="AB24" s="92"/>
    </row>
    <row r="25" ht="15.75" customHeight="1">
      <c r="A25" s="17">
        <v>44075.0</v>
      </c>
      <c r="B25" s="23">
        <v>2292.0</v>
      </c>
      <c r="C25" s="18">
        <v>0.0</v>
      </c>
      <c r="D25" s="11">
        <f t="shared" si="1"/>
        <v>2292</v>
      </c>
      <c r="E25" s="11">
        <f t="shared" si="7"/>
        <v>57317</v>
      </c>
      <c r="F25" s="14"/>
      <c r="G25" s="14"/>
      <c r="H25" s="14"/>
      <c r="I25" s="12">
        <v>44075.0</v>
      </c>
      <c r="J25" s="12">
        <v>44104.0</v>
      </c>
      <c r="K25" s="13">
        <f t="shared" si="2"/>
        <v>29</v>
      </c>
      <c r="L25" s="14">
        <v>229.0</v>
      </c>
      <c r="M25" s="15">
        <v>0.18</v>
      </c>
      <c r="N25" s="16">
        <f t="shared" si="3"/>
        <v>413</v>
      </c>
      <c r="O25" s="16">
        <v>0.0</v>
      </c>
      <c r="P25" s="11">
        <f t="shared" si="4"/>
        <v>413</v>
      </c>
      <c r="Q25" s="11">
        <f t="shared" si="8"/>
        <v>10323</v>
      </c>
      <c r="R25" s="32">
        <v>44104.0</v>
      </c>
      <c r="S25" s="11"/>
      <c r="T25" s="11"/>
      <c r="U25" s="11"/>
      <c r="V25" s="88">
        <f t="shared" si="5"/>
        <v>29</v>
      </c>
      <c r="W25" s="14">
        <f t="shared" si="6"/>
        <v>6</v>
      </c>
      <c r="X25" s="89">
        <v>5000.0</v>
      </c>
      <c r="Y25" s="89">
        <f>ROUND(X25*100/118,0)</f>
        <v>4237</v>
      </c>
      <c r="Z25" s="89"/>
      <c r="AA25" s="89"/>
      <c r="AB25" s="89"/>
    </row>
    <row r="26" ht="15.75" customHeight="1">
      <c r="A26" s="23" t="s">
        <v>36</v>
      </c>
      <c r="B26" s="23">
        <f t="shared" ref="B26:D26" si="9">SUM(B5:B25)</f>
        <v>97997</v>
      </c>
      <c r="C26" s="23">
        <f t="shared" si="9"/>
        <v>40680</v>
      </c>
      <c r="D26" s="23">
        <f t="shared" si="9"/>
        <v>57317</v>
      </c>
      <c r="E26" s="23"/>
      <c r="F26" s="28"/>
      <c r="G26" s="28"/>
      <c r="H26" s="28"/>
      <c r="I26" s="33"/>
      <c r="J26" s="28"/>
      <c r="K26" s="28"/>
      <c r="L26" s="23">
        <f>SUM(L5:L25)</f>
        <v>4266</v>
      </c>
      <c r="M26" s="23"/>
      <c r="N26" s="23">
        <f t="shared" ref="N26:P26" si="10">SUM(N5:N25)</f>
        <v>17643</v>
      </c>
      <c r="O26" s="23">
        <f t="shared" si="10"/>
        <v>7320</v>
      </c>
      <c r="P26" s="23">
        <f t="shared" si="10"/>
        <v>10323</v>
      </c>
      <c r="Q26" s="23"/>
      <c r="R26" s="23"/>
      <c r="S26" s="23"/>
      <c r="T26" s="23"/>
      <c r="U26" s="23"/>
      <c r="V26" s="23"/>
      <c r="W26" s="23">
        <f>SUM(W5:W25)</f>
        <v>3740</v>
      </c>
    </row>
    <row r="27" ht="15.75" customHeight="1">
      <c r="Z27" s="24">
        <v>75646.0</v>
      </c>
    </row>
    <row r="28" ht="15.75" customHeight="1">
      <c r="A28" s="3" t="s">
        <v>37</v>
      </c>
      <c r="B28" s="4"/>
      <c r="C28" s="4"/>
      <c r="D28" s="4"/>
      <c r="E28" s="4"/>
      <c r="F28" s="5"/>
      <c r="Z28" s="24">
        <f>-E5</f>
        <v>-55281</v>
      </c>
    </row>
    <row r="29" ht="15.75" customHeight="1">
      <c r="A29" s="34" t="s">
        <v>38</v>
      </c>
      <c r="B29" s="5"/>
      <c r="C29" s="35"/>
      <c r="D29" s="35" t="s">
        <v>39</v>
      </c>
      <c r="E29" s="35" t="s">
        <v>17</v>
      </c>
      <c r="F29" s="35" t="s">
        <v>6</v>
      </c>
      <c r="Z29" s="24">
        <f>-Q5</f>
        <v>-9951</v>
      </c>
    </row>
    <row r="30" ht="15.75" customHeight="1">
      <c r="A30" s="34" t="s">
        <v>1</v>
      </c>
      <c r="B30" s="5"/>
      <c r="C30" s="35"/>
      <c r="D30" s="35">
        <f t="shared" ref="D30:E30" si="11">B26</f>
        <v>97997</v>
      </c>
      <c r="E30" s="35">
        <f t="shared" si="11"/>
        <v>40680</v>
      </c>
      <c r="F30" s="35">
        <f t="shared" ref="F30:F33" si="13">SUM(D30-E30)</f>
        <v>57317</v>
      </c>
      <c r="Z30" s="24">
        <f>-W5</f>
        <v>-2557</v>
      </c>
    </row>
    <row r="31" ht="15.75" customHeight="1">
      <c r="A31" s="34" t="s">
        <v>40</v>
      </c>
      <c r="B31" s="5"/>
      <c r="C31" s="35"/>
      <c r="D31" s="35">
        <f t="shared" ref="D31:E31" si="12">N26</f>
        <v>17643</v>
      </c>
      <c r="E31" s="35">
        <f t="shared" si="12"/>
        <v>7320</v>
      </c>
      <c r="F31" s="35">
        <f t="shared" si="13"/>
        <v>10323</v>
      </c>
      <c r="Z31" s="24">
        <f>SUM(Z27:Z30)</f>
        <v>7857</v>
      </c>
    </row>
    <row r="32" ht="15.75" customHeight="1">
      <c r="A32" s="34" t="s">
        <v>41</v>
      </c>
      <c r="B32" s="5"/>
      <c r="C32" s="35"/>
      <c r="D32" s="35">
        <f>L26</f>
        <v>4266</v>
      </c>
      <c r="E32" s="35">
        <v>0.0</v>
      </c>
      <c r="F32" s="35">
        <f t="shared" si="13"/>
        <v>4266</v>
      </c>
    </row>
    <row r="33" ht="15.75" customHeight="1">
      <c r="A33" s="34" t="s">
        <v>42</v>
      </c>
      <c r="B33" s="5"/>
      <c r="C33" s="35"/>
      <c r="D33" s="35">
        <f>W26</f>
        <v>3740</v>
      </c>
      <c r="E33" s="35">
        <v>0.0</v>
      </c>
      <c r="F33" s="35">
        <f t="shared" si="13"/>
        <v>3740</v>
      </c>
    </row>
    <row r="34" ht="15.75" customHeight="1">
      <c r="A34" s="3" t="s">
        <v>36</v>
      </c>
      <c r="B34" s="5"/>
      <c r="C34" s="35"/>
      <c r="D34" s="35">
        <f t="shared" ref="D34:F34" si="14">SUM(D30:D33)</f>
        <v>123646</v>
      </c>
      <c r="E34" s="35">
        <f t="shared" si="14"/>
        <v>48000</v>
      </c>
      <c r="F34" s="35">
        <f t="shared" si="14"/>
        <v>75646</v>
      </c>
    </row>
    <row r="35" ht="15.75" customHeight="1">
      <c r="A35" s="36" t="s">
        <v>43</v>
      </c>
    </row>
    <row r="36" ht="25.5" customHeight="1"/>
    <row r="37" ht="15.75" customHeight="1">
      <c r="F37" s="24" t="s">
        <v>45</v>
      </c>
      <c r="I37" s="24" t="s">
        <v>46</v>
      </c>
      <c r="L37" s="24" t="s">
        <v>47</v>
      </c>
      <c r="Q37" s="24" t="s">
        <v>48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31:B31"/>
    <mergeCell ref="A32:B32"/>
    <mergeCell ref="A33:B33"/>
    <mergeCell ref="A34:B34"/>
    <mergeCell ref="A35:Q35"/>
    <mergeCell ref="A1:W1"/>
    <mergeCell ref="A2:L2"/>
    <mergeCell ref="M2:W2"/>
    <mergeCell ref="A4:W4"/>
    <mergeCell ref="A28:F28"/>
    <mergeCell ref="A29:B29"/>
    <mergeCell ref="A30:B30"/>
  </mergeCells>
  <printOptions/>
  <pageMargins bottom="0.7480314960629921" footer="0.0" header="0.0" left="0.7086614173228347" right="0.7086614173228347" top="0.7480314960629921"/>
  <pageSetup paperSize="9" scale="70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6.5"/>
    <col customWidth="1" min="3" max="3" width="5.75"/>
    <col customWidth="1" min="4" max="4" width="8.13"/>
    <col customWidth="1" min="5" max="5" width="7.5"/>
    <col customWidth="1" min="6" max="6" width="6.88"/>
    <col customWidth="1" min="7" max="7" width="7.0"/>
    <col customWidth="1" min="8" max="8" width="4.13"/>
    <col customWidth="1" min="9" max="9" width="8.25"/>
    <col customWidth="1" min="10" max="10" width="8.5"/>
    <col customWidth="1" min="11" max="11" width="5.0"/>
    <col customWidth="1" min="12" max="12" width="7.38"/>
    <col customWidth="1" min="13" max="13" width="3.75"/>
    <col customWidth="1" min="14" max="14" width="5.25"/>
    <col customWidth="1" min="15" max="15" width="5.13"/>
    <col customWidth="1" min="16" max="16" width="5.38"/>
    <col customWidth="1" min="17" max="17" width="7.25"/>
    <col customWidth="1" min="18" max="18" width="9.38"/>
    <col customWidth="1" min="19" max="19" width="6.88"/>
    <col customWidth="1" min="20" max="20" width="6.63"/>
    <col customWidth="1" min="21" max="21" width="4.5"/>
    <col customWidth="1" min="22" max="22" width="4.38"/>
    <col customWidth="1" min="23" max="23" width="5.88"/>
    <col customWidth="1" min="24" max="24" width="4.38"/>
    <col customWidth="1" min="25" max="25" width="4.5"/>
    <col customWidth="1" min="26" max="26" width="6.0"/>
    <col customWidth="1" min="27" max="27" width="5.25"/>
    <col customWidth="1" min="28" max="30" width="7.63"/>
  </cols>
  <sheetData>
    <row r="1">
      <c r="A1" s="49" t="s">
        <v>355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5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6</v>
      </c>
      <c r="Q3" s="7" t="s">
        <v>7</v>
      </c>
      <c r="R3" s="7" t="s">
        <v>12</v>
      </c>
      <c r="S3" s="7" t="s">
        <v>8</v>
      </c>
      <c r="T3" s="7" t="s">
        <v>9</v>
      </c>
      <c r="U3" s="7" t="s">
        <v>10</v>
      </c>
      <c r="V3" s="7" t="s">
        <v>13</v>
      </c>
      <c r="W3" s="7" t="s">
        <v>18</v>
      </c>
    </row>
    <row r="4" ht="13.5" customHeight="1">
      <c r="A4" s="8" t="s">
        <v>356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ht="13.5" customHeight="1">
      <c r="A5" s="9" t="s">
        <v>340</v>
      </c>
      <c r="B5" s="10">
        <v>22054.0</v>
      </c>
      <c r="C5" s="10">
        <v>0.0</v>
      </c>
      <c r="D5" s="11">
        <f t="shared" ref="D5:D25" si="1">SUM(B5-C5)</f>
        <v>22054</v>
      </c>
      <c r="E5" s="10">
        <f>D5</f>
        <v>22054</v>
      </c>
      <c r="F5" s="25"/>
      <c r="G5" s="25"/>
      <c r="H5" s="9"/>
      <c r="I5" s="12">
        <v>43466.0</v>
      </c>
      <c r="J5" s="12">
        <v>43529.0</v>
      </c>
      <c r="K5" s="13">
        <f t="shared" ref="K5:K25" si="2">SUM(J5-I5)</f>
        <v>63</v>
      </c>
      <c r="L5" s="14">
        <v>278.0</v>
      </c>
      <c r="M5" s="15">
        <v>0.18</v>
      </c>
      <c r="N5" s="16">
        <f t="shared" ref="N5:N25" si="3">ROUND(SUM(B5*M5),0)</f>
        <v>3970</v>
      </c>
      <c r="O5" s="16">
        <v>0.0</v>
      </c>
      <c r="P5" s="11">
        <f t="shared" ref="P5:P25" si="4">SUM(N5-O5)</f>
        <v>3970</v>
      </c>
      <c r="Q5" s="11">
        <f>P5</f>
        <v>3970</v>
      </c>
      <c r="R5" s="32">
        <v>44104.0</v>
      </c>
      <c r="S5" s="11"/>
      <c r="T5" s="11"/>
      <c r="U5" s="11"/>
      <c r="V5" s="88">
        <f t="shared" ref="V5:V23" si="5">SUM(R5-I5)</f>
        <v>638</v>
      </c>
      <c r="W5" s="14">
        <f t="shared" ref="W5:W19" si="6">ROUND(SUM(N5*18%*V5/365),0)</f>
        <v>1249</v>
      </c>
      <c r="X5" s="89">
        <v>19275.0</v>
      </c>
      <c r="Y5" s="89"/>
      <c r="Z5" s="89"/>
      <c r="AA5" s="89"/>
      <c r="AB5" s="89">
        <v>22059.0</v>
      </c>
      <c r="AC5" s="24">
        <v>22840.0</v>
      </c>
      <c r="AD5" s="24">
        <f>SUM(AB5:AC5)</f>
        <v>44899</v>
      </c>
    </row>
    <row r="6">
      <c r="A6" s="17">
        <v>43497.0</v>
      </c>
      <c r="B6" s="10">
        <v>2779.0</v>
      </c>
      <c r="C6" s="18">
        <v>0.0</v>
      </c>
      <c r="D6" s="11">
        <f t="shared" si="1"/>
        <v>2779</v>
      </c>
      <c r="E6" s="11">
        <f t="shared" ref="E6:E25" si="8">E5+D6</f>
        <v>24833</v>
      </c>
      <c r="F6" s="14"/>
      <c r="G6" s="14"/>
      <c r="H6" s="14"/>
      <c r="I6" s="12">
        <v>43497.0</v>
      </c>
      <c r="J6" s="12">
        <v>43529.0</v>
      </c>
      <c r="K6" s="13">
        <f t="shared" si="2"/>
        <v>32</v>
      </c>
      <c r="L6" s="14">
        <v>278.0</v>
      </c>
      <c r="M6" s="15">
        <v>0.18</v>
      </c>
      <c r="N6" s="16">
        <f t="shared" si="3"/>
        <v>500</v>
      </c>
      <c r="O6" s="16">
        <v>0.0</v>
      </c>
      <c r="P6" s="11">
        <f t="shared" si="4"/>
        <v>500</v>
      </c>
      <c r="Q6" s="11">
        <f t="shared" ref="Q6:Q25" si="9">SUM(Q5+P6)</f>
        <v>4470</v>
      </c>
      <c r="R6" s="32">
        <f t="shared" ref="R6:R12" si="10">J6</f>
        <v>43529</v>
      </c>
      <c r="S6" s="11"/>
      <c r="T6" s="11"/>
      <c r="U6" s="11"/>
      <c r="V6" s="88">
        <f t="shared" si="5"/>
        <v>32</v>
      </c>
      <c r="W6" s="14">
        <f t="shared" si="6"/>
        <v>8</v>
      </c>
      <c r="X6" s="89">
        <v>2779.0</v>
      </c>
      <c r="Y6" s="89">
        <f t="shared" ref="Y6:Z6" si="7">X6+X6*10%</f>
        <v>3056.9</v>
      </c>
      <c r="Z6" s="89">
        <f t="shared" si="7"/>
        <v>3362.59</v>
      </c>
      <c r="AA6" s="89"/>
      <c r="AB6" s="89"/>
    </row>
    <row r="7">
      <c r="A7" s="17">
        <v>43525.0</v>
      </c>
      <c r="B7" s="10">
        <v>2779.0</v>
      </c>
      <c r="C7" s="18">
        <v>27612.0</v>
      </c>
      <c r="D7" s="11">
        <f t="shared" si="1"/>
        <v>-24833</v>
      </c>
      <c r="E7" s="11">
        <f t="shared" si="8"/>
        <v>0</v>
      </c>
      <c r="F7" s="14" t="s">
        <v>357</v>
      </c>
      <c r="G7" s="12" t="s">
        <v>358</v>
      </c>
      <c r="H7" s="14"/>
      <c r="I7" s="12">
        <v>43525.0</v>
      </c>
      <c r="J7" s="12">
        <v>43529.0</v>
      </c>
      <c r="K7" s="13">
        <f t="shared" si="2"/>
        <v>4</v>
      </c>
      <c r="L7" s="14">
        <v>0.0</v>
      </c>
      <c r="M7" s="15">
        <v>0.18</v>
      </c>
      <c r="N7" s="16">
        <f t="shared" si="3"/>
        <v>500</v>
      </c>
      <c r="O7" s="16">
        <v>1000.0</v>
      </c>
      <c r="P7" s="11">
        <f t="shared" si="4"/>
        <v>-500</v>
      </c>
      <c r="Q7" s="11">
        <f t="shared" si="9"/>
        <v>3970</v>
      </c>
      <c r="R7" s="32">
        <f t="shared" si="10"/>
        <v>43529</v>
      </c>
      <c r="S7" s="14"/>
      <c r="T7" s="14"/>
      <c r="U7" s="14"/>
      <c r="V7" s="88">
        <f t="shared" si="5"/>
        <v>4</v>
      </c>
      <c r="W7" s="14">
        <f t="shared" si="6"/>
        <v>1</v>
      </c>
      <c r="X7" s="89">
        <f>SUM(X5:X6)</f>
        <v>22054</v>
      </c>
      <c r="Y7" s="89"/>
      <c r="Z7" s="89"/>
      <c r="AA7" s="89"/>
      <c r="AB7" s="89"/>
    </row>
    <row r="8">
      <c r="A8" s="17">
        <v>43556.0</v>
      </c>
      <c r="B8" s="10">
        <v>3057.0</v>
      </c>
      <c r="C8" s="18">
        <v>0.0</v>
      </c>
      <c r="D8" s="11">
        <f t="shared" si="1"/>
        <v>3057</v>
      </c>
      <c r="E8" s="11">
        <f t="shared" si="8"/>
        <v>3057</v>
      </c>
      <c r="F8" s="14"/>
      <c r="G8" s="12"/>
      <c r="H8" s="14"/>
      <c r="I8" s="12">
        <v>43556.0</v>
      </c>
      <c r="J8" s="12">
        <v>43607.0</v>
      </c>
      <c r="K8" s="13">
        <f t="shared" si="2"/>
        <v>51</v>
      </c>
      <c r="L8" s="14">
        <v>306.0</v>
      </c>
      <c r="M8" s="15">
        <v>0.18</v>
      </c>
      <c r="N8" s="16">
        <f t="shared" si="3"/>
        <v>550</v>
      </c>
      <c r="O8" s="16">
        <v>0.0</v>
      </c>
      <c r="P8" s="11">
        <f t="shared" si="4"/>
        <v>550</v>
      </c>
      <c r="Q8" s="11">
        <f t="shared" si="9"/>
        <v>4520</v>
      </c>
      <c r="R8" s="32">
        <f t="shared" si="10"/>
        <v>43607</v>
      </c>
      <c r="S8" s="14"/>
      <c r="T8" s="14"/>
      <c r="U8" s="14"/>
      <c r="V8" s="88">
        <f t="shared" si="5"/>
        <v>51</v>
      </c>
      <c r="W8" s="14">
        <f t="shared" si="6"/>
        <v>14</v>
      </c>
      <c r="X8" s="89">
        <v>22054.0</v>
      </c>
      <c r="Y8" s="89">
        <v>5558.0</v>
      </c>
      <c r="Z8" s="89">
        <v>1000.0</v>
      </c>
      <c r="AA8" s="89">
        <f>SUM(X8:Z8)</f>
        <v>28612</v>
      </c>
      <c r="AB8" s="89" t="s">
        <v>359</v>
      </c>
    </row>
    <row r="9">
      <c r="A9" s="17">
        <v>43586.0</v>
      </c>
      <c r="B9" s="10">
        <v>3057.0</v>
      </c>
      <c r="C9" s="18">
        <v>8337.0</v>
      </c>
      <c r="D9" s="11">
        <f t="shared" si="1"/>
        <v>-5280</v>
      </c>
      <c r="E9" s="11">
        <f t="shared" si="8"/>
        <v>-2223</v>
      </c>
      <c r="F9" s="14" t="s">
        <v>360</v>
      </c>
      <c r="G9" s="12" t="s">
        <v>301</v>
      </c>
      <c r="H9" s="14"/>
      <c r="I9" s="12">
        <v>43586.0</v>
      </c>
      <c r="J9" s="12">
        <v>43607.0</v>
      </c>
      <c r="K9" s="13">
        <f t="shared" si="2"/>
        <v>21</v>
      </c>
      <c r="L9" s="14">
        <v>306.0</v>
      </c>
      <c r="M9" s="15">
        <v>0.18</v>
      </c>
      <c r="N9" s="16">
        <f t="shared" si="3"/>
        <v>550</v>
      </c>
      <c r="O9" s="16">
        <v>1500.0</v>
      </c>
      <c r="P9" s="11">
        <f t="shared" si="4"/>
        <v>-950</v>
      </c>
      <c r="Q9" s="11">
        <f t="shared" si="9"/>
        <v>3570</v>
      </c>
      <c r="R9" s="32">
        <f t="shared" si="10"/>
        <v>43607</v>
      </c>
      <c r="S9" s="14"/>
      <c r="T9" s="14"/>
      <c r="U9" s="14"/>
      <c r="V9" s="88">
        <f t="shared" si="5"/>
        <v>21</v>
      </c>
      <c r="W9" s="14">
        <f t="shared" si="6"/>
        <v>6</v>
      </c>
      <c r="X9" s="89" t="s">
        <v>361</v>
      </c>
      <c r="Y9" s="89"/>
      <c r="Z9" s="89"/>
      <c r="AA9" s="89"/>
      <c r="AB9" s="89"/>
    </row>
    <row r="10">
      <c r="A10" s="17">
        <v>43617.0</v>
      </c>
      <c r="B10" s="10">
        <v>3057.0</v>
      </c>
      <c r="C10" s="18">
        <v>0.0</v>
      </c>
      <c r="D10" s="11">
        <f t="shared" si="1"/>
        <v>3057</v>
      </c>
      <c r="E10" s="11">
        <f t="shared" si="8"/>
        <v>834</v>
      </c>
      <c r="F10" s="9"/>
      <c r="G10" s="9"/>
      <c r="H10" s="14"/>
      <c r="I10" s="12">
        <v>43617.0</v>
      </c>
      <c r="J10" s="12">
        <v>43704.0</v>
      </c>
      <c r="K10" s="13">
        <f t="shared" si="2"/>
        <v>87</v>
      </c>
      <c r="L10" s="14">
        <v>83.0</v>
      </c>
      <c r="M10" s="15">
        <v>0.18</v>
      </c>
      <c r="N10" s="16">
        <f t="shared" si="3"/>
        <v>550</v>
      </c>
      <c r="O10" s="16">
        <v>0.0</v>
      </c>
      <c r="P10" s="11">
        <f t="shared" si="4"/>
        <v>550</v>
      </c>
      <c r="Q10" s="11">
        <f t="shared" si="9"/>
        <v>4120</v>
      </c>
      <c r="R10" s="32">
        <f t="shared" si="10"/>
        <v>43704</v>
      </c>
      <c r="S10" s="14"/>
      <c r="T10" s="21"/>
      <c r="U10" s="14"/>
      <c r="V10" s="88">
        <f t="shared" si="5"/>
        <v>87</v>
      </c>
      <c r="W10" s="14">
        <f t="shared" si="6"/>
        <v>24</v>
      </c>
      <c r="X10" s="89"/>
      <c r="Y10" s="89"/>
      <c r="Z10" s="89"/>
      <c r="AA10" s="89"/>
      <c r="AB10" s="89"/>
    </row>
    <row r="11">
      <c r="A11" s="17">
        <v>43647.0</v>
      </c>
      <c r="B11" s="10">
        <v>3057.0</v>
      </c>
      <c r="C11" s="18">
        <v>0.0</v>
      </c>
      <c r="D11" s="11">
        <f t="shared" si="1"/>
        <v>3057</v>
      </c>
      <c r="E11" s="11">
        <f t="shared" si="8"/>
        <v>3891</v>
      </c>
      <c r="F11" s="14"/>
      <c r="G11" s="21"/>
      <c r="H11" s="14"/>
      <c r="I11" s="12">
        <v>43647.0</v>
      </c>
      <c r="J11" s="12">
        <v>43704.0</v>
      </c>
      <c r="K11" s="13">
        <f t="shared" si="2"/>
        <v>57</v>
      </c>
      <c r="L11" s="14">
        <v>306.0</v>
      </c>
      <c r="M11" s="15">
        <v>0.18</v>
      </c>
      <c r="N11" s="16">
        <f t="shared" si="3"/>
        <v>550</v>
      </c>
      <c r="O11" s="16">
        <v>0.0</v>
      </c>
      <c r="P11" s="11">
        <f t="shared" si="4"/>
        <v>550</v>
      </c>
      <c r="Q11" s="11">
        <f t="shared" si="9"/>
        <v>4670</v>
      </c>
      <c r="R11" s="32">
        <f t="shared" si="10"/>
        <v>43704</v>
      </c>
      <c r="S11" s="14"/>
      <c r="T11" s="14"/>
      <c r="U11" s="14"/>
      <c r="V11" s="88">
        <f t="shared" si="5"/>
        <v>57</v>
      </c>
      <c r="W11" s="14">
        <f t="shared" si="6"/>
        <v>15</v>
      </c>
      <c r="X11" s="89"/>
      <c r="Y11" s="89"/>
      <c r="Z11" s="89"/>
      <c r="AA11" s="89"/>
      <c r="AB11" s="89"/>
    </row>
    <row r="12">
      <c r="A12" s="17">
        <v>43678.0</v>
      </c>
      <c r="B12" s="10">
        <v>3057.0</v>
      </c>
      <c r="C12" s="18">
        <v>8337.0</v>
      </c>
      <c r="D12" s="11">
        <f t="shared" si="1"/>
        <v>-5280</v>
      </c>
      <c r="E12" s="11">
        <f t="shared" si="8"/>
        <v>-1389</v>
      </c>
      <c r="F12" s="14" t="s">
        <v>362</v>
      </c>
      <c r="G12" s="21" t="s">
        <v>363</v>
      </c>
      <c r="H12" s="14"/>
      <c r="I12" s="12">
        <v>43678.0</v>
      </c>
      <c r="J12" s="12">
        <v>43704.0</v>
      </c>
      <c r="K12" s="13">
        <f t="shared" si="2"/>
        <v>26</v>
      </c>
      <c r="L12" s="14">
        <v>306.0</v>
      </c>
      <c r="M12" s="15">
        <v>0.18</v>
      </c>
      <c r="N12" s="16">
        <f t="shared" si="3"/>
        <v>550</v>
      </c>
      <c r="O12" s="16">
        <v>1500.0</v>
      </c>
      <c r="P12" s="11">
        <f t="shared" si="4"/>
        <v>-950</v>
      </c>
      <c r="Q12" s="11">
        <f t="shared" si="9"/>
        <v>3720</v>
      </c>
      <c r="R12" s="32">
        <f t="shared" si="10"/>
        <v>43704</v>
      </c>
      <c r="S12" s="14"/>
      <c r="T12" s="14"/>
      <c r="U12" s="14"/>
      <c r="V12" s="88">
        <f t="shared" si="5"/>
        <v>26</v>
      </c>
      <c r="W12" s="14">
        <f t="shared" si="6"/>
        <v>7</v>
      </c>
      <c r="X12" s="90" t="s">
        <v>364</v>
      </c>
      <c r="Y12" s="90"/>
      <c r="Z12" s="89"/>
      <c r="AA12" s="89"/>
      <c r="AB12" s="89"/>
    </row>
    <row r="13">
      <c r="A13" s="22">
        <v>43709.0</v>
      </c>
      <c r="B13" s="10">
        <v>3057.0</v>
      </c>
      <c r="C13" s="18">
        <v>0.0</v>
      </c>
      <c r="D13" s="11">
        <f t="shared" si="1"/>
        <v>3057</v>
      </c>
      <c r="E13" s="11">
        <f t="shared" si="8"/>
        <v>1668</v>
      </c>
      <c r="F13" s="14"/>
      <c r="G13" s="21"/>
      <c r="H13" s="14"/>
      <c r="I13" s="12">
        <v>43709.0</v>
      </c>
      <c r="J13" s="12">
        <v>43985.0</v>
      </c>
      <c r="K13" s="13">
        <f t="shared" si="2"/>
        <v>276</v>
      </c>
      <c r="L13" s="14">
        <v>167.0</v>
      </c>
      <c r="M13" s="15">
        <v>0.18</v>
      </c>
      <c r="N13" s="16">
        <f t="shared" si="3"/>
        <v>550</v>
      </c>
      <c r="O13" s="16">
        <v>0.0</v>
      </c>
      <c r="P13" s="11">
        <f t="shared" si="4"/>
        <v>550</v>
      </c>
      <c r="Q13" s="11">
        <f t="shared" si="9"/>
        <v>4270</v>
      </c>
      <c r="R13" s="32">
        <v>44070.0</v>
      </c>
      <c r="S13" s="14"/>
      <c r="T13" s="14"/>
      <c r="U13" s="14"/>
      <c r="V13" s="88">
        <f t="shared" si="5"/>
        <v>361</v>
      </c>
      <c r="W13" s="14">
        <f t="shared" si="6"/>
        <v>98</v>
      </c>
      <c r="X13" s="89"/>
      <c r="Y13" s="89"/>
      <c r="Z13" s="89"/>
      <c r="AA13" s="89"/>
      <c r="AB13" s="89"/>
    </row>
    <row r="14">
      <c r="A14" s="17">
        <v>43739.0</v>
      </c>
      <c r="B14" s="10">
        <v>3057.0</v>
      </c>
      <c r="C14" s="18">
        <v>0.0</v>
      </c>
      <c r="D14" s="11">
        <f t="shared" si="1"/>
        <v>3057</v>
      </c>
      <c r="E14" s="11">
        <f t="shared" si="8"/>
        <v>4725</v>
      </c>
      <c r="F14" s="14"/>
      <c r="G14" s="21"/>
      <c r="H14" s="14"/>
      <c r="I14" s="12">
        <v>43739.0</v>
      </c>
      <c r="J14" s="12">
        <v>43985.0</v>
      </c>
      <c r="K14" s="13">
        <f t="shared" si="2"/>
        <v>246</v>
      </c>
      <c r="L14" s="14">
        <v>306.0</v>
      </c>
      <c r="M14" s="15">
        <v>0.18</v>
      </c>
      <c r="N14" s="16">
        <f t="shared" si="3"/>
        <v>550</v>
      </c>
      <c r="O14" s="16">
        <v>0.0</v>
      </c>
      <c r="P14" s="11">
        <f t="shared" si="4"/>
        <v>550</v>
      </c>
      <c r="Q14" s="11">
        <f t="shared" si="9"/>
        <v>4820</v>
      </c>
      <c r="R14" s="32">
        <v>43985.0</v>
      </c>
      <c r="S14" s="14"/>
      <c r="T14" s="14"/>
      <c r="U14" s="14"/>
      <c r="V14" s="88">
        <f t="shared" si="5"/>
        <v>246</v>
      </c>
      <c r="W14" s="14">
        <f t="shared" si="6"/>
        <v>67</v>
      </c>
      <c r="X14" s="89"/>
      <c r="Y14" s="89"/>
      <c r="Z14" s="89"/>
      <c r="AA14" s="89"/>
      <c r="AB14" s="89"/>
    </row>
    <row r="15">
      <c r="A15" s="17">
        <v>43770.0</v>
      </c>
      <c r="B15" s="10">
        <v>3057.0</v>
      </c>
      <c r="C15" s="18">
        <v>0.0</v>
      </c>
      <c r="D15" s="11">
        <f t="shared" si="1"/>
        <v>3057</v>
      </c>
      <c r="E15" s="11">
        <f t="shared" si="8"/>
        <v>7782</v>
      </c>
      <c r="F15" s="14"/>
      <c r="G15" s="21"/>
      <c r="H15" s="14"/>
      <c r="I15" s="12">
        <v>43770.0</v>
      </c>
      <c r="J15" s="12">
        <v>43985.0</v>
      </c>
      <c r="K15" s="13">
        <f t="shared" si="2"/>
        <v>215</v>
      </c>
      <c r="L15" s="14">
        <v>306.0</v>
      </c>
      <c r="M15" s="15">
        <v>0.18</v>
      </c>
      <c r="N15" s="16">
        <f t="shared" si="3"/>
        <v>550</v>
      </c>
      <c r="O15" s="16">
        <v>0.0</v>
      </c>
      <c r="P15" s="11">
        <f t="shared" si="4"/>
        <v>550</v>
      </c>
      <c r="Q15" s="11">
        <f t="shared" si="9"/>
        <v>5370</v>
      </c>
      <c r="R15" s="32">
        <v>43985.0</v>
      </c>
      <c r="S15" s="14"/>
      <c r="T15" s="14"/>
      <c r="U15" s="14"/>
      <c r="V15" s="88">
        <f t="shared" si="5"/>
        <v>215</v>
      </c>
      <c r="W15" s="14">
        <f t="shared" si="6"/>
        <v>58</v>
      </c>
      <c r="X15" s="89"/>
      <c r="Y15" s="89"/>
      <c r="Z15" s="89"/>
      <c r="AA15" s="89"/>
      <c r="AB15" s="89"/>
    </row>
    <row r="16">
      <c r="A16" s="17">
        <v>43800.0</v>
      </c>
      <c r="B16" s="10">
        <v>3057.0</v>
      </c>
      <c r="C16" s="18">
        <v>0.0</v>
      </c>
      <c r="D16" s="11">
        <f t="shared" si="1"/>
        <v>3057</v>
      </c>
      <c r="E16" s="11">
        <f t="shared" si="8"/>
        <v>10839</v>
      </c>
      <c r="F16" s="14"/>
      <c r="G16" s="12"/>
      <c r="H16" s="14"/>
      <c r="I16" s="12">
        <v>43800.0</v>
      </c>
      <c r="J16" s="12">
        <v>43985.0</v>
      </c>
      <c r="K16" s="13">
        <f t="shared" si="2"/>
        <v>185</v>
      </c>
      <c r="L16" s="14">
        <v>306.0</v>
      </c>
      <c r="M16" s="15">
        <v>0.18</v>
      </c>
      <c r="N16" s="16">
        <f t="shared" si="3"/>
        <v>550</v>
      </c>
      <c r="O16" s="16">
        <v>0.0</v>
      </c>
      <c r="P16" s="11">
        <f t="shared" si="4"/>
        <v>550</v>
      </c>
      <c r="Q16" s="11">
        <f t="shared" si="9"/>
        <v>5920</v>
      </c>
      <c r="R16" s="32">
        <v>43985.0</v>
      </c>
      <c r="S16" s="14"/>
      <c r="T16" s="14"/>
      <c r="U16" s="14"/>
      <c r="V16" s="88">
        <f t="shared" si="5"/>
        <v>185</v>
      </c>
      <c r="W16" s="14">
        <f t="shared" si="6"/>
        <v>50</v>
      </c>
      <c r="X16" s="89"/>
      <c r="Y16" s="89"/>
      <c r="Z16" s="89"/>
      <c r="AA16" s="89"/>
      <c r="AB16" s="89"/>
    </row>
    <row r="17">
      <c r="A17" s="17">
        <v>43831.0</v>
      </c>
      <c r="B17" s="10">
        <v>3057.0</v>
      </c>
      <c r="C17" s="18">
        <v>0.0</v>
      </c>
      <c r="D17" s="11">
        <f t="shared" si="1"/>
        <v>3057</v>
      </c>
      <c r="E17" s="11">
        <f t="shared" si="8"/>
        <v>13896</v>
      </c>
      <c r="F17" s="14"/>
      <c r="G17" s="14"/>
      <c r="H17" s="14"/>
      <c r="I17" s="12">
        <v>43831.0</v>
      </c>
      <c r="J17" s="12">
        <v>43985.0</v>
      </c>
      <c r="K17" s="13">
        <f t="shared" si="2"/>
        <v>154</v>
      </c>
      <c r="L17" s="14">
        <v>306.0</v>
      </c>
      <c r="M17" s="15">
        <v>0.18</v>
      </c>
      <c r="N17" s="16">
        <f t="shared" si="3"/>
        <v>550</v>
      </c>
      <c r="O17" s="16">
        <v>0.0</v>
      </c>
      <c r="P17" s="11">
        <f t="shared" si="4"/>
        <v>550</v>
      </c>
      <c r="Q17" s="11">
        <f t="shared" si="9"/>
        <v>6470</v>
      </c>
      <c r="R17" s="32">
        <v>43985.0</v>
      </c>
      <c r="S17" s="11"/>
      <c r="T17" s="11"/>
      <c r="U17" s="11"/>
      <c r="V17" s="88">
        <f t="shared" si="5"/>
        <v>154</v>
      </c>
      <c r="W17" s="14">
        <f t="shared" si="6"/>
        <v>42</v>
      </c>
      <c r="X17" s="89"/>
      <c r="Y17" s="89"/>
      <c r="Z17" s="89"/>
      <c r="AA17" s="89"/>
      <c r="AB17" s="89"/>
    </row>
    <row r="18">
      <c r="A18" s="17">
        <v>43862.0</v>
      </c>
      <c r="B18" s="10">
        <v>3057.0</v>
      </c>
      <c r="C18" s="18">
        <v>0.0</v>
      </c>
      <c r="D18" s="11">
        <f t="shared" si="1"/>
        <v>3057</v>
      </c>
      <c r="E18" s="11">
        <f t="shared" si="8"/>
        <v>16953</v>
      </c>
      <c r="F18" s="14"/>
      <c r="G18" s="25"/>
      <c r="H18" s="14"/>
      <c r="I18" s="12">
        <v>43862.0</v>
      </c>
      <c r="J18" s="12">
        <v>44025.0</v>
      </c>
      <c r="K18" s="13">
        <f t="shared" si="2"/>
        <v>163</v>
      </c>
      <c r="L18" s="14">
        <v>306.0</v>
      </c>
      <c r="M18" s="15">
        <v>0.18</v>
      </c>
      <c r="N18" s="16">
        <f t="shared" si="3"/>
        <v>550</v>
      </c>
      <c r="O18" s="16">
        <v>0.0</v>
      </c>
      <c r="P18" s="11">
        <f t="shared" si="4"/>
        <v>550</v>
      </c>
      <c r="Q18" s="11">
        <f t="shared" si="9"/>
        <v>7020</v>
      </c>
      <c r="R18" s="32">
        <v>43985.0</v>
      </c>
      <c r="S18" s="21"/>
      <c r="T18" s="12"/>
      <c r="U18" s="11"/>
      <c r="V18" s="88">
        <f t="shared" si="5"/>
        <v>123</v>
      </c>
      <c r="W18" s="14">
        <f t="shared" si="6"/>
        <v>33</v>
      </c>
      <c r="X18" s="89"/>
      <c r="Y18" s="89"/>
      <c r="Z18" s="89"/>
      <c r="AA18" s="89"/>
      <c r="AB18" s="91"/>
    </row>
    <row r="19">
      <c r="A19" s="17">
        <v>43891.0</v>
      </c>
      <c r="B19" s="10">
        <v>3057.0</v>
      </c>
      <c r="C19" s="18">
        <v>0.0</v>
      </c>
      <c r="D19" s="11">
        <f t="shared" si="1"/>
        <v>3057</v>
      </c>
      <c r="E19" s="11">
        <f t="shared" si="8"/>
        <v>20010</v>
      </c>
      <c r="F19" s="14"/>
      <c r="G19" s="25"/>
      <c r="H19" s="14"/>
      <c r="I19" s="12">
        <v>43891.0</v>
      </c>
      <c r="J19" s="12">
        <v>44025.0</v>
      </c>
      <c r="K19" s="13">
        <f t="shared" si="2"/>
        <v>134</v>
      </c>
      <c r="L19" s="14">
        <v>306.0</v>
      </c>
      <c r="M19" s="15">
        <v>0.18</v>
      </c>
      <c r="N19" s="16">
        <f t="shared" si="3"/>
        <v>550</v>
      </c>
      <c r="O19" s="16">
        <v>0.0</v>
      </c>
      <c r="P19" s="11">
        <f t="shared" si="4"/>
        <v>550</v>
      </c>
      <c r="Q19" s="11">
        <f t="shared" si="9"/>
        <v>7570</v>
      </c>
      <c r="R19" s="32">
        <v>44025.0</v>
      </c>
      <c r="S19" s="11"/>
      <c r="T19" s="11"/>
      <c r="U19" s="11"/>
      <c r="V19" s="88">
        <f t="shared" si="5"/>
        <v>134</v>
      </c>
      <c r="W19" s="14">
        <f t="shared" si="6"/>
        <v>36</v>
      </c>
      <c r="X19" s="89"/>
      <c r="Y19" s="89"/>
      <c r="Z19" s="89"/>
      <c r="AA19" s="89"/>
      <c r="AB19" s="92"/>
    </row>
    <row r="20">
      <c r="A20" s="22">
        <v>43922.0</v>
      </c>
      <c r="B20" s="23">
        <v>3363.0</v>
      </c>
      <c r="C20" s="27">
        <v>0.0</v>
      </c>
      <c r="D20" s="11">
        <f t="shared" si="1"/>
        <v>3363</v>
      </c>
      <c r="E20" s="11">
        <f t="shared" si="8"/>
        <v>23373</v>
      </c>
      <c r="F20" s="28"/>
      <c r="G20" s="25"/>
      <c r="H20" s="28"/>
      <c r="I20" s="12">
        <v>43922.0</v>
      </c>
      <c r="J20" s="12">
        <v>44025.0</v>
      </c>
      <c r="K20" s="13">
        <f t="shared" si="2"/>
        <v>103</v>
      </c>
      <c r="L20" s="14">
        <v>0.0</v>
      </c>
      <c r="M20" s="29">
        <v>0.18</v>
      </c>
      <c r="N20" s="30">
        <f t="shared" si="3"/>
        <v>605</v>
      </c>
      <c r="O20" s="30">
        <v>0.0</v>
      </c>
      <c r="P20" s="11">
        <f t="shared" si="4"/>
        <v>605</v>
      </c>
      <c r="Q20" s="11">
        <f t="shared" si="9"/>
        <v>8175</v>
      </c>
      <c r="R20" s="32">
        <f t="shared" ref="R20:R25" si="11">J20</f>
        <v>44025</v>
      </c>
      <c r="S20" s="23"/>
      <c r="T20" s="23"/>
      <c r="U20" s="23"/>
      <c r="V20" s="88">
        <f t="shared" si="5"/>
        <v>103</v>
      </c>
      <c r="W20" s="14">
        <v>0.0</v>
      </c>
      <c r="X20" s="89"/>
      <c r="Y20" s="89"/>
      <c r="Z20" s="89"/>
      <c r="AA20" s="89"/>
      <c r="AB20" s="93"/>
    </row>
    <row r="21" ht="15.75" customHeight="1">
      <c r="A21" s="22">
        <v>43952.0</v>
      </c>
      <c r="B21" s="23">
        <v>3363.0</v>
      </c>
      <c r="C21" s="27">
        <v>0.0</v>
      </c>
      <c r="D21" s="11">
        <f t="shared" si="1"/>
        <v>3363</v>
      </c>
      <c r="E21" s="11">
        <f t="shared" si="8"/>
        <v>26736</v>
      </c>
      <c r="F21" s="28"/>
      <c r="G21" s="25"/>
      <c r="H21" s="28"/>
      <c r="I21" s="12">
        <v>43952.0</v>
      </c>
      <c r="J21" s="12">
        <v>44025.0</v>
      </c>
      <c r="K21" s="13">
        <f t="shared" si="2"/>
        <v>73</v>
      </c>
      <c r="L21" s="14">
        <v>0.0</v>
      </c>
      <c r="M21" s="29">
        <v>0.18</v>
      </c>
      <c r="N21" s="30">
        <f t="shared" si="3"/>
        <v>605</v>
      </c>
      <c r="O21" s="30">
        <v>0.0</v>
      </c>
      <c r="P21" s="11">
        <f t="shared" si="4"/>
        <v>605</v>
      </c>
      <c r="Q21" s="11">
        <f t="shared" si="9"/>
        <v>8780</v>
      </c>
      <c r="R21" s="32">
        <f t="shared" si="11"/>
        <v>44025</v>
      </c>
      <c r="S21" s="23"/>
      <c r="T21" s="23"/>
      <c r="U21" s="23"/>
      <c r="V21" s="88">
        <f t="shared" si="5"/>
        <v>73</v>
      </c>
      <c r="W21" s="14">
        <v>0.0</v>
      </c>
      <c r="X21" s="89"/>
      <c r="Y21" s="89"/>
      <c r="Z21" s="89"/>
      <c r="AA21" s="89"/>
      <c r="AB21" s="93"/>
    </row>
    <row r="22" ht="15.75" customHeight="1">
      <c r="A22" s="22">
        <v>43983.0</v>
      </c>
      <c r="B22" s="23">
        <v>3363.0</v>
      </c>
      <c r="C22" s="27">
        <v>16673.0</v>
      </c>
      <c r="D22" s="11">
        <f t="shared" si="1"/>
        <v>-13310</v>
      </c>
      <c r="E22" s="11">
        <f t="shared" si="8"/>
        <v>13426</v>
      </c>
      <c r="F22" s="28" t="s">
        <v>365</v>
      </c>
      <c r="G22" s="25" t="s">
        <v>29</v>
      </c>
      <c r="H22" s="28"/>
      <c r="I22" s="12">
        <v>43983.0</v>
      </c>
      <c r="J22" s="12">
        <v>44025.0</v>
      </c>
      <c r="K22" s="13">
        <f t="shared" si="2"/>
        <v>42</v>
      </c>
      <c r="L22" s="14">
        <v>0.0</v>
      </c>
      <c r="M22" s="29">
        <v>0.18</v>
      </c>
      <c r="N22" s="30">
        <f t="shared" si="3"/>
        <v>605</v>
      </c>
      <c r="O22" s="30">
        <v>3001.0</v>
      </c>
      <c r="P22" s="11">
        <f t="shared" si="4"/>
        <v>-2396</v>
      </c>
      <c r="Q22" s="11">
        <f t="shared" si="9"/>
        <v>6384</v>
      </c>
      <c r="R22" s="32">
        <f t="shared" si="11"/>
        <v>44025</v>
      </c>
      <c r="S22" s="23"/>
      <c r="T22" s="23"/>
      <c r="U22" s="23"/>
      <c r="V22" s="88">
        <f t="shared" si="5"/>
        <v>42</v>
      </c>
      <c r="W22" s="14">
        <v>0.0</v>
      </c>
      <c r="X22" s="90" t="s">
        <v>30</v>
      </c>
      <c r="Y22" s="89"/>
      <c r="Z22" s="89"/>
      <c r="AA22" s="89"/>
      <c r="AB22" s="94"/>
    </row>
    <row r="23" ht="15.75" customHeight="1">
      <c r="A23" s="17">
        <v>44013.0</v>
      </c>
      <c r="B23" s="23">
        <v>3363.0</v>
      </c>
      <c r="C23" s="18">
        <v>20178.0</v>
      </c>
      <c r="D23" s="11">
        <f t="shared" si="1"/>
        <v>-16815</v>
      </c>
      <c r="E23" s="11">
        <f t="shared" si="8"/>
        <v>-3389</v>
      </c>
      <c r="F23" s="14" t="s">
        <v>366</v>
      </c>
      <c r="G23" s="25" t="s">
        <v>367</v>
      </c>
      <c r="H23" s="14"/>
      <c r="I23" s="12">
        <v>44013.0</v>
      </c>
      <c r="J23" s="12">
        <v>44025.0</v>
      </c>
      <c r="K23" s="13">
        <f t="shared" si="2"/>
        <v>12</v>
      </c>
      <c r="L23" s="14">
        <v>336.0</v>
      </c>
      <c r="M23" s="15">
        <v>0.18</v>
      </c>
      <c r="N23" s="16">
        <f t="shared" si="3"/>
        <v>605</v>
      </c>
      <c r="O23" s="16">
        <v>3630.0</v>
      </c>
      <c r="P23" s="11">
        <f t="shared" si="4"/>
        <v>-3025</v>
      </c>
      <c r="Q23" s="11">
        <f t="shared" si="9"/>
        <v>3359</v>
      </c>
      <c r="R23" s="32">
        <f t="shared" si="11"/>
        <v>44025</v>
      </c>
      <c r="S23" s="11"/>
      <c r="T23" s="11"/>
      <c r="U23" s="11"/>
      <c r="V23" s="88">
        <f t="shared" si="5"/>
        <v>12</v>
      </c>
      <c r="W23" s="14">
        <f t="shared" ref="W23:W25" si="12">ROUND(SUM(N23*18%*V23/365),0)</f>
        <v>4</v>
      </c>
      <c r="X23" s="89" t="s">
        <v>368</v>
      </c>
      <c r="Y23" s="89"/>
      <c r="Z23" s="89"/>
      <c r="AA23" s="89"/>
      <c r="AB23" s="92"/>
    </row>
    <row r="24" ht="15.75" customHeight="1">
      <c r="A24" s="17">
        <v>44044.0</v>
      </c>
      <c r="B24" s="23">
        <v>3363.0</v>
      </c>
      <c r="C24" s="18">
        <v>0.0</v>
      </c>
      <c r="D24" s="11">
        <f t="shared" si="1"/>
        <v>3363</v>
      </c>
      <c r="E24" s="11">
        <f t="shared" si="8"/>
        <v>-26</v>
      </c>
      <c r="F24" s="14"/>
      <c r="G24" s="25"/>
      <c r="H24" s="14"/>
      <c r="I24" s="12">
        <v>44044.0</v>
      </c>
      <c r="J24" s="12">
        <v>44025.0</v>
      </c>
      <c r="K24" s="13">
        <f t="shared" si="2"/>
        <v>-19</v>
      </c>
      <c r="L24" s="14">
        <v>0.0</v>
      </c>
      <c r="M24" s="15">
        <v>0.18</v>
      </c>
      <c r="N24" s="16">
        <f t="shared" si="3"/>
        <v>605</v>
      </c>
      <c r="O24" s="16">
        <v>0.0</v>
      </c>
      <c r="P24" s="11">
        <f t="shared" si="4"/>
        <v>605</v>
      </c>
      <c r="Q24" s="11">
        <f t="shared" si="9"/>
        <v>3964</v>
      </c>
      <c r="R24" s="32">
        <f t="shared" si="11"/>
        <v>44025</v>
      </c>
      <c r="S24" s="11"/>
      <c r="T24" s="11"/>
      <c r="U24" s="11"/>
      <c r="V24" s="88">
        <v>0.0</v>
      </c>
      <c r="W24" s="14">
        <f t="shared" si="12"/>
        <v>0</v>
      </c>
      <c r="X24" s="89"/>
      <c r="Y24" s="89"/>
      <c r="Z24" s="89"/>
      <c r="AA24" s="89"/>
      <c r="AB24" s="92"/>
    </row>
    <row r="25" ht="15.75" customHeight="1">
      <c r="A25" s="17">
        <v>44075.0</v>
      </c>
      <c r="B25" s="23">
        <v>3363.0</v>
      </c>
      <c r="C25" s="18">
        <v>0.0</v>
      </c>
      <c r="D25" s="11">
        <f t="shared" si="1"/>
        <v>3363</v>
      </c>
      <c r="E25" s="11">
        <f t="shared" si="8"/>
        <v>3337</v>
      </c>
      <c r="F25" s="14"/>
      <c r="G25" s="14"/>
      <c r="H25" s="14"/>
      <c r="I25" s="12">
        <v>44075.0</v>
      </c>
      <c r="J25" s="12">
        <v>44104.0</v>
      </c>
      <c r="K25" s="13">
        <f t="shared" si="2"/>
        <v>29</v>
      </c>
      <c r="L25" s="14">
        <v>336.0</v>
      </c>
      <c r="M25" s="15">
        <v>0.18</v>
      </c>
      <c r="N25" s="16">
        <f t="shared" si="3"/>
        <v>605</v>
      </c>
      <c r="O25" s="16">
        <v>0.0</v>
      </c>
      <c r="P25" s="11">
        <f t="shared" si="4"/>
        <v>605</v>
      </c>
      <c r="Q25" s="11">
        <f t="shared" si="9"/>
        <v>4569</v>
      </c>
      <c r="R25" s="32">
        <f t="shared" si="11"/>
        <v>44104</v>
      </c>
      <c r="S25" s="11"/>
      <c r="T25" s="11"/>
      <c r="U25" s="11"/>
      <c r="V25" s="88">
        <f>SUM(R25-I25)</f>
        <v>29</v>
      </c>
      <c r="W25" s="14">
        <f t="shared" si="12"/>
        <v>9</v>
      </c>
      <c r="X25" s="89">
        <v>5000.0</v>
      </c>
      <c r="Y25" s="89">
        <f>ROUND(X25*100/118,0)</f>
        <v>4237</v>
      </c>
      <c r="Z25" s="89"/>
      <c r="AA25" s="89"/>
      <c r="AB25" s="89"/>
    </row>
    <row r="26" ht="15.75" customHeight="1">
      <c r="A26" s="23" t="s">
        <v>36</v>
      </c>
      <c r="B26" s="23">
        <f t="shared" ref="B26:D26" si="13">SUM(B5:B25)</f>
        <v>84474</v>
      </c>
      <c r="C26" s="23">
        <f t="shared" si="13"/>
        <v>81137</v>
      </c>
      <c r="D26" s="23">
        <f t="shared" si="13"/>
        <v>3337</v>
      </c>
      <c r="E26" s="23"/>
      <c r="F26" s="28"/>
      <c r="G26" s="28"/>
      <c r="H26" s="28"/>
      <c r="I26" s="33"/>
      <c r="J26" s="28"/>
      <c r="K26" s="28"/>
      <c r="L26" s="23">
        <f>SUM(L5:L25)</f>
        <v>4538</v>
      </c>
      <c r="M26" s="23"/>
      <c r="N26" s="23">
        <f t="shared" ref="N26:P26" si="14">SUM(N5:N25)</f>
        <v>15200</v>
      </c>
      <c r="O26" s="23">
        <f t="shared" si="14"/>
        <v>10631</v>
      </c>
      <c r="P26" s="23">
        <f t="shared" si="14"/>
        <v>4569</v>
      </c>
      <c r="Q26" s="23"/>
      <c r="R26" s="23"/>
      <c r="S26" s="23"/>
      <c r="T26" s="23"/>
      <c r="U26" s="23"/>
      <c r="V26" s="23"/>
      <c r="W26" s="23">
        <f>SUM(W5:W25)</f>
        <v>1721</v>
      </c>
    </row>
    <row r="27" ht="15.75" customHeight="1"/>
    <row r="28" ht="15.75" customHeight="1">
      <c r="A28" s="3" t="s">
        <v>37</v>
      </c>
      <c r="B28" s="4"/>
      <c r="C28" s="4"/>
      <c r="D28" s="4"/>
      <c r="E28" s="4"/>
      <c r="F28" s="5"/>
    </row>
    <row r="29" ht="15.75" customHeight="1">
      <c r="A29" s="34" t="s">
        <v>38</v>
      </c>
      <c r="B29" s="5"/>
      <c r="C29" s="35"/>
      <c r="D29" s="35" t="s">
        <v>39</v>
      </c>
      <c r="E29" s="35" t="s">
        <v>17</v>
      </c>
      <c r="F29" s="35" t="s">
        <v>6</v>
      </c>
    </row>
    <row r="30" ht="15.75" customHeight="1">
      <c r="A30" s="34" t="s">
        <v>1</v>
      </c>
      <c r="B30" s="5"/>
      <c r="C30" s="35"/>
      <c r="D30" s="35">
        <f t="shared" ref="D30:E30" si="15">B26</f>
        <v>84474</v>
      </c>
      <c r="E30" s="35">
        <f t="shared" si="15"/>
        <v>81137</v>
      </c>
      <c r="F30" s="35">
        <f t="shared" ref="F30:F33" si="17">SUM(D30-E30)</f>
        <v>3337</v>
      </c>
    </row>
    <row r="31" ht="15.75" customHeight="1">
      <c r="A31" s="34" t="s">
        <v>40</v>
      </c>
      <c r="B31" s="5"/>
      <c r="C31" s="35"/>
      <c r="D31" s="35">
        <f t="shared" ref="D31:E31" si="16">N26</f>
        <v>15200</v>
      </c>
      <c r="E31" s="35">
        <f t="shared" si="16"/>
        <v>10631</v>
      </c>
      <c r="F31" s="35">
        <f t="shared" si="17"/>
        <v>4569</v>
      </c>
    </row>
    <row r="32" ht="15.75" customHeight="1">
      <c r="A32" s="34" t="s">
        <v>41</v>
      </c>
      <c r="B32" s="5"/>
      <c r="C32" s="35"/>
      <c r="D32" s="35">
        <f>L26</f>
        <v>4538</v>
      </c>
      <c r="E32" s="35">
        <v>0.0</v>
      </c>
      <c r="F32" s="35">
        <f t="shared" si="17"/>
        <v>4538</v>
      </c>
    </row>
    <row r="33" ht="15.75" customHeight="1">
      <c r="A33" s="34" t="s">
        <v>42</v>
      </c>
      <c r="B33" s="5"/>
      <c r="C33" s="35"/>
      <c r="D33" s="35">
        <f>W26</f>
        <v>1721</v>
      </c>
      <c r="E33" s="35">
        <v>0.0</v>
      </c>
      <c r="F33" s="35">
        <f t="shared" si="17"/>
        <v>1721</v>
      </c>
    </row>
    <row r="34" ht="15.75" customHeight="1">
      <c r="A34" s="3" t="s">
        <v>36</v>
      </c>
      <c r="B34" s="5"/>
      <c r="C34" s="35"/>
      <c r="D34" s="35">
        <f t="shared" ref="D34:F34" si="18">SUM(D30:D33)</f>
        <v>105933</v>
      </c>
      <c r="E34" s="35">
        <f t="shared" si="18"/>
        <v>91768</v>
      </c>
      <c r="F34" s="35">
        <f t="shared" si="18"/>
        <v>14165</v>
      </c>
    </row>
    <row r="35" ht="15.75" customHeight="1">
      <c r="A35" s="36" t="s">
        <v>43</v>
      </c>
    </row>
    <row r="36" ht="25.5" customHeight="1"/>
    <row r="37" ht="15.75" customHeight="1">
      <c r="F37" s="24" t="s">
        <v>45</v>
      </c>
      <c r="I37" s="24" t="s">
        <v>46</v>
      </c>
      <c r="L37" s="24" t="s">
        <v>47</v>
      </c>
      <c r="Q37" s="24" t="s">
        <v>48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31:B31"/>
    <mergeCell ref="A32:B32"/>
    <mergeCell ref="A33:B33"/>
    <mergeCell ref="A34:B34"/>
    <mergeCell ref="A35:Q35"/>
    <mergeCell ref="A1:W1"/>
    <mergeCell ref="A2:L2"/>
    <mergeCell ref="M2:W2"/>
    <mergeCell ref="A4:W4"/>
    <mergeCell ref="A28:F28"/>
    <mergeCell ref="A29:B29"/>
    <mergeCell ref="A30:B30"/>
  </mergeCells>
  <printOptions/>
  <pageMargins bottom="0.7480314960629921" footer="0.0" header="0.0" left="0.7086614173228347" right="0.7086614173228347" top="0.7480314960629921"/>
  <pageSetup paperSize="9" scale="70" orientation="landscape"/>
  <drawing r:id="rId1"/>
</worksheet>
</file>