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\Downloads\TR Asset\Criteria\"/>
    </mc:Choice>
  </mc:AlternateContent>
  <xr:revisionPtr revIDLastSave="0" documentId="8_{F1E71AE4-E48B-4D93-BA9F-C46B15752D12}" xr6:coauthVersionLast="47" xr6:coauthVersionMax="47" xr10:uidLastSave="{00000000-0000-0000-0000-000000000000}"/>
  <workbookProtection workbookPassword="C6A1" lockStructure="1"/>
  <bookViews>
    <workbookView xWindow="-120" yWindow="-120" windowWidth="29040" windowHeight="15720" activeTab="7" xr2:uid="{44A181C2-0FF4-45CA-B68E-0997B76E69C1}"/>
  </bookViews>
  <sheets>
    <sheet name="Triangle 1 Mineral Oils" sheetId="14" r:id="rId1"/>
    <sheet name="Triangle 2 LTC" sheetId="13" r:id="rId2"/>
    <sheet name="Triangle 2 LTC-MR" sheetId="15" r:id="rId3"/>
    <sheet name="Triangle 3 BioTemp" sheetId="16" r:id="rId4"/>
    <sheet name="Triangle 3 FR3" sheetId="17" r:id="rId5"/>
    <sheet name="Triangle 3 Midel" sheetId="18" r:id="rId6"/>
    <sheet name="Triangle 3 Silicone" sheetId="19" r:id="rId7"/>
    <sheet name="Triangle 4 LTF Mineral Oils" sheetId="8" r:id="rId8"/>
    <sheet name="Triangle 5 LTF Mineral Oils" sheetId="9" r:id="rId9"/>
    <sheet name="Triangle 6 LTF FR3 Oils" sheetId="10" r:id="rId10"/>
    <sheet name="Triangle 7 LTF FR3 Oils" sheetId="11" r:id="rId11"/>
  </sheets>
  <externalReferences>
    <externalReference r:id="rId12"/>
  </externalReferences>
  <definedNames>
    <definedName name="pctC2H2" localSheetId="0">'Triangle 1 Mineral Oils'!$E$6</definedName>
    <definedName name="pctC2H2" localSheetId="1">'Triangle 2 LTC'!$E$6</definedName>
    <definedName name="pctC2H2" localSheetId="2">'Triangle 2 LTC-MR'!$E$6</definedName>
    <definedName name="pctC2H2" localSheetId="3">'Triangle 3 BioTemp'!$E$6</definedName>
    <definedName name="pctC2H2" localSheetId="4">'Triangle 3 FR3'!$E$6</definedName>
    <definedName name="pctC2H2" localSheetId="5">'Triangle 3 Midel'!$E$6</definedName>
    <definedName name="pctC2H2" localSheetId="6">'Triangle 3 Silicone'!$E$6</definedName>
    <definedName name="pctC2H2">#REF!</definedName>
    <definedName name="pctC2H4" localSheetId="0">'Triangle 1 Mineral Oils'!$E$5</definedName>
    <definedName name="pctC2H4" localSheetId="1">'Triangle 2 LTC'!$E$5</definedName>
    <definedName name="pctC2H4" localSheetId="2">'Triangle 2 LTC-MR'!$E$5</definedName>
    <definedName name="pctC2H4" localSheetId="3">'Triangle 3 BioTemp'!$E$5</definedName>
    <definedName name="pctC2H4" localSheetId="4">'Triangle 3 FR3'!$E$5</definedName>
    <definedName name="pctC2H4" localSheetId="5">'Triangle 3 Midel'!$E$5</definedName>
    <definedName name="pctC2H4" localSheetId="6">'Triangle 3 Silicone'!$E$5</definedName>
    <definedName name="pctC2H4" localSheetId="8">'Triangle 5 LTF Mineral Oils'!$E$5</definedName>
    <definedName name="pctC2H4" localSheetId="10">'Triangle 7 LTF FR3 Oils'!$E$5</definedName>
    <definedName name="pctC2H4">#REF!</definedName>
    <definedName name="pctC2H6" localSheetId="3">'[1]Triangle 4 LTF Mineral Oils'!$E$6</definedName>
    <definedName name="pctC2H6" localSheetId="4">'[1]Triangle 4 LTF Mineral Oils'!$E$6</definedName>
    <definedName name="pctC2H6" localSheetId="5">'[1]Triangle 4 LTF Mineral Oils'!$E$6</definedName>
    <definedName name="pctC2H6" localSheetId="6">'[1]Triangle 4 LTF Mineral Oils'!$E$6</definedName>
    <definedName name="pctC2H6" localSheetId="8">'Triangle 5 LTF Mineral Oils'!$E$6</definedName>
    <definedName name="pctC2H6" localSheetId="9">'Triangle 6 LTF FR3 Oils'!$E$6</definedName>
    <definedName name="pctC2H6" localSheetId="10">'Triangle 7 LTF FR3 Oils'!$E$6</definedName>
    <definedName name="pctC2H6">'Triangle 4 LTF Mineral Oils'!$E$6</definedName>
    <definedName name="pctCH4" localSheetId="0">'Triangle 1 Mineral Oils'!$E$4</definedName>
    <definedName name="pctCH4" localSheetId="1">'Triangle 2 LTC'!$E$4</definedName>
    <definedName name="pctCH4" localSheetId="2">'Triangle 2 LTC-MR'!$E$4</definedName>
    <definedName name="pctCH4" localSheetId="3">'Triangle 3 BioTemp'!$E$4</definedName>
    <definedName name="pctCH4" localSheetId="4">'Triangle 3 FR3'!$E$4</definedName>
    <definedName name="pctCH4" localSheetId="5">'Triangle 3 Midel'!$E$4</definedName>
    <definedName name="pctCH4" localSheetId="6">'Triangle 3 Silicone'!$E$4</definedName>
    <definedName name="pctCH4" localSheetId="7">'Triangle 4 LTF Mineral Oils'!$E$5</definedName>
    <definedName name="pctCH4" localSheetId="8">'Triangle 5 LTF Mineral Oils'!$E$4</definedName>
    <definedName name="pctCH4" localSheetId="9">'Triangle 6 LTF FR3 Oils'!$E$5</definedName>
    <definedName name="pctCH4" localSheetId="10">'Triangle 7 LTF FR3 Oils'!$E$4</definedName>
    <definedName name="pctCH4">#REF!</definedName>
    <definedName name="pctH2" localSheetId="3">'[1]Triangle 4 LTF Mineral Oils'!$E$4</definedName>
    <definedName name="pctH2" localSheetId="4">'[1]Triangle 4 LTF Mineral Oils'!$E$4</definedName>
    <definedName name="pctH2" localSheetId="5">'[1]Triangle 4 LTF Mineral Oils'!$E$4</definedName>
    <definedName name="pctH2" localSheetId="6">'[1]Triangle 4 LTF Mineral Oils'!$E$4</definedName>
    <definedName name="pctH2" localSheetId="9">'Triangle 6 LTF FR3 Oils'!$E$4</definedName>
    <definedName name="pctH2">'Triangle 4 LTF Mineral Oils'!$E$4</definedName>
    <definedName name="ppm_C2H6" localSheetId="3">'[1]Triangle 5 LTF Mineral Oils'!$B$6</definedName>
    <definedName name="ppm_C2H6" localSheetId="4">'[1]Triangle 5 LTF Mineral Oils'!$B$6</definedName>
    <definedName name="ppm_C2H6" localSheetId="5">'[1]Triangle 5 LTF Mineral Oils'!$B$6</definedName>
    <definedName name="ppm_C2H6" localSheetId="6">'[1]Triangle 5 LTF Mineral Oils'!$B$6</definedName>
    <definedName name="ppm_C2H6" localSheetId="10">'Triangle 7 LTF FR3 Oils'!$B$6</definedName>
    <definedName name="ppm_C2H6">'Triangle 5 LTF Mineral Oils'!$B$6</definedName>
    <definedName name="ppmC2H2" localSheetId="0">'Triangle 1 Mineral Oils'!$B$6</definedName>
    <definedName name="ppmC2H2" localSheetId="1">'Triangle 2 LTC'!$B$6</definedName>
    <definedName name="ppmC2H2" localSheetId="2">'Triangle 2 LTC-MR'!$B$6</definedName>
    <definedName name="ppmC2H2" localSheetId="3">'Triangle 3 BioTemp'!$B$6</definedName>
    <definedName name="ppmC2H2" localSheetId="4">'Triangle 3 FR3'!$B$6</definedName>
    <definedName name="ppmC2H2" localSheetId="5">'Triangle 3 Midel'!$B$6</definedName>
    <definedName name="ppmC2H2" localSheetId="6">'Triangle 3 Silicone'!$B$6</definedName>
    <definedName name="ppmC2H2">#REF!</definedName>
    <definedName name="ppmC2H4" localSheetId="0">'Triangle 1 Mineral Oils'!$B$5</definedName>
    <definedName name="ppmC2H4" localSheetId="1">'Triangle 2 LTC'!$B$5</definedName>
    <definedName name="ppmC2H4" localSheetId="2">'Triangle 2 LTC-MR'!$B$5</definedName>
    <definedName name="ppmC2H4" localSheetId="3">'Triangle 3 BioTemp'!$B$5</definedName>
    <definedName name="ppmC2H4" localSheetId="4">'Triangle 3 FR3'!$B$5</definedName>
    <definedName name="ppmC2H4" localSheetId="5">'Triangle 3 Midel'!$B$5</definedName>
    <definedName name="ppmC2H4" localSheetId="6">'Triangle 3 Silicone'!$B$5</definedName>
    <definedName name="ppmC2H4" localSheetId="8">'Triangle 5 LTF Mineral Oils'!$B$5</definedName>
    <definedName name="ppmC2H4" localSheetId="10">'Triangle 7 LTF FR3 Oils'!$B$5</definedName>
    <definedName name="ppmC2H4">#REF!</definedName>
    <definedName name="ppmC2H6" localSheetId="3">'[1]Triangle 4 LTF Mineral Oils'!$B$6</definedName>
    <definedName name="ppmC2H6" localSheetId="4">'[1]Triangle 4 LTF Mineral Oils'!$B$6</definedName>
    <definedName name="ppmC2H6" localSheetId="5">'[1]Triangle 4 LTF Mineral Oils'!$B$6</definedName>
    <definedName name="ppmC2H6" localSheetId="6">'[1]Triangle 4 LTF Mineral Oils'!$B$6</definedName>
    <definedName name="ppmC2H6" localSheetId="9">'Triangle 6 LTF FR3 Oils'!$B$6</definedName>
    <definedName name="ppmC2H6">'Triangle 4 LTF Mineral Oils'!$B$6</definedName>
    <definedName name="ppmCH4" localSheetId="0">'Triangle 1 Mineral Oils'!$B$4</definedName>
    <definedName name="ppmCH4" localSheetId="1">'Triangle 2 LTC'!$B$4</definedName>
    <definedName name="ppmCH4" localSheetId="2">'Triangle 2 LTC-MR'!$B$4</definedName>
    <definedName name="ppmCH4" localSheetId="3">'Triangle 3 BioTemp'!$B$4</definedName>
    <definedName name="ppmCH4" localSheetId="4">'Triangle 3 FR3'!$B$4</definedName>
    <definedName name="ppmCH4" localSheetId="5">'Triangle 3 Midel'!$B$4</definedName>
    <definedName name="ppmCH4" localSheetId="6">'Triangle 3 Silicone'!$B$4</definedName>
    <definedName name="ppmCH4" localSheetId="7">'Triangle 4 LTF Mineral Oils'!$B$5</definedName>
    <definedName name="ppmCH4" localSheetId="8">'Triangle 5 LTF Mineral Oils'!$B$4</definedName>
    <definedName name="ppmCH4" localSheetId="9">'Triangle 6 LTF FR3 Oils'!$B$5</definedName>
    <definedName name="ppmCH4" localSheetId="10">'Triangle 7 LTF FR3 Oils'!$B$4</definedName>
    <definedName name="ppmCH4">#REF!</definedName>
    <definedName name="ppmH2" localSheetId="3">'[1]Triangle 4 LTF Mineral Oils'!$B$4</definedName>
    <definedName name="ppmH2" localSheetId="4">'[1]Triangle 4 LTF Mineral Oils'!$B$4</definedName>
    <definedName name="ppmH2" localSheetId="5">'[1]Triangle 4 LTF Mineral Oils'!$B$4</definedName>
    <definedName name="ppmH2" localSheetId="6">'[1]Triangle 4 LTF Mineral Oils'!$B$4</definedName>
    <definedName name="ppmH2" localSheetId="9">'Triangle 6 LTF FR3 Oils'!$B$4</definedName>
    <definedName name="ppmH2">'Triangle 4 LTF Mineral Oils'!$B$4</definedName>
    <definedName name="Résultat" localSheetId="0">'Triangle 1 Mineral Oils'!$B$9:$B$18</definedName>
    <definedName name="Résultat" localSheetId="1">'Triangle 2 LTC'!$B$9:$B$15</definedName>
    <definedName name="Résultat" localSheetId="2">'Triangle 2 LTC-MR'!$B$9:$B$19</definedName>
    <definedName name="Résultat" localSheetId="3">'Triangle 3 BioTemp'!$B$9:$B$17</definedName>
    <definedName name="Résultat" localSheetId="4">'Triangle 3 FR3'!$B$9:$B$18</definedName>
    <definedName name="Résultat" localSheetId="5">'Triangle 3 Midel'!$B$9:$B$18</definedName>
    <definedName name="Résultat" localSheetId="6">'Triangle 3 Silicone'!$B$9:$B$18</definedName>
    <definedName name="Résultat" localSheetId="7">'Triangle 4 LTF Mineral Oils'!$B$9:$B$18</definedName>
    <definedName name="Résultat" localSheetId="8">'Triangle 5 LTF Mineral Oils'!$B$9:$B$21</definedName>
    <definedName name="Résultat" localSheetId="9">'Triangle 6 LTF FR3 Oils'!$B$9:$B$14</definedName>
    <definedName name="Résultat" localSheetId="10">'Triangle 7 LTF FR3 Oils'!$B$9:$B$16</definedName>
    <definedName name="Résultat">#REF!</definedName>
    <definedName name="rngConfigurationZone" localSheetId="0">'Triangle 1 Mineral Oils'!$A$70:$F$85</definedName>
    <definedName name="rngConfigurationZone" localSheetId="1">'Triangle 2 LTC'!$A$73:$F$83</definedName>
    <definedName name="rngConfigurationZone" localSheetId="2">'Triangle 2 LTC-MR'!$A$79:$F$89</definedName>
    <definedName name="rngConfigurationZone" localSheetId="3">'Triangle 3 BioTemp'!$A$67:$F$82</definedName>
    <definedName name="rngConfigurationZone" localSheetId="4">'Triangle 3 FR3'!$A$69:$F$84</definedName>
    <definedName name="rngConfigurationZone" localSheetId="5">'Triangle 3 Midel'!$A$75:$F$90</definedName>
    <definedName name="rngConfigurationZone" localSheetId="6">'Triangle 3 Silicone'!$A$69:$F$84</definedName>
    <definedName name="rngConfigurationZone" localSheetId="7">'Triangle 4 LTF Mineral Oils'!$A$72:$F$84</definedName>
    <definedName name="rngConfigurationZone" localSheetId="8">'Triangle 5 LTF Mineral Oils'!$A$79:$F$98</definedName>
    <definedName name="rngConfigurationZone" localSheetId="9">'Triangle 6 LTF FR3 Oils'!$A$72:$F$82</definedName>
    <definedName name="rngConfigurationZone" localSheetId="10">'Triangle 7 LTF FR3 Oils'!XEY$71:A$79</definedName>
    <definedName name="rngFAULT" localSheetId="0">'Triangle 1 Mineral Oils'!$H$4</definedName>
    <definedName name="rngFAULT" localSheetId="1">'Triangle 2 LTC'!$H$4</definedName>
    <definedName name="rngFAULT" localSheetId="2">'Triangle 2 LTC-MR'!$H$4</definedName>
    <definedName name="rngFAULT" localSheetId="3">'Triangle 3 BioTemp'!$H$4</definedName>
    <definedName name="rngFAULT" localSheetId="4">'Triangle 3 FR3'!$H$4</definedName>
    <definedName name="rngFAULT" localSheetId="5">'Triangle 3 Midel'!$H$4</definedName>
    <definedName name="rngFAULT" localSheetId="6">'Triangle 3 Silicone'!$H$4</definedName>
    <definedName name="rngFAULT" localSheetId="7">'Triangle 4 LTF Mineral Oils'!$H$4</definedName>
    <definedName name="rngFAULT" localSheetId="8">'Triangle 5 LTF Mineral Oils'!$H$4</definedName>
    <definedName name="rngFAULT" localSheetId="9">'Triangle 6 LTF FR3 Oils'!$H$4</definedName>
    <definedName name="rngFAULT" localSheetId="10">'Triangle 7 LTF FR3 Oils'!$H$4</definedName>
    <definedName name="rngFAULT">#REF!</definedName>
    <definedName name="rngNomPPM1" localSheetId="0">'Triangle 1 Mineral Oils'!$D$4</definedName>
    <definedName name="rngNomPPM1" localSheetId="1">'Triangle 2 LTC'!$D$4</definedName>
    <definedName name="rngNomPPM1" localSheetId="2">'Triangle 2 LTC-MR'!$D$4</definedName>
    <definedName name="rngNomPPM1" localSheetId="3">'Triangle 3 BioTemp'!$D$4</definedName>
    <definedName name="rngNomPPM1" localSheetId="4">'Triangle 3 FR3'!$D$4</definedName>
    <definedName name="rngNomPPM1" localSheetId="5">'Triangle 3 Midel'!$D$4</definedName>
    <definedName name="rngNomPPM1" localSheetId="6">'Triangle 3 Silicone'!$D$4</definedName>
    <definedName name="rngNomPPM1" localSheetId="7">'Triangle 4 LTF Mineral Oils'!$D$4</definedName>
    <definedName name="rngNomPPM1" localSheetId="8">'Triangle 5 LTF Mineral Oils'!$D$4</definedName>
    <definedName name="rngNomPPM1" localSheetId="9">'Triangle 6 LTF FR3 Oils'!$D$4</definedName>
    <definedName name="rngNomPPM1" localSheetId="10">'Triangle 7 LTF FR3 Oils'!$D$4</definedName>
    <definedName name="rngNomPPM2" localSheetId="0">'Triangle 1 Mineral Oils'!$D$5</definedName>
    <definedName name="rngNomPPM2" localSheetId="1">'Triangle 2 LTC'!$D$5</definedName>
    <definedName name="rngNomPPM2" localSheetId="2">'Triangle 2 LTC-MR'!$D$5</definedName>
    <definedName name="rngNomPPM2" localSheetId="3">'Triangle 3 BioTemp'!$D$5</definedName>
    <definedName name="rngNomPPM2" localSheetId="4">'Triangle 3 FR3'!$D$5</definedName>
    <definedName name="rngNomPPM2" localSheetId="5">'Triangle 3 Midel'!$D$5</definedName>
    <definedName name="rngNomPPM2" localSheetId="6">'Triangle 3 Silicone'!$D$5</definedName>
    <definedName name="rngNomPPM2" localSheetId="7">'Triangle 4 LTF Mineral Oils'!$D$5</definedName>
    <definedName name="rngNomPPM2" localSheetId="8">'Triangle 5 LTF Mineral Oils'!$D$5</definedName>
    <definedName name="rngNomPPM2" localSheetId="9">'Triangle 6 LTF FR3 Oils'!$D$5</definedName>
    <definedName name="rngNomPPM2" localSheetId="10">'Triangle 7 LTF FR3 Oils'!$D$5</definedName>
    <definedName name="rngNomPPM3" localSheetId="0">'Triangle 1 Mineral Oils'!$D$6</definedName>
    <definedName name="rngNomPPM3" localSheetId="1">'Triangle 2 LTC'!$D$6</definedName>
    <definedName name="rngNomPPM3" localSheetId="2">'Triangle 2 LTC-MR'!$D$6</definedName>
    <definedName name="rngNomPPM3" localSheetId="3">'Triangle 3 BioTemp'!$D$6</definedName>
    <definedName name="rngNomPPM3" localSheetId="4">'Triangle 3 FR3'!$D$6</definedName>
    <definedName name="rngNomPPM3" localSheetId="5">'Triangle 3 Midel'!$D$6</definedName>
    <definedName name="rngNomPPM3" localSheetId="6">'Triangle 3 Silicone'!$D$6</definedName>
    <definedName name="rngNomPPM3" localSheetId="7">'Triangle 4 LTF Mineral Oils'!$D$6</definedName>
    <definedName name="rngNomPPM3" localSheetId="8">'Triangle 5 LTF Mineral Oils'!$D$6</definedName>
    <definedName name="rngNomPPM3" localSheetId="9">'Triangle 6 LTF FR3 Oils'!$D$6</definedName>
    <definedName name="rngNomPPM3" localSheetId="10">'Triangle 7 LTF FR3 Oils'!$D$6</definedName>
    <definedName name="rngPourcPPM1" localSheetId="0">'Triangle 1 Mineral Oils'!$E$4</definedName>
    <definedName name="rngPourcPPM1" localSheetId="1">'Triangle 2 LTC'!$E$4</definedName>
    <definedName name="rngPourcPPM1" localSheetId="2">'Triangle 2 LTC-MR'!$E$4</definedName>
    <definedName name="rngPourcPPM1" localSheetId="3">'Triangle 3 BioTemp'!$E$4</definedName>
    <definedName name="rngPourcPPM1" localSheetId="4">'Triangle 3 FR3'!$E$4</definedName>
    <definedName name="rngPourcPPM1" localSheetId="5">'Triangle 3 Midel'!$E$4</definedName>
    <definedName name="rngPourcPPM1" localSheetId="6">'Triangle 3 Silicone'!$E$4</definedName>
    <definedName name="rngPourcPPM1" localSheetId="7">'Triangle 4 LTF Mineral Oils'!$E$4</definedName>
    <definedName name="rngPourcPPM1" localSheetId="8">'Triangle 5 LTF Mineral Oils'!$E$4</definedName>
    <definedName name="rngPourcPPM1" localSheetId="9">'Triangle 6 LTF FR3 Oils'!$E$4</definedName>
    <definedName name="rngPourcPPM1" localSheetId="10">'Triangle 7 LTF FR3 Oils'!$E$4</definedName>
    <definedName name="rngPourcPPM1">#REF!</definedName>
    <definedName name="rngPourcPPM2" localSheetId="0">'Triangle 1 Mineral Oils'!$E$5</definedName>
    <definedName name="rngPourcPPM2" localSheetId="1">'Triangle 2 LTC'!$E$5</definedName>
    <definedName name="rngPourcPPM2" localSheetId="2">'Triangle 2 LTC-MR'!$E$5</definedName>
    <definedName name="rngPourcPPM2" localSheetId="3">'Triangle 3 BioTemp'!$E$5</definedName>
    <definedName name="rngPourcPPM2" localSheetId="4">'Triangle 3 FR3'!$E$5</definedName>
    <definedName name="rngPourcPPM2" localSheetId="5">'Triangle 3 Midel'!$E$5</definedName>
    <definedName name="rngPourcPPM2" localSheetId="6">'Triangle 3 Silicone'!$E$5</definedName>
    <definedName name="rngPourcPPM2" localSheetId="7">'Triangle 4 LTF Mineral Oils'!$E$5</definedName>
    <definedName name="rngPourcPPM2" localSheetId="8">'Triangle 5 LTF Mineral Oils'!$E$5</definedName>
    <definedName name="rngPourcPPM2" localSheetId="9">'Triangle 6 LTF FR3 Oils'!$E$5</definedName>
    <definedName name="rngPourcPPM2" localSheetId="10">'Triangle 7 LTF FR3 Oils'!$E$5</definedName>
    <definedName name="rngPourcPPM2">#REF!</definedName>
    <definedName name="rngPourcPPM3" localSheetId="0">'Triangle 1 Mineral Oils'!$E$6</definedName>
    <definedName name="rngPourcPPM3" localSheetId="1">'Triangle 2 LTC'!$E$6</definedName>
    <definedName name="rngPourcPPM3" localSheetId="2">'Triangle 2 LTC-MR'!$E$6</definedName>
    <definedName name="rngPourcPPM3" localSheetId="3">'Triangle 3 BioTemp'!$E$6</definedName>
    <definedName name="rngPourcPPM3" localSheetId="4">'Triangle 3 FR3'!$E$6</definedName>
    <definedName name="rngPourcPPM3" localSheetId="5">'Triangle 3 Midel'!$E$6</definedName>
    <definedName name="rngPourcPPM3" localSheetId="6">'Triangle 3 Silicone'!$E$6</definedName>
    <definedName name="rngPourcPPM3" localSheetId="7">'Triangle 4 LTF Mineral Oils'!$E$6</definedName>
    <definedName name="rngPourcPPM3" localSheetId="8">'Triangle 5 LTF Mineral Oils'!$E$6</definedName>
    <definedName name="rngPourcPPM3" localSheetId="9">'Triangle 6 LTF FR3 Oils'!$E$6</definedName>
    <definedName name="rngPourcPPM3" localSheetId="10">'Triangle 7 LTF FR3 Oils'!$E$6</definedName>
    <definedName name="rngPourcPPM3">#REF!</definedName>
    <definedName name="rngPPM1" localSheetId="0">'Triangle 1 Mineral Oils'!$B$4</definedName>
    <definedName name="rngPPM1" localSheetId="1">'Triangle 2 LTC'!$B$4</definedName>
    <definedName name="rngPPM1" localSheetId="2">'Triangle 2 LTC-MR'!$B$4</definedName>
    <definedName name="rngPPM1" localSheetId="3">'Triangle 3 BioTemp'!$B$4</definedName>
    <definedName name="rngPPM1" localSheetId="4">'Triangle 3 FR3'!$B$4</definedName>
    <definedName name="rngPPM1" localSheetId="5">'Triangle 3 Midel'!$B$4</definedName>
    <definedName name="rngPPM1" localSheetId="6">'Triangle 3 Silicone'!$B$4</definedName>
    <definedName name="rngPPM1" localSheetId="7">'Triangle 4 LTF Mineral Oils'!$B$4</definedName>
    <definedName name="rngPPM1" localSheetId="8">'Triangle 5 LTF Mineral Oils'!$B$4</definedName>
    <definedName name="rngPPM1" localSheetId="9">'Triangle 6 LTF FR3 Oils'!$B$4</definedName>
    <definedName name="rngPPM1" localSheetId="10">'Triangle 7 LTF FR3 Oils'!$B$4</definedName>
    <definedName name="rngPPM1">#REF!</definedName>
    <definedName name="rngPPM2" localSheetId="0">'Triangle 1 Mineral Oils'!$B$5</definedName>
    <definedName name="rngPPM2" localSheetId="1">'Triangle 2 LTC'!$B$5</definedName>
    <definedName name="rngPPM2" localSheetId="2">'Triangle 2 LTC-MR'!$B$5</definedName>
    <definedName name="rngPPM2" localSheetId="3">'Triangle 3 BioTemp'!$B$5</definedName>
    <definedName name="rngPPM2" localSheetId="4">'Triangle 3 FR3'!$B$5</definedName>
    <definedName name="rngPPM2" localSheetId="5">'Triangle 3 Midel'!$B$5</definedName>
    <definedName name="rngPPM2" localSheetId="6">'Triangle 3 Silicone'!$B$5</definedName>
    <definedName name="rngPPM2" localSheetId="7">'Triangle 4 LTF Mineral Oils'!$B$5</definedName>
    <definedName name="rngPPM2" localSheetId="8">'Triangle 5 LTF Mineral Oils'!$B$5</definedName>
    <definedName name="rngPPM2" localSheetId="9">'Triangle 6 LTF FR3 Oils'!$B$5</definedName>
    <definedName name="rngPPM2" localSheetId="10">'Triangle 7 LTF FR3 Oils'!$B$5</definedName>
    <definedName name="rngPPM2">#REF!</definedName>
    <definedName name="rngPPM3" localSheetId="0">'Triangle 1 Mineral Oils'!$B$6</definedName>
    <definedName name="rngPPM3" localSheetId="1">'Triangle 2 LTC'!$B$6</definedName>
    <definedName name="rngPPM3" localSheetId="2">'Triangle 2 LTC-MR'!$B$6</definedName>
    <definedName name="rngPPM3" localSheetId="3">'Triangle 3 BioTemp'!$B$6</definedName>
    <definedName name="rngPPM3" localSheetId="4">'Triangle 3 FR3'!$B$6</definedName>
    <definedName name="rngPPM3" localSheetId="5">'Triangle 3 Midel'!$B$6</definedName>
    <definedName name="rngPPM3" localSheetId="6">'Triangle 3 Silicone'!$B$6</definedName>
    <definedName name="rngPPM3" localSheetId="7">'Triangle 4 LTF Mineral Oils'!$B$6</definedName>
    <definedName name="rngPPM3" localSheetId="8">'Triangle 5 LTF Mineral Oils'!$B$6</definedName>
    <definedName name="rngPPM3" localSheetId="9">'Triangle 6 LTF FR3 Oils'!$B$6</definedName>
    <definedName name="rngPPM3" localSheetId="10">'Triangle 7 LTF FR3 Oils'!$B$6</definedName>
    <definedName name="rngPPM3">#REF!</definedName>
    <definedName name="rngResultatAnterieur" localSheetId="0">'Triangle 1 Mineral Oils'!$A$63:$K$64</definedName>
    <definedName name="rngResultatAnterieur" localSheetId="1">'Triangle 2 LTC'!$A$67:$K$68</definedName>
    <definedName name="rngResultatAnterieur" localSheetId="2">'Triangle 2 LTC-MR'!$A$73:$K$74</definedName>
    <definedName name="rngResultatAnterieur" localSheetId="3">'Triangle 3 BioTemp'!$A$61:$K$62</definedName>
    <definedName name="rngResultatAnterieur" localSheetId="4">'Triangle 3 FR3'!$A$63:$K$64</definedName>
    <definedName name="rngResultatAnterieur" localSheetId="5">'Triangle 3 Midel'!$A$63:$K$70</definedName>
    <definedName name="rngResultatAnterieur" localSheetId="6">'Triangle 3 Silicone'!$A$63:$K$64</definedName>
    <definedName name="rngResultatAnterieur" localSheetId="7">'Triangle 4 LTF Mineral Oils'!$A$66:$K$67</definedName>
    <definedName name="rngResultatAnterieur" localSheetId="8">'Triangle 5 LTF Mineral Oils'!$A$73:$K$74</definedName>
    <definedName name="rngResultatAnterieur" localSheetId="9">'Triangle 6 LTF FR3 Oils'!$A$64:$K$67</definedName>
    <definedName name="rngResultatAnterieur" localSheetId="10">'Triangle 7 LTF FR3 Oils'!$A$65:$K$66</definedName>
    <definedName name="rngResultatAnterieur">#REF!</definedName>
    <definedName name="SommeABC" localSheetId="0">'Triangle 1 Mineral Oils'!$B$7</definedName>
    <definedName name="SommeABC" localSheetId="1">'Triangle 2 LTC'!$B$7</definedName>
    <definedName name="SommeABC" localSheetId="2">'Triangle 2 LTC-MR'!$B$7</definedName>
    <definedName name="SommeABC" localSheetId="3">'Triangle 3 BioTemp'!$B$7</definedName>
    <definedName name="SommeABC" localSheetId="4">'Triangle 3 FR3'!$B$7</definedName>
    <definedName name="SommeABC" localSheetId="5">'Triangle 3 Midel'!$B$7</definedName>
    <definedName name="SommeABC" localSheetId="6">'Triangle 3 Silicone'!$B$7</definedName>
    <definedName name="SommeABC" localSheetId="7">'Triangle 4 LTF Mineral Oils'!$B$7</definedName>
    <definedName name="SommeABC" localSheetId="8">'Triangle 5 LTF Mineral Oils'!$B$7</definedName>
    <definedName name="SommeABC" localSheetId="9">'Triangle 6 LTF FR3 Oils'!$B$7</definedName>
    <definedName name="SommeABC" localSheetId="10">'Triangle 7 LTF FR3 Oils'!$B$7</definedName>
    <definedName name="SommeAB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1" l="1"/>
  <c r="A65" i="11"/>
  <c r="B65" i="11"/>
  <c r="C65" i="11"/>
  <c r="E71" i="11"/>
  <c r="F71" i="11"/>
  <c r="E72" i="11"/>
  <c r="F72" i="11"/>
  <c r="E73" i="11"/>
  <c r="F73" i="11"/>
  <c r="E74" i="11"/>
  <c r="F74" i="11"/>
  <c r="E75" i="11"/>
  <c r="F75" i="11"/>
  <c r="E76" i="11"/>
  <c r="F76" i="11"/>
  <c r="E77" i="11"/>
  <c r="F77" i="11"/>
  <c r="E78" i="11"/>
  <c r="F78" i="11"/>
  <c r="E79" i="11"/>
  <c r="F79" i="11"/>
  <c r="B7" i="10"/>
  <c r="A64" i="10"/>
  <c r="B64" i="10"/>
  <c r="C64" i="10"/>
  <c r="E72" i="10"/>
  <c r="F72" i="10"/>
  <c r="E73" i="10"/>
  <c r="F73" i="10"/>
  <c r="E74" i="10"/>
  <c r="F74" i="10"/>
  <c r="E75" i="10"/>
  <c r="F75" i="10"/>
  <c r="E76" i="10"/>
  <c r="F76" i="10"/>
  <c r="E77" i="10"/>
  <c r="F77" i="10"/>
  <c r="E78" i="10"/>
  <c r="F78" i="10"/>
  <c r="E79" i="10"/>
  <c r="F79" i="10"/>
  <c r="E80" i="10"/>
  <c r="F80" i="10"/>
  <c r="E81" i="10"/>
  <c r="F81" i="10"/>
  <c r="E82" i="10"/>
  <c r="F82" i="10"/>
  <c r="B7" i="9"/>
  <c r="A73" i="9"/>
  <c r="B73" i="9"/>
  <c r="C73" i="9"/>
  <c r="E79" i="9"/>
  <c r="F79" i="9"/>
  <c r="E80" i="9"/>
  <c r="F80" i="9"/>
  <c r="E81" i="9"/>
  <c r="F81" i="9"/>
  <c r="E82" i="9"/>
  <c r="F82" i="9"/>
  <c r="E83" i="9"/>
  <c r="F83" i="9"/>
  <c r="E84" i="9"/>
  <c r="F84" i="9"/>
  <c r="E85" i="9"/>
  <c r="F85" i="9"/>
  <c r="E86" i="9"/>
  <c r="F86" i="9"/>
  <c r="E87" i="9"/>
  <c r="F87" i="9"/>
  <c r="E88" i="9"/>
  <c r="F88" i="9"/>
  <c r="E89" i="9"/>
  <c r="F89" i="9"/>
  <c r="E90" i="9"/>
  <c r="F90" i="9"/>
  <c r="E91" i="9"/>
  <c r="F91" i="9"/>
  <c r="E92" i="9"/>
  <c r="F92" i="9"/>
  <c r="E93" i="9"/>
  <c r="F93" i="9"/>
  <c r="E94" i="9"/>
  <c r="F94" i="9"/>
  <c r="E95" i="9"/>
  <c r="F95" i="9"/>
  <c r="E96" i="9"/>
  <c r="F96" i="9"/>
  <c r="E97" i="9"/>
  <c r="F97" i="9"/>
  <c r="E98" i="9"/>
  <c r="F98" i="9"/>
  <c r="E4" i="8"/>
  <c r="E5" i="8"/>
  <c r="B9" i="8" s="1"/>
  <c r="E6" i="8"/>
  <c r="B7" i="8"/>
  <c r="B13" i="8"/>
  <c r="B14" i="8"/>
  <c r="B15" i="8"/>
  <c r="B16" i="8"/>
  <c r="B17" i="8"/>
  <c r="B18" i="8"/>
  <c r="A66" i="8"/>
  <c r="B66" i="8"/>
  <c r="C66" i="8"/>
  <c r="E72" i="8"/>
  <c r="F72" i="8"/>
  <c r="E73" i="8"/>
  <c r="F73" i="8"/>
  <c r="E74" i="8"/>
  <c r="F74" i="8"/>
  <c r="E75" i="8"/>
  <c r="F75" i="8"/>
  <c r="E76" i="8"/>
  <c r="F76" i="8"/>
  <c r="E77" i="8"/>
  <c r="F77" i="8"/>
  <c r="E78" i="8"/>
  <c r="F78" i="8"/>
  <c r="E79" i="8"/>
  <c r="F79" i="8"/>
  <c r="E80" i="8"/>
  <c r="F80" i="8"/>
  <c r="E81" i="8"/>
  <c r="F81" i="8"/>
  <c r="E82" i="8"/>
  <c r="F82" i="8"/>
  <c r="E83" i="8"/>
  <c r="F83" i="8"/>
  <c r="E84" i="8"/>
  <c r="F84" i="8"/>
  <c r="B7" i="19"/>
  <c r="A63" i="19"/>
  <c r="B63" i="19"/>
  <c r="C63" i="19"/>
  <c r="E69" i="19"/>
  <c r="F69" i="19"/>
  <c r="E70" i="19"/>
  <c r="F70" i="19"/>
  <c r="E71" i="19"/>
  <c r="F71" i="19"/>
  <c r="E72" i="19"/>
  <c r="F72" i="19"/>
  <c r="E73" i="19"/>
  <c r="F73" i="19"/>
  <c r="E74" i="19"/>
  <c r="F74" i="19"/>
  <c r="E75" i="19"/>
  <c r="F75" i="19"/>
  <c r="E76" i="19"/>
  <c r="F76" i="19"/>
  <c r="E77" i="19"/>
  <c r="F77" i="19"/>
  <c r="E78" i="19"/>
  <c r="F78" i="19"/>
  <c r="E79" i="19"/>
  <c r="F79" i="19"/>
  <c r="E80" i="19"/>
  <c r="F80" i="19"/>
  <c r="E81" i="19"/>
  <c r="F81" i="19"/>
  <c r="E82" i="19"/>
  <c r="F82" i="19"/>
  <c r="E83" i="19"/>
  <c r="F83" i="19"/>
  <c r="E84" i="19"/>
  <c r="F84" i="19"/>
  <c r="B7" i="18"/>
  <c r="A63" i="18"/>
  <c r="B63" i="18"/>
  <c r="C63" i="18"/>
  <c r="E75" i="18"/>
  <c r="F75" i="18"/>
  <c r="E76" i="18"/>
  <c r="F76" i="18"/>
  <c r="E77" i="18"/>
  <c r="F77" i="18"/>
  <c r="E78" i="18"/>
  <c r="F78" i="18"/>
  <c r="E79" i="18"/>
  <c r="F79" i="18"/>
  <c r="E80" i="18"/>
  <c r="F80" i="18"/>
  <c r="E81" i="18"/>
  <c r="F81" i="18"/>
  <c r="E82" i="18"/>
  <c r="F82" i="18"/>
  <c r="E83" i="18"/>
  <c r="F83" i="18"/>
  <c r="E84" i="18"/>
  <c r="F84" i="18"/>
  <c r="E85" i="18"/>
  <c r="F85" i="18"/>
  <c r="E86" i="18"/>
  <c r="F86" i="18"/>
  <c r="E87" i="18"/>
  <c r="F87" i="18"/>
  <c r="E88" i="18"/>
  <c r="F88" i="18"/>
  <c r="E89" i="18"/>
  <c r="F89" i="18"/>
  <c r="E90" i="18"/>
  <c r="F90" i="18"/>
  <c r="B7" i="17"/>
  <c r="A63" i="17"/>
  <c r="B63" i="17"/>
  <c r="C63" i="17"/>
  <c r="E69" i="17"/>
  <c r="F69" i="17"/>
  <c r="E70" i="17"/>
  <c r="F70" i="17"/>
  <c r="E71" i="17"/>
  <c r="F71" i="17"/>
  <c r="E72" i="17"/>
  <c r="F72" i="17"/>
  <c r="E73" i="17"/>
  <c r="F73" i="17"/>
  <c r="E74" i="17"/>
  <c r="F74" i="17"/>
  <c r="E75" i="17"/>
  <c r="F75" i="17"/>
  <c r="E76" i="17"/>
  <c r="F76" i="17"/>
  <c r="E77" i="17"/>
  <c r="F77" i="17"/>
  <c r="E78" i="17"/>
  <c r="F78" i="17"/>
  <c r="E79" i="17"/>
  <c r="F79" i="17"/>
  <c r="E80" i="17"/>
  <c r="F80" i="17"/>
  <c r="E81" i="17"/>
  <c r="F81" i="17"/>
  <c r="E82" i="17"/>
  <c r="F82" i="17"/>
  <c r="E83" i="17"/>
  <c r="F83" i="17"/>
  <c r="E84" i="17"/>
  <c r="F84" i="17"/>
  <c r="B7" i="16"/>
  <c r="A61" i="16"/>
  <c r="B61" i="16"/>
  <c r="C61" i="16"/>
  <c r="E67" i="16"/>
  <c r="F67" i="16"/>
  <c r="E68" i="16"/>
  <c r="F68" i="16"/>
  <c r="E69" i="16"/>
  <c r="F69" i="16"/>
  <c r="E70" i="16"/>
  <c r="F70" i="16"/>
  <c r="E71" i="16"/>
  <c r="F71" i="16"/>
  <c r="E72" i="16"/>
  <c r="F72" i="16"/>
  <c r="E73" i="16"/>
  <c r="F73" i="16"/>
  <c r="E74" i="16"/>
  <c r="F74" i="16"/>
  <c r="E75" i="16"/>
  <c r="F75" i="16"/>
  <c r="E76" i="16"/>
  <c r="F76" i="16"/>
  <c r="E77" i="16"/>
  <c r="F77" i="16"/>
  <c r="E78" i="16"/>
  <c r="F78" i="16"/>
  <c r="E79" i="16"/>
  <c r="F79" i="16"/>
  <c r="E80" i="16"/>
  <c r="F80" i="16"/>
  <c r="E81" i="16"/>
  <c r="F81" i="16"/>
  <c r="E82" i="16"/>
  <c r="F82" i="16"/>
  <c r="B7" i="15"/>
  <c r="A73" i="15"/>
  <c r="B73" i="15"/>
  <c r="C73" i="15"/>
  <c r="E79" i="15"/>
  <c r="F79" i="15"/>
  <c r="E80" i="15"/>
  <c r="F80" i="15"/>
  <c r="E81" i="15"/>
  <c r="F81" i="15"/>
  <c r="E82" i="15"/>
  <c r="F82" i="15"/>
  <c r="E83" i="15"/>
  <c r="F83" i="15"/>
  <c r="E84" i="15"/>
  <c r="F84" i="15"/>
  <c r="E85" i="15"/>
  <c r="F85" i="15"/>
  <c r="E86" i="15"/>
  <c r="F86" i="15"/>
  <c r="E87" i="15"/>
  <c r="F87" i="15"/>
  <c r="E88" i="15"/>
  <c r="F88" i="15"/>
  <c r="E89" i="15"/>
  <c r="F89" i="15"/>
  <c r="E5" i="13"/>
  <c r="E6" i="13"/>
  <c r="B7" i="13"/>
  <c r="E4" i="13" s="1"/>
  <c r="B13" i="13"/>
  <c r="B14" i="13"/>
  <c r="B15" i="13"/>
  <c r="A67" i="13"/>
  <c r="B67" i="13"/>
  <c r="C67" i="13"/>
  <c r="E73" i="13"/>
  <c r="F73" i="13"/>
  <c r="E74" i="13"/>
  <c r="F74" i="13"/>
  <c r="E75" i="13"/>
  <c r="F75" i="13"/>
  <c r="E76" i="13"/>
  <c r="F76" i="13"/>
  <c r="E77" i="13"/>
  <c r="F77" i="13"/>
  <c r="E78" i="13"/>
  <c r="F78" i="13"/>
  <c r="E79" i="13"/>
  <c r="F79" i="13"/>
  <c r="E80" i="13"/>
  <c r="F80" i="13"/>
  <c r="E81" i="13"/>
  <c r="F81" i="13"/>
  <c r="E82" i="13"/>
  <c r="F82" i="13"/>
  <c r="E83" i="13"/>
  <c r="F83" i="13"/>
  <c r="B7" i="14"/>
  <c r="A63" i="14"/>
  <c r="B63" i="14"/>
  <c r="C63" i="14"/>
  <c r="E70" i="14"/>
  <c r="F70" i="14"/>
  <c r="E71" i="14"/>
  <c r="F71" i="14"/>
  <c r="E72" i="14"/>
  <c r="F72" i="14"/>
  <c r="E73" i="14"/>
  <c r="F73" i="14"/>
  <c r="E74" i="14"/>
  <c r="F74" i="14"/>
  <c r="E75" i="14"/>
  <c r="F75" i="14"/>
  <c r="E76" i="14"/>
  <c r="F76" i="14"/>
  <c r="E77" i="14"/>
  <c r="F77" i="14"/>
  <c r="E78" i="14"/>
  <c r="F78" i="14"/>
  <c r="E79" i="14"/>
  <c r="F79" i="14"/>
  <c r="E80" i="14"/>
  <c r="F80" i="14"/>
  <c r="E81" i="14"/>
  <c r="F81" i="14"/>
  <c r="E82" i="14"/>
  <c r="F82" i="14"/>
  <c r="E83" i="14"/>
  <c r="F83" i="14"/>
  <c r="E84" i="14"/>
  <c r="F84" i="14"/>
  <c r="E85" i="14"/>
  <c r="F85" i="14"/>
  <c r="E4" i="11" l="1"/>
  <c r="E5" i="11"/>
  <c r="E6" i="11"/>
  <c r="E4" i="10"/>
  <c r="E5" i="10"/>
  <c r="E6" i="10"/>
  <c r="E4" i="9"/>
  <c r="E5" i="9"/>
  <c r="E6" i="9"/>
  <c r="B11" i="8"/>
  <c r="B10" i="8"/>
  <c r="B12" i="8"/>
  <c r="E4" i="19"/>
  <c r="E5" i="19"/>
  <c r="E6" i="19"/>
  <c r="E4" i="18"/>
  <c r="E5" i="18"/>
  <c r="E6" i="18"/>
  <c r="E4" i="17"/>
  <c r="E5" i="17"/>
  <c r="E6" i="17"/>
  <c r="E5" i="16"/>
  <c r="E6" i="16"/>
  <c r="E4" i="16"/>
  <c r="E4" i="15"/>
  <c r="E5" i="15"/>
  <c r="E6" i="15"/>
  <c r="B11" i="13"/>
  <c r="B9" i="13"/>
  <c r="B12" i="13"/>
  <c r="B10" i="13"/>
  <c r="E4" i="14"/>
  <c r="E5" i="14"/>
  <c r="E6" i="14"/>
  <c r="B16" i="11" l="1"/>
  <c r="B15" i="11"/>
  <c r="B14" i="11"/>
  <c r="B13" i="11"/>
  <c r="B12" i="11"/>
  <c r="B11" i="11"/>
  <c r="B10" i="11"/>
  <c r="B9" i="11"/>
  <c r="H4" i="11" s="1" a="1"/>
  <c r="H4" i="11" s="1"/>
  <c r="B12" i="10"/>
  <c r="B9" i="10"/>
  <c r="B13" i="10"/>
  <c r="B11" i="10"/>
  <c r="B10" i="10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10" i="19"/>
  <c r="B9" i="19"/>
  <c r="B18" i="19"/>
  <c r="B17" i="19"/>
  <c r="B16" i="19"/>
  <c r="B15" i="19"/>
  <c r="B14" i="19"/>
  <c r="B13" i="19"/>
  <c r="B12" i="19"/>
  <c r="B11" i="19"/>
  <c r="B10" i="18"/>
  <c r="B9" i="18"/>
  <c r="B18" i="18"/>
  <c r="B17" i="18"/>
  <c r="B16" i="18"/>
  <c r="B15" i="18"/>
  <c r="B14" i="18"/>
  <c r="B13" i="18"/>
  <c r="B12" i="18"/>
  <c r="B11" i="18"/>
  <c r="B9" i="17"/>
  <c r="B10" i="17"/>
  <c r="B18" i="17"/>
  <c r="B17" i="17"/>
  <c r="B16" i="17"/>
  <c r="B15" i="17"/>
  <c r="B14" i="17"/>
  <c r="B13" i="17"/>
  <c r="B12" i="17"/>
  <c r="B11" i="17"/>
  <c r="B16" i="16"/>
  <c r="B15" i="16"/>
  <c r="B14" i="16"/>
  <c r="B13" i="16"/>
  <c r="B12" i="16"/>
  <c r="B11" i="16"/>
  <c r="B17" i="16"/>
  <c r="B10" i="16"/>
  <c r="B9" i="16"/>
  <c r="B10" i="15"/>
  <c r="B14" i="15"/>
  <c r="B9" i="15"/>
  <c r="B15" i="15"/>
  <c r="B16" i="15"/>
  <c r="B13" i="15"/>
  <c r="B18" i="15"/>
  <c r="B11" i="15"/>
  <c r="B19" i="15"/>
  <c r="B17" i="15"/>
  <c r="B12" i="15"/>
  <c r="B10" i="14"/>
  <c r="B9" i="14"/>
  <c r="B18" i="14"/>
  <c r="B15" i="14"/>
  <c r="B12" i="14"/>
  <c r="B16" i="14"/>
  <c r="B13" i="14"/>
  <c r="B17" i="14"/>
  <c r="B14" i="14"/>
  <c r="B11" i="14"/>
  <c r="H4" i="8" a="1"/>
  <c r="H4" i="8" s="1"/>
  <c r="H4" i="13" a="1"/>
  <c r="H4" i="13" s="1"/>
  <c r="B14" i="10"/>
  <c r="H4" i="9" l="1" a="1"/>
  <c r="H4" i="9" s="1"/>
  <c r="H4" i="19" a="1"/>
  <c r="H4" i="19" s="1"/>
  <c r="H4" i="18" a="1"/>
  <c r="H4" i="18" s="1"/>
  <c r="H4" i="16" a="1"/>
  <c r="H4" i="16" s="1"/>
  <c r="H4" i="17" a="1"/>
  <c r="H4" i="17" s="1"/>
  <c r="H4" i="10" a="1"/>
  <c r="H4" i="10" s="1"/>
  <c r="H4" i="15" a="1"/>
  <c r="H4" i="15" s="1"/>
  <c r="H4" i="14" a="1"/>
  <c r="H4" i="14" s="1"/>
</calcChain>
</file>

<file path=xl/sharedStrings.xml><?xml version="1.0" encoding="utf-8"?>
<sst xmlns="http://schemas.openxmlformats.org/spreadsheetml/2006/main" count="444" uniqueCount="119">
  <si>
    <t>THE CLASSICAL DUVAL TRIANGLE 1 FOR TRANSFORMERS, BUSHINGS AND CABLES FILLED WITH MINERAL OIL</t>
  </si>
  <si>
    <t>ppm CH4</t>
  </si>
  <si>
    <t>% CH4</t>
  </si>
  <si>
    <t>Fault</t>
  </si>
  <si>
    <t>PD = Corona partial discharges</t>
  </si>
  <si>
    <t>ppm C2H4</t>
  </si>
  <si>
    <t>% C2H4</t>
  </si>
  <si>
    <t xml:space="preserve">D1 = Electrical discharges of low energy </t>
  </si>
  <si>
    <t>ppm C2H2</t>
  </si>
  <si>
    <t>% C2H2</t>
  </si>
  <si>
    <t>D2 = Electrical discharges of high energy</t>
  </si>
  <si>
    <t>T1 = Thermal faults of temperature T &lt; 300 C</t>
  </si>
  <si>
    <t>T2 = Thermal faults, 300 C &lt; T &lt; 700 C</t>
  </si>
  <si>
    <t>T3 = Thermal faults, T &gt; 700 C</t>
  </si>
  <si>
    <t>DT = Mixtures of electrical and thermal faults</t>
  </si>
  <si>
    <t>Color</t>
  </si>
  <si>
    <t>Record No.</t>
  </si>
  <si>
    <t>Formule 1</t>
  </si>
  <si>
    <t>Formule 2</t>
  </si>
  <si>
    <t>Formule 3</t>
  </si>
  <si>
    <t>Formule 4</t>
  </si>
  <si>
    <t>Formule 5</t>
  </si>
  <si>
    <t>Formule 6</t>
  </si>
  <si>
    <t>Formule 7</t>
  </si>
  <si>
    <t>Formule 8</t>
  </si>
  <si>
    <t>Formule 9</t>
  </si>
  <si>
    <t>Formule 10</t>
  </si>
  <si>
    <t>Séquence</t>
  </si>
  <si>
    <t>x1</t>
  </si>
  <si>
    <t>y1</t>
  </si>
  <si>
    <t>yy1</t>
  </si>
  <si>
    <t>x trouvé</t>
  </si>
  <si>
    <t>y trouvé</t>
  </si>
  <si>
    <t>THE DUVAL TRIANGLE 2 FOR LOAD TAP CHANGERS FILLED WITH MINERAL OIL</t>
  </si>
  <si>
    <t>N = Normal operation</t>
  </si>
  <si>
    <t>T3 = Severe thermal fault T3 (T &gt; 700°C), heavy coking</t>
  </si>
  <si>
    <t>T2 = Severe thermal fault T2 (300 &lt; T &lt; 700°C), coking</t>
  </si>
  <si>
    <t>X3 = Fault T3 or T2 in progress, or abnormal severe arcing D2</t>
  </si>
  <si>
    <t>D1 = Abnormal arcing D1</t>
  </si>
  <si>
    <t>X1 = Abnormal arcing D1 or thermal fault in progress</t>
  </si>
  <si>
    <t>THE DUVAL TRIANGLE 3 FOR BIO TEMP OILS</t>
  </si>
  <si>
    <t>THE DUVAL TRIANGLE 3 FOR FR3 OILS</t>
  </si>
  <si>
    <t>THE DUVAL TRIANGLE 3 FOR MIDEL OILS</t>
  </si>
  <si>
    <t>THE DUVAL TRIANGLE 3 FOR SILICONE OILS</t>
  </si>
  <si>
    <t>ppm H2</t>
  </si>
  <si>
    <t>% H2</t>
  </si>
  <si>
    <t>ppm C2H6</t>
  </si>
  <si>
    <t>% C2H6</t>
  </si>
  <si>
    <t>C = Hot spots with carbonization of paper (T &gt; 300°C)</t>
  </si>
  <si>
    <t>O = Overheating (T &lt; 250°C)</t>
  </si>
  <si>
    <t>N/D = Not determined</t>
  </si>
  <si>
    <t xml:space="preserve">      Warning:</t>
  </si>
  <si>
    <t>C = Hot Spot with carbonization of paper (T &gt; 300°C)</t>
  </si>
  <si>
    <t>THE DUVAL TRIANGLE 6 FOR LOW TEMPERATURE FAULTS IN FR3 OILS</t>
  </si>
  <si>
    <t>S = Stray gassing of FR3 oil</t>
  </si>
  <si>
    <t xml:space="preserve">     Warning:</t>
  </si>
  <si>
    <t>Do not use the Triangle 6 for faults D1, D2 and T3 in FR3 oils.</t>
  </si>
  <si>
    <t>T3 = Thermal faults of very high temperature T &gt; 700° C</t>
  </si>
  <si>
    <t>Do not use the Triangle 7 for faults D1, D2 in FR3 oils.</t>
  </si>
  <si>
    <r>
      <t xml:space="preserve">The Triangle 6 for low temperature faults in FR3 oils uses gases </t>
    </r>
    <r>
      <rPr>
        <b/>
        <sz val="10"/>
        <rFont val="Arial"/>
        <family val="2"/>
      </rPr>
      <t>H2,</t>
    </r>
    <r>
      <rPr>
        <sz val="10"/>
        <rFont val="Arial"/>
      </rPr>
      <t xml:space="preserve"> CH4 and </t>
    </r>
    <r>
      <rPr>
        <b/>
        <sz val="10"/>
        <rFont val="Arial"/>
        <family val="2"/>
      </rPr>
      <t>C2H6</t>
    </r>
    <r>
      <rPr>
        <sz val="10"/>
        <rFont val="Arial"/>
      </rPr>
      <t>.</t>
    </r>
  </si>
  <si>
    <t>Note: a fault appearing in zone D2 may also be due in some cases to a mixture of faults D1 and T3.</t>
  </si>
  <si>
    <t>For LTCs of the in-tank type (e.g., Reinhausen) where most or a significant portion of current is dissipated in transition resistors and heats up the resistors,</t>
  </si>
  <si>
    <t>THE DUVAL TRIANGLE 4 FOR LOW TEMPERATURE FAULTS AND FAULTS IN PAPER IN MINERAL OILS</t>
  </si>
  <si>
    <t>Note: you can enter above the date of each DGA point</t>
  </si>
  <si>
    <t xml:space="preserve">Date </t>
  </si>
  <si>
    <t>Date</t>
  </si>
  <si>
    <t>Formule 11</t>
  </si>
  <si>
    <t>Formule 12</t>
  </si>
  <si>
    <t>Formule 13</t>
  </si>
  <si>
    <r>
      <t>S = Stray gassing of mineral oil (T&lt; 200°C</t>
    </r>
    <r>
      <rPr>
        <sz val="7"/>
        <rFont val="Arial"/>
      </rPr>
      <t>)</t>
    </r>
  </si>
  <si>
    <t>T2 = Thermal faults of high temperature 300 &lt; T &lt; 700° C</t>
  </si>
  <si>
    <t xml:space="preserve">Do not use the Duval Triangle 5 for faults D1, D2. </t>
  </si>
  <si>
    <t>THE DUVAL TRIANGLE 5 FOR THERMAL FAULTS AND FAULTS IN PAPER IN MINERAL OILS</t>
  </si>
  <si>
    <t>The Duval Triangle 2 applies to conventional, compartment-type LTCs where normal operation involves mostly arc breaking in oil.</t>
  </si>
  <si>
    <t>Note: a fault appearing in zone D2 may also be due in some cases to a mixture of faults D1 and T3</t>
  </si>
  <si>
    <t>S = Stray gassing of mineral oil (T &lt; 200°C)</t>
  </si>
  <si>
    <r>
      <t>The Duval Triangle 4 for low temperature faults in mineral oils uses gases</t>
    </r>
    <r>
      <rPr>
        <b/>
        <sz val="10"/>
        <rFont val="Arial"/>
        <family val="2"/>
      </rPr>
      <t xml:space="preserve"> H2</t>
    </r>
    <r>
      <rPr>
        <sz val="10"/>
        <rFont val="Arial"/>
      </rPr>
      <t xml:space="preserve">, CH4 and </t>
    </r>
    <r>
      <rPr>
        <b/>
        <sz val="10"/>
        <rFont val="Arial"/>
        <family val="2"/>
      </rPr>
      <t>C2H6</t>
    </r>
    <r>
      <rPr>
        <sz val="10"/>
        <rFont val="Arial"/>
      </rPr>
      <t>.</t>
    </r>
  </si>
  <si>
    <r>
      <t xml:space="preserve">The Duval Triangle 5 for thermal faults in mineral oils uses gases CH4, C2H4 and </t>
    </r>
    <r>
      <rPr>
        <b/>
        <sz val="10"/>
        <rFont val="Arial"/>
        <family val="2"/>
      </rPr>
      <t>C2H6</t>
    </r>
    <r>
      <rPr>
        <sz val="10"/>
        <rFont val="Arial"/>
      </rPr>
      <t>.</t>
    </r>
  </si>
  <si>
    <t>THE DUVAL TRIANGLE 7 FOR THERMAL FAULTS IN FR3 OILS</t>
  </si>
  <si>
    <r>
      <t xml:space="preserve">The Triangle 7 for thermal faults in FR3 oils uses gases CH4, C2H4 and </t>
    </r>
    <r>
      <rPr>
        <b/>
        <sz val="10"/>
        <rFont val="Arial"/>
        <family val="2"/>
      </rPr>
      <t>C2H6</t>
    </r>
    <r>
      <rPr>
        <sz val="10"/>
        <rFont val="Arial"/>
      </rPr>
      <t>.</t>
    </r>
  </si>
  <si>
    <t>A few resistive LTCs of this type (e.g., UZBs) may have their normal operation in the X3 zone.</t>
  </si>
  <si>
    <t>For LTCs of the conventional, vacuum bottle-type with no sparking of the selector in the cooling oil, use Duval Triangle 1.</t>
  </si>
  <si>
    <t>The Duval Triangle 4 is used to get more information about faults identified as low temperature faults (PD, T1 or T2) with Duval Triangle 1 for mineral oils (using CH4, C2H4 and C2H2).</t>
  </si>
  <si>
    <t>Do not use the Duval Triangle 4 for faults D1, D2 or T3.</t>
  </si>
  <si>
    <t>The Duval Triangle 5 is used to have more information about faults identified as thermal faults (T2 or T3) with the Duval Triangle 1 for mineral oils (using CH4, C2H4 and C2H2).</t>
  </si>
  <si>
    <t>The Duval Triangle 6 is used to have more information about faults identified as low temperature faults (PD, T1 or T2) by the Triangle 3 for FR3 oils (using CH4, C2H4 and C2H2).</t>
  </si>
  <si>
    <t>The Duval Triangle 7 is used to have more information about faults identified as thermal faults (T1, T2 or T3) with the Triangle 3 for FR3 oils (using CH4, C2H4 and C2H2).</t>
  </si>
  <si>
    <t>If Triangle 5 and Triangle 4 do not agree, this probably indicates a mixture of faults</t>
  </si>
  <si>
    <t>If Triangle 4 and Triangle 5 do not agree, this probably indicates a mixture of faults</t>
  </si>
  <si>
    <t>the normal operating zone may be located in a different part of the Triangle (e.g., in T3 or T2). New versions of the Duval Triangle 2 (Triangles 2a, 2b and 2c) are in preparation for such LTCs.</t>
  </si>
  <si>
    <t>Faults appearing in zone C have of probability of involving carbonization of paper of ~80% (not 100%).</t>
  </si>
  <si>
    <t>Some new oils on the market may produce stray gassing inside zone PD. Verify with stray gassing tests in the laboratory.</t>
  </si>
  <si>
    <t>In zone C, the probability of having carbonization of paper is 80%, not 100%.</t>
  </si>
  <si>
    <t>N to N5 = Normal operation</t>
  </si>
  <si>
    <t>The Duval Triangle 2 LTC-MR applies to LTCs of the in-tank oil-type or vacuum-type, mostly from MR-Reinhausen</t>
  </si>
  <si>
    <t>During normal operation of these LTCs, current dissipation may occur in the switching arc between contacts and/or in other LTC components</t>
  </si>
  <si>
    <t>Normal operation occurs in zones:</t>
  </si>
  <si>
    <t>N or N1 for MR oil types M, D</t>
  </si>
  <si>
    <t>N or N3 for MR vacuum-types VR, VV</t>
  </si>
  <si>
    <t>N or N4 for oil types R, V</t>
  </si>
  <si>
    <t>N or N5 for oil type G and a few UZDs</t>
  </si>
  <si>
    <t>depending on operating conditions (e.g., at low or high power, low or high number of operations per day)</t>
  </si>
  <si>
    <t>Note: zone N2 is inside zone N3</t>
  </si>
  <si>
    <t>See Duval Triangle 2 LTC in previous tab for position of faulty zones</t>
  </si>
  <si>
    <t>Operation outside of normal zone is an indication of possible abnormal or faulty operation</t>
  </si>
  <si>
    <t>such as transition resistors in the cooling oil. Sparking on the selector and/or by-pass switch may also occur in the cooling oil.</t>
  </si>
  <si>
    <t>THE DUVAL TRIANGLE 2 LTC-MR FOR IN-TANK TYPE LOAD TAP CHANGERS FILLED WITH MINERAL OIL</t>
  </si>
  <si>
    <t>Owners of such LTCs are encouraged to determine more precisely the normal zones of their LTCs, which are often smaller than the more general ones indicated below</t>
  </si>
  <si>
    <t>S</t>
  </si>
  <si>
    <t>Drum</t>
  </si>
  <si>
    <t>transf</t>
  </si>
  <si>
    <t>D2</t>
  </si>
  <si>
    <t>igk01</t>
  </si>
  <si>
    <t>PD</t>
  </si>
  <si>
    <t>gaf02</t>
  </si>
  <si>
    <t>T1</t>
  </si>
  <si>
    <t>igh07</t>
  </si>
  <si>
    <t>ighi05</t>
  </si>
  <si>
    <t>duvalm@ireq.ca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</si>
</sst>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.0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7"/>
      <name val="Arial"/>
    </font>
    <font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0" fillId="2" borderId="1" xfId="0" applyFill="1" applyBorder="1" applyProtection="1">
      <protection locked="0"/>
    </xf>
    <xf numFmtId="180" fontId="0" fillId="0" borderId="0" xfId="0" applyNumberFormat="1"/>
    <xf numFmtId="0" fontId="3" fillId="2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/>
    <xf numFmtId="180" fontId="0" fillId="0" borderId="0" xfId="0" applyNumberFormat="1" applyAlignment="1">
      <alignment horizontal="center"/>
    </xf>
    <xf numFmtId="0" fontId="0" fillId="0" borderId="0" xfId="0" applyProtection="1">
      <protection hidden="1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4" fillId="0" borderId="0" xfId="0" applyFont="1" applyProtection="1">
      <protection hidden="1"/>
    </xf>
    <xf numFmtId="0" fontId="0" fillId="3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3" borderId="2" xfId="0" applyFill="1" applyBorder="1"/>
    <xf numFmtId="0" fontId="0" fillId="0" borderId="1" xfId="0" applyFill="1" applyBorder="1"/>
    <xf numFmtId="0" fontId="3" fillId="0" borderId="0" xfId="0" applyFont="1"/>
    <xf numFmtId="0" fontId="0" fillId="0" borderId="0" xfId="0" applyFill="1"/>
    <xf numFmtId="0" fontId="3" fillId="0" borderId="0" xfId="0" applyFont="1" applyFill="1"/>
    <xf numFmtId="0" fontId="0" fillId="0" borderId="0" xfId="0" applyAlignment="1" applyProtection="1">
      <alignment wrapText="1"/>
      <protection hidden="1"/>
    </xf>
    <xf numFmtId="0" fontId="6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png"/><Relationship Id="rId1" Type="http://schemas.openxmlformats.org/officeDocument/2006/relationships/image" Target="../media/image3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9.png"/><Relationship Id="rId1" Type="http://schemas.openxmlformats.org/officeDocument/2006/relationships/image" Target="../media/image38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4.png"/><Relationship Id="rId1" Type="http://schemas.openxmlformats.org/officeDocument/2006/relationships/image" Target="../media/image43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9.jpeg"/><Relationship Id="rId1" Type="http://schemas.openxmlformats.org/officeDocument/2006/relationships/image" Target="../media/image48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jpeg"/><Relationship Id="rId1" Type="http://schemas.openxmlformats.org/officeDocument/2006/relationships/image" Target="../media/image53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66675</xdr:colOff>
      <xdr:row>31</xdr:row>
      <xdr:rowOff>114300</xdr:rowOff>
    </xdr:from>
    <xdr:to>
      <xdr:col>19</xdr:col>
      <xdr:colOff>514350</xdr:colOff>
      <xdr:row>67</xdr:row>
      <xdr:rowOff>104775</xdr:rowOff>
    </xdr:to>
    <xdr:pic>
      <xdr:nvPicPr>
        <xdr:cNvPr id="192480" name="Picture 1" descr="Triagle 1">
          <a:extLst>
            <a:ext uri="{FF2B5EF4-FFF2-40B4-BE49-F238E27FC236}">
              <a16:creationId xmlns:a16="http://schemas.microsoft.com/office/drawing/2014/main" id="{1FFE1E63-98A4-1F05-E91C-16A9CF16E5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700" y="3514725"/>
          <a:ext cx="6543675" cy="5657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600075</xdr:colOff>
      <xdr:row>46</xdr:row>
      <xdr:rowOff>57150</xdr:rowOff>
    </xdr:from>
    <xdr:to>
      <xdr:col>23</xdr:col>
      <xdr:colOff>533400</xdr:colOff>
      <xdr:row>62</xdr:row>
      <xdr:rowOff>0</xdr:rowOff>
    </xdr:to>
    <xdr:pic>
      <xdr:nvPicPr>
        <xdr:cNvPr id="192481" name="Picture 2">
          <a:extLst>
            <a:ext uri="{FF2B5EF4-FFF2-40B4-BE49-F238E27FC236}">
              <a16:creationId xmlns:a16="http://schemas.microsoft.com/office/drawing/2014/main" id="{9A32806E-F5B9-9362-F55F-D0EE200ED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5886450"/>
          <a:ext cx="2981325" cy="2533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13315" name="cmdEnregistrerResultat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66522165-12CB-1F02-0335-BAD3D30A1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64</xdr:row>
          <xdr:rowOff>104775</xdr:rowOff>
        </xdr:from>
        <xdr:to>
          <xdr:col>4</xdr:col>
          <xdr:colOff>95250</xdr:colOff>
          <xdr:row>66</xdr:row>
          <xdr:rowOff>85725</xdr:rowOff>
        </xdr:to>
        <xdr:sp macro="" textlink="">
          <xdr:nvSpPr>
            <xdr:cNvPr id="13316" name="cmdEffacerUnHistoriqueResulta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FE0A1EC2-4CA8-42F4-21E6-0EDE74793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64</xdr:row>
          <xdr:rowOff>104775</xdr:rowOff>
        </xdr:from>
        <xdr:to>
          <xdr:col>8</xdr:col>
          <xdr:colOff>333375</xdr:colOff>
          <xdr:row>66</xdr:row>
          <xdr:rowOff>85725</xdr:rowOff>
        </xdr:to>
        <xdr:sp macro="" textlink="">
          <xdr:nvSpPr>
            <xdr:cNvPr id="13317" name="cmdEffacerToutHistoriqueResulta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C413A4D7-5676-C4A5-39E1-46A5227F3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476250</xdr:colOff>
      <xdr:row>59</xdr:row>
      <xdr:rowOff>19050</xdr:rowOff>
    </xdr:from>
    <xdr:to>
      <xdr:col>9</xdr:col>
      <xdr:colOff>457200</xdr:colOff>
      <xdr:row>59</xdr:row>
      <xdr:rowOff>19050</xdr:rowOff>
    </xdr:to>
    <xdr:sp macro="" textlink="">
      <xdr:nvSpPr>
        <xdr:cNvPr id="192482" name="shpTriangleBottom">
          <a:extLst>
            <a:ext uri="{FF2B5EF4-FFF2-40B4-BE49-F238E27FC236}">
              <a16:creationId xmlns:a16="http://schemas.microsoft.com/office/drawing/2014/main" id="{71329984-38B0-E9E9-9291-A5B32C77779A}"/>
            </a:ext>
          </a:extLst>
        </xdr:cNvPr>
        <xdr:cNvSpPr>
          <a:spLocks noChangeShapeType="1"/>
        </xdr:cNvSpPr>
      </xdr:nvSpPr>
      <xdr:spPr bwMode="auto">
        <a:xfrm>
          <a:off x="476250" y="7953375"/>
          <a:ext cx="55149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476250</xdr:colOff>
      <xdr:row>29</xdr:row>
      <xdr:rowOff>123825</xdr:rowOff>
    </xdr:from>
    <xdr:to>
      <xdr:col>5</xdr:col>
      <xdr:colOff>200025</xdr:colOff>
      <xdr:row>59</xdr:row>
      <xdr:rowOff>19050</xdr:rowOff>
    </xdr:to>
    <xdr:sp macro="" textlink="">
      <xdr:nvSpPr>
        <xdr:cNvPr id="192483" name="shpTriangleLeftSide">
          <a:extLst>
            <a:ext uri="{FF2B5EF4-FFF2-40B4-BE49-F238E27FC236}">
              <a16:creationId xmlns:a16="http://schemas.microsoft.com/office/drawing/2014/main" id="{B3910879-7151-391A-D2DC-F1D6DD49845E}"/>
            </a:ext>
          </a:extLst>
        </xdr:cNvPr>
        <xdr:cNvSpPr>
          <a:spLocks noChangeShapeType="1"/>
        </xdr:cNvSpPr>
      </xdr:nvSpPr>
      <xdr:spPr bwMode="auto">
        <a:xfrm flipV="1">
          <a:off x="476250" y="3200400"/>
          <a:ext cx="2762250" cy="4752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29</xdr:row>
      <xdr:rowOff>123825</xdr:rowOff>
    </xdr:from>
    <xdr:to>
      <xdr:col>9</xdr:col>
      <xdr:colOff>457200</xdr:colOff>
      <xdr:row>59</xdr:row>
      <xdr:rowOff>19050</xdr:rowOff>
    </xdr:to>
    <xdr:sp macro="" textlink="">
      <xdr:nvSpPr>
        <xdr:cNvPr id="192484" name="shpTriangleRightSide">
          <a:extLst>
            <a:ext uri="{FF2B5EF4-FFF2-40B4-BE49-F238E27FC236}">
              <a16:creationId xmlns:a16="http://schemas.microsoft.com/office/drawing/2014/main" id="{FDDB3A83-3A53-5D89-FDB3-EB515B8BEF4C}"/>
            </a:ext>
          </a:extLst>
        </xdr:cNvPr>
        <xdr:cNvSpPr>
          <a:spLocks noChangeShapeType="1"/>
        </xdr:cNvSpPr>
      </xdr:nvSpPr>
      <xdr:spPr bwMode="auto">
        <a:xfrm flipH="1" flipV="1">
          <a:off x="3238500" y="3200400"/>
          <a:ext cx="2752725" cy="4752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609600</xdr:colOff>
      <xdr:row>58</xdr:row>
      <xdr:rowOff>85725</xdr:rowOff>
    </xdr:from>
    <xdr:to>
      <xdr:col>8</xdr:col>
      <xdr:colOff>666750</xdr:colOff>
      <xdr:row>59</xdr:row>
      <xdr:rowOff>19050</xdr:rowOff>
    </xdr:to>
    <xdr:sp macro="" textlink="">
      <xdr:nvSpPr>
        <xdr:cNvPr id="192485" name="shpX1">
          <a:extLst>
            <a:ext uri="{FF2B5EF4-FFF2-40B4-BE49-F238E27FC236}">
              <a16:creationId xmlns:a16="http://schemas.microsoft.com/office/drawing/2014/main" id="{B9B0984B-8EBE-CBF7-B1AF-ECCEECA802E1}"/>
            </a:ext>
          </a:extLst>
        </xdr:cNvPr>
        <xdr:cNvSpPr>
          <a:spLocks noChangeShapeType="1"/>
        </xdr:cNvSpPr>
      </xdr:nvSpPr>
      <xdr:spPr bwMode="auto">
        <a:xfrm flipH="1" flipV="1">
          <a:off x="5381625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57150</xdr:colOff>
      <xdr:row>58</xdr:row>
      <xdr:rowOff>85725</xdr:rowOff>
    </xdr:from>
    <xdr:to>
      <xdr:col>8</xdr:col>
      <xdr:colOff>114300</xdr:colOff>
      <xdr:row>59</xdr:row>
      <xdr:rowOff>19050</xdr:rowOff>
    </xdr:to>
    <xdr:sp macro="" textlink="">
      <xdr:nvSpPr>
        <xdr:cNvPr id="192486" name="shpX2">
          <a:extLst>
            <a:ext uri="{FF2B5EF4-FFF2-40B4-BE49-F238E27FC236}">
              <a16:creationId xmlns:a16="http://schemas.microsoft.com/office/drawing/2014/main" id="{82A9AA11-B3C1-9690-0048-8D0EC5EFFFD5}"/>
            </a:ext>
          </a:extLst>
        </xdr:cNvPr>
        <xdr:cNvSpPr>
          <a:spLocks noChangeShapeType="1"/>
        </xdr:cNvSpPr>
      </xdr:nvSpPr>
      <xdr:spPr bwMode="auto">
        <a:xfrm flipH="1" flipV="1">
          <a:off x="4829175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58</xdr:row>
      <xdr:rowOff>85725</xdr:rowOff>
    </xdr:from>
    <xdr:to>
      <xdr:col>7</xdr:col>
      <xdr:colOff>152400</xdr:colOff>
      <xdr:row>59</xdr:row>
      <xdr:rowOff>19050</xdr:rowOff>
    </xdr:to>
    <xdr:sp macro="" textlink="">
      <xdr:nvSpPr>
        <xdr:cNvPr id="192487" name="shpX3">
          <a:extLst>
            <a:ext uri="{FF2B5EF4-FFF2-40B4-BE49-F238E27FC236}">
              <a16:creationId xmlns:a16="http://schemas.microsoft.com/office/drawing/2014/main" id="{9F32F09E-3591-AF47-B407-FDB02B595F25}"/>
            </a:ext>
          </a:extLst>
        </xdr:cNvPr>
        <xdr:cNvSpPr>
          <a:spLocks noChangeShapeType="1"/>
        </xdr:cNvSpPr>
      </xdr:nvSpPr>
      <xdr:spPr bwMode="auto">
        <a:xfrm flipH="1" flipV="1">
          <a:off x="4286250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123825</xdr:colOff>
      <xdr:row>58</xdr:row>
      <xdr:rowOff>85725</xdr:rowOff>
    </xdr:from>
    <xdr:to>
      <xdr:col>6</xdr:col>
      <xdr:colOff>180975</xdr:colOff>
      <xdr:row>59</xdr:row>
      <xdr:rowOff>19050</xdr:rowOff>
    </xdr:to>
    <xdr:sp macro="" textlink="">
      <xdr:nvSpPr>
        <xdr:cNvPr id="192488" name="shpX4">
          <a:extLst>
            <a:ext uri="{FF2B5EF4-FFF2-40B4-BE49-F238E27FC236}">
              <a16:creationId xmlns:a16="http://schemas.microsoft.com/office/drawing/2014/main" id="{A4517111-DE4C-E308-AE87-107377B5CA9C}"/>
            </a:ext>
          </a:extLst>
        </xdr:cNvPr>
        <xdr:cNvSpPr>
          <a:spLocks noChangeShapeType="1"/>
        </xdr:cNvSpPr>
      </xdr:nvSpPr>
      <xdr:spPr bwMode="auto">
        <a:xfrm flipH="1" flipV="1">
          <a:off x="3733800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58</xdr:row>
      <xdr:rowOff>85725</xdr:rowOff>
    </xdr:from>
    <xdr:to>
      <xdr:col>5</xdr:col>
      <xdr:colOff>200025</xdr:colOff>
      <xdr:row>59</xdr:row>
      <xdr:rowOff>19050</xdr:rowOff>
    </xdr:to>
    <xdr:sp macro="" textlink="">
      <xdr:nvSpPr>
        <xdr:cNvPr id="192489" name="shpX5">
          <a:extLst>
            <a:ext uri="{FF2B5EF4-FFF2-40B4-BE49-F238E27FC236}">
              <a16:creationId xmlns:a16="http://schemas.microsoft.com/office/drawing/2014/main" id="{EE29326E-B616-81AE-3EAB-B4253922F154}"/>
            </a:ext>
          </a:extLst>
        </xdr:cNvPr>
        <xdr:cNvSpPr>
          <a:spLocks noChangeShapeType="1"/>
        </xdr:cNvSpPr>
      </xdr:nvSpPr>
      <xdr:spPr bwMode="auto">
        <a:xfrm flipH="1" flipV="1">
          <a:off x="3181350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114300</xdr:colOff>
      <xdr:row>58</xdr:row>
      <xdr:rowOff>85725</xdr:rowOff>
    </xdr:from>
    <xdr:to>
      <xdr:col>4</xdr:col>
      <xdr:colOff>161925</xdr:colOff>
      <xdr:row>59</xdr:row>
      <xdr:rowOff>19050</xdr:rowOff>
    </xdr:to>
    <xdr:sp macro="" textlink="">
      <xdr:nvSpPr>
        <xdr:cNvPr id="192490" name="shpX6">
          <a:extLst>
            <a:ext uri="{FF2B5EF4-FFF2-40B4-BE49-F238E27FC236}">
              <a16:creationId xmlns:a16="http://schemas.microsoft.com/office/drawing/2014/main" id="{9B20B74A-DBD4-75A3-3348-B1DB85A64F78}"/>
            </a:ext>
          </a:extLst>
        </xdr:cNvPr>
        <xdr:cNvSpPr>
          <a:spLocks noChangeShapeType="1"/>
        </xdr:cNvSpPr>
      </xdr:nvSpPr>
      <xdr:spPr bwMode="auto">
        <a:xfrm flipH="1" flipV="1">
          <a:off x="2628900" y="785812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58</xdr:row>
      <xdr:rowOff>85725</xdr:rowOff>
    </xdr:from>
    <xdr:to>
      <xdr:col>3</xdr:col>
      <xdr:colOff>257175</xdr:colOff>
      <xdr:row>59</xdr:row>
      <xdr:rowOff>19050</xdr:rowOff>
    </xdr:to>
    <xdr:sp macro="" textlink="">
      <xdr:nvSpPr>
        <xdr:cNvPr id="192491" name="shpX7">
          <a:extLst>
            <a:ext uri="{FF2B5EF4-FFF2-40B4-BE49-F238E27FC236}">
              <a16:creationId xmlns:a16="http://schemas.microsoft.com/office/drawing/2014/main" id="{8E79C633-7612-8500-192E-A2F20B114B31}"/>
            </a:ext>
          </a:extLst>
        </xdr:cNvPr>
        <xdr:cNvSpPr>
          <a:spLocks noChangeShapeType="1"/>
        </xdr:cNvSpPr>
      </xdr:nvSpPr>
      <xdr:spPr bwMode="auto">
        <a:xfrm flipH="1" flipV="1">
          <a:off x="2066925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58</xdr:row>
      <xdr:rowOff>85725</xdr:rowOff>
    </xdr:from>
    <xdr:to>
      <xdr:col>2</xdr:col>
      <xdr:colOff>276225</xdr:colOff>
      <xdr:row>59</xdr:row>
      <xdr:rowOff>19050</xdr:rowOff>
    </xdr:to>
    <xdr:sp macro="" textlink="">
      <xdr:nvSpPr>
        <xdr:cNvPr id="192492" name="shpX8">
          <a:extLst>
            <a:ext uri="{FF2B5EF4-FFF2-40B4-BE49-F238E27FC236}">
              <a16:creationId xmlns:a16="http://schemas.microsoft.com/office/drawing/2014/main" id="{91DCC176-9355-5E7E-E7E3-BD39667A35E9}"/>
            </a:ext>
          </a:extLst>
        </xdr:cNvPr>
        <xdr:cNvSpPr>
          <a:spLocks noChangeShapeType="1"/>
        </xdr:cNvSpPr>
      </xdr:nvSpPr>
      <xdr:spPr bwMode="auto">
        <a:xfrm flipH="1" flipV="1">
          <a:off x="1524000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209550</xdr:colOff>
      <xdr:row>58</xdr:row>
      <xdr:rowOff>85725</xdr:rowOff>
    </xdr:from>
    <xdr:to>
      <xdr:col>1</xdr:col>
      <xdr:colOff>266700</xdr:colOff>
      <xdr:row>59</xdr:row>
      <xdr:rowOff>19050</xdr:rowOff>
    </xdr:to>
    <xdr:sp macro="" textlink="">
      <xdr:nvSpPr>
        <xdr:cNvPr id="192493" name="shpX9">
          <a:extLst>
            <a:ext uri="{FF2B5EF4-FFF2-40B4-BE49-F238E27FC236}">
              <a16:creationId xmlns:a16="http://schemas.microsoft.com/office/drawing/2014/main" id="{85FA54BD-3E02-0E0A-D3D4-FE3A61E60F43}"/>
            </a:ext>
          </a:extLst>
        </xdr:cNvPr>
        <xdr:cNvSpPr>
          <a:spLocks noChangeShapeType="1"/>
        </xdr:cNvSpPr>
      </xdr:nvSpPr>
      <xdr:spPr bwMode="auto">
        <a:xfrm flipH="1" flipV="1">
          <a:off x="971550" y="78581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752475</xdr:colOff>
      <xdr:row>56</xdr:row>
      <xdr:rowOff>38100</xdr:rowOff>
    </xdr:from>
    <xdr:to>
      <xdr:col>1</xdr:col>
      <xdr:colOff>104775</xdr:colOff>
      <xdr:row>56</xdr:row>
      <xdr:rowOff>38100</xdr:rowOff>
    </xdr:to>
    <xdr:sp macro="" textlink="">
      <xdr:nvSpPr>
        <xdr:cNvPr id="192494" name="shpY1">
          <a:extLst>
            <a:ext uri="{FF2B5EF4-FFF2-40B4-BE49-F238E27FC236}">
              <a16:creationId xmlns:a16="http://schemas.microsoft.com/office/drawing/2014/main" id="{9BC823B8-1082-AD3C-A289-88ACB610C70D}"/>
            </a:ext>
          </a:extLst>
        </xdr:cNvPr>
        <xdr:cNvSpPr>
          <a:spLocks noChangeShapeType="1"/>
        </xdr:cNvSpPr>
      </xdr:nvSpPr>
      <xdr:spPr bwMode="auto">
        <a:xfrm>
          <a:off x="752475" y="74866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266700</xdr:colOff>
      <xdr:row>53</xdr:row>
      <xdr:rowOff>38100</xdr:rowOff>
    </xdr:from>
    <xdr:to>
      <xdr:col>1</xdr:col>
      <xdr:colOff>381000</xdr:colOff>
      <xdr:row>53</xdr:row>
      <xdr:rowOff>38100</xdr:rowOff>
    </xdr:to>
    <xdr:sp macro="" textlink="">
      <xdr:nvSpPr>
        <xdr:cNvPr id="192495" name="shpY2">
          <a:extLst>
            <a:ext uri="{FF2B5EF4-FFF2-40B4-BE49-F238E27FC236}">
              <a16:creationId xmlns:a16="http://schemas.microsoft.com/office/drawing/2014/main" id="{F5BDA73B-1550-FD05-5360-AC557C5191F9}"/>
            </a:ext>
          </a:extLst>
        </xdr:cNvPr>
        <xdr:cNvSpPr>
          <a:spLocks noChangeShapeType="1"/>
        </xdr:cNvSpPr>
      </xdr:nvSpPr>
      <xdr:spPr bwMode="auto">
        <a:xfrm>
          <a:off x="1028700" y="70008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542925</xdr:colOff>
      <xdr:row>50</xdr:row>
      <xdr:rowOff>47625</xdr:rowOff>
    </xdr:from>
    <xdr:to>
      <xdr:col>2</xdr:col>
      <xdr:colOff>114300</xdr:colOff>
      <xdr:row>50</xdr:row>
      <xdr:rowOff>47625</xdr:rowOff>
    </xdr:to>
    <xdr:sp macro="" textlink="">
      <xdr:nvSpPr>
        <xdr:cNvPr id="192496" name="shpY3">
          <a:extLst>
            <a:ext uri="{FF2B5EF4-FFF2-40B4-BE49-F238E27FC236}">
              <a16:creationId xmlns:a16="http://schemas.microsoft.com/office/drawing/2014/main" id="{04D4CE49-2BE0-41FA-3297-384D62117185}"/>
            </a:ext>
          </a:extLst>
        </xdr:cNvPr>
        <xdr:cNvSpPr>
          <a:spLocks noChangeShapeType="1"/>
        </xdr:cNvSpPr>
      </xdr:nvSpPr>
      <xdr:spPr bwMode="auto">
        <a:xfrm>
          <a:off x="1304925" y="65246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47</xdr:row>
      <xdr:rowOff>66675</xdr:rowOff>
    </xdr:from>
    <xdr:to>
      <xdr:col>2</xdr:col>
      <xdr:colOff>390525</xdr:colOff>
      <xdr:row>47</xdr:row>
      <xdr:rowOff>66675</xdr:rowOff>
    </xdr:to>
    <xdr:sp macro="" textlink="">
      <xdr:nvSpPr>
        <xdr:cNvPr id="192497" name="shpY4">
          <a:extLst>
            <a:ext uri="{FF2B5EF4-FFF2-40B4-BE49-F238E27FC236}">
              <a16:creationId xmlns:a16="http://schemas.microsoft.com/office/drawing/2014/main" id="{19390F74-C8C6-9C18-D9F6-6FF5EEF1897F}"/>
            </a:ext>
          </a:extLst>
        </xdr:cNvPr>
        <xdr:cNvSpPr>
          <a:spLocks noChangeShapeType="1"/>
        </xdr:cNvSpPr>
      </xdr:nvSpPr>
      <xdr:spPr bwMode="auto">
        <a:xfrm>
          <a:off x="1581150" y="60579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44</xdr:row>
      <xdr:rowOff>76200</xdr:rowOff>
    </xdr:from>
    <xdr:to>
      <xdr:col>3</xdr:col>
      <xdr:colOff>95250</xdr:colOff>
      <xdr:row>44</xdr:row>
      <xdr:rowOff>76200</xdr:rowOff>
    </xdr:to>
    <xdr:sp macro="" textlink="">
      <xdr:nvSpPr>
        <xdr:cNvPr id="192498" name="shpY5">
          <a:extLst>
            <a:ext uri="{FF2B5EF4-FFF2-40B4-BE49-F238E27FC236}">
              <a16:creationId xmlns:a16="http://schemas.microsoft.com/office/drawing/2014/main" id="{DF38B950-9943-3A1A-D9D0-96418CE01281}"/>
            </a:ext>
          </a:extLst>
        </xdr:cNvPr>
        <xdr:cNvSpPr>
          <a:spLocks noChangeShapeType="1"/>
        </xdr:cNvSpPr>
      </xdr:nvSpPr>
      <xdr:spPr bwMode="auto">
        <a:xfrm>
          <a:off x="1847850" y="55816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257175</xdr:colOff>
      <xdr:row>41</xdr:row>
      <xdr:rowOff>76200</xdr:rowOff>
    </xdr:from>
    <xdr:to>
      <xdr:col>3</xdr:col>
      <xdr:colOff>371475</xdr:colOff>
      <xdr:row>41</xdr:row>
      <xdr:rowOff>76200</xdr:rowOff>
    </xdr:to>
    <xdr:sp macro="" textlink="">
      <xdr:nvSpPr>
        <xdr:cNvPr id="192499" name="shpY6">
          <a:extLst>
            <a:ext uri="{FF2B5EF4-FFF2-40B4-BE49-F238E27FC236}">
              <a16:creationId xmlns:a16="http://schemas.microsoft.com/office/drawing/2014/main" id="{3DC05ADC-040B-406F-3EBD-8324C86C7883}"/>
            </a:ext>
          </a:extLst>
        </xdr:cNvPr>
        <xdr:cNvSpPr>
          <a:spLocks noChangeShapeType="1"/>
        </xdr:cNvSpPr>
      </xdr:nvSpPr>
      <xdr:spPr bwMode="auto">
        <a:xfrm>
          <a:off x="2124075" y="50958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533400</xdr:colOff>
      <xdr:row>38</xdr:row>
      <xdr:rowOff>95250</xdr:rowOff>
    </xdr:from>
    <xdr:to>
      <xdr:col>4</xdr:col>
      <xdr:colOff>0</xdr:colOff>
      <xdr:row>38</xdr:row>
      <xdr:rowOff>95250</xdr:rowOff>
    </xdr:to>
    <xdr:sp macro="" textlink="">
      <xdr:nvSpPr>
        <xdr:cNvPr id="192500" name="shpY7">
          <a:extLst>
            <a:ext uri="{FF2B5EF4-FFF2-40B4-BE49-F238E27FC236}">
              <a16:creationId xmlns:a16="http://schemas.microsoft.com/office/drawing/2014/main" id="{09FC1E26-E6E4-F069-4167-1A8A424CA1BA}"/>
            </a:ext>
          </a:extLst>
        </xdr:cNvPr>
        <xdr:cNvSpPr>
          <a:spLocks noChangeShapeType="1"/>
        </xdr:cNvSpPr>
      </xdr:nvSpPr>
      <xdr:spPr bwMode="auto">
        <a:xfrm>
          <a:off x="2400300" y="46291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35</xdr:row>
      <xdr:rowOff>104775</xdr:rowOff>
    </xdr:from>
    <xdr:to>
      <xdr:col>4</xdr:col>
      <xdr:colOff>276225</xdr:colOff>
      <xdr:row>35</xdr:row>
      <xdr:rowOff>104775</xdr:rowOff>
    </xdr:to>
    <xdr:sp macro="" textlink="">
      <xdr:nvSpPr>
        <xdr:cNvPr id="192501" name="shpY8">
          <a:extLst>
            <a:ext uri="{FF2B5EF4-FFF2-40B4-BE49-F238E27FC236}">
              <a16:creationId xmlns:a16="http://schemas.microsoft.com/office/drawing/2014/main" id="{BEC164C9-CD38-7BCF-145F-08D0ABAB8FDD}"/>
            </a:ext>
          </a:extLst>
        </xdr:cNvPr>
        <xdr:cNvSpPr>
          <a:spLocks noChangeShapeType="1"/>
        </xdr:cNvSpPr>
      </xdr:nvSpPr>
      <xdr:spPr bwMode="auto">
        <a:xfrm>
          <a:off x="2676525" y="41529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32</xdr:row>
      <xdr:rowOff>114300</xdr:rowOff>
    </xdr:from>
    <xdr:to>
      <xdr:col>5</xdr:col>
      <xdr:colOff>28575</xdr:colOff>
      <xdr:row>32</xdr:row>
      <xdr:rowOff>114300</xdr:rowOff>
    </xdr:to>
    <xdr:sp macro="" textlink="">
      <xdr:nvSpPr>
        <xdr:cNvPr id="192502" name="shpY9">
          <a:extLst>
            <a:ext uri="{FF2B5EF4-FFF2-40B4-BE49-F238E27FC236}">
              <a16:creationId xmlns:a16="http://schemas.microsoft.com/office/drawing/2014/main" id="{C99B994E-BC6E-962E-AEEE-5578BB886270}"/>
            </a:ext>
          </a:extLst>
        </xdr:cNvPr>
        <xdr:cNvSpPr>
          <a:spLocks noChangeShapeType="1"/>
        </xdr:cNvSpPr>
      </xdr:nvSpPr>
      <xdr:spPr bwMode="auto">
        <a:xfrm>
          <a:off x="2952750" y="36766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419100</xdr:colOff>
      <xdr:row>32</xdr:row>
      <xdr:rowOff>114300</xdr:rowOff>
    </xdr:from>
    <xdr:to>
      <xdr:col>5</xdr:col>
      <xdr:colOff>476250</xdr:colOff>
      <xdr:row>33</xdr:row>
      <xdr:rowOff>47625</xdr:rowOff>
    </xdr:to>
    <xdr:sp macro="" textlink="">
      <xdr:nvSpPr>
        <xdr:cNvPr id="192503" name="shpYY1">
          <a:extLst>
            <a:ext uri="{FF2B5EF4-FFF2-40B4-BE49-F238E27FC236}">
              <a16:creationId xmlns:a16="http://schemas.microsoft.com/office/drawing/2014/main" id="{5F340E74-D78E-8E83-0797-D212DA316F8D}"/>
            </a:ext>
          </a:extLst>
        </xdr:cNvPr>
        <xdr:cNvSpPr>
          <a:spLocks noChangeShapeType="1"/>
        </xdr:cNvSpPr>
      </xdr:nvSpPr>
      <xdr:spPr bwMode="auto">
        <a:xfrm flipH="1">
          <a:off x="3457575" y="36766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123825</xdr:colOff>
      <xdr:row>35</xdr:row>
      <xdr:rowOff>104775</xdr:rowOff>
    </xdr:from>
    <xdr:to>
      <xdr:col>6</xdr:col>
      <xdr:colOff>180975</xdr:colOff>
      <xdr:row>36</xdr:row>
      <xdr:rowOff>38100</xdr:rowOff>
    </xdr:to>
    <xdr:sp macro="" textlink="">
      <xdr:nvSpPr>
        <xdr:cNvPr id="192504" name="shpYY2">
          <a:extLst>
            <a:ext uri="{FF2B5EF4-FFF2-40B4-BE49-F238E27FC236}">
              <a16:creationId xmlns:a16="http://schemas.microsoft.com/office/drawing/2014/main" id="{7EA286C3-6E2B-40F2-D324-7E0BEE2B97C6}"/>
            </a:ext>
          </a:extLst>
        </xdr:cNvPr>
        <xdr:cNvSpPr>
          <a:spLocks noChangeShapeType="1"/>
        </xdr:cNvSpPr>
      </xdr:nvSpPr>
      <xdr:spPr bwMode="auto">
        <a:xfrm flipH="1">
          <a:off x="3733800" y="41529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38</xdr:row>
      <xdr:rowOff>95250</xdr:rowOff>
    </xdr:from>
    <xdr:to>
      <xdr:col>6</xdr:col>
      <xdr:colOff>457200</xdr:colOff>
      <xdr:row>39</xdr:row>
      <xdr:rowOff>28575</xdr:rowOff>
    </xdr:to>
    <xdr:sp macro="" textlink="">
      <xdr:nvSpPr>
        <xdr:cNvPr id="192505" name="shpYY3">
          <a:extLst>
            <a:ext uri="{FF2B5EF4-FFF2-40B4-BE49-F238E27FC236}">
              <a16:creationId xmlns:a16="http://schemas.microsoft.com/office/drawing/2014/main" id="{76A402D1-FE30-4E07-010E-2A263A73C080}"/>
            </a:ext>
          </a:extLst>
        </xdr:cNvPr>
        <xdr:cNvSpPr>
          <a:spLocks noChangeShapeType="1"/>
        </xdr:cNvSpPr>
      </xdr:nvSpPr>
      <xdr:spPr bwMode="auto">
        <a:xfrm flipH="1">
          <a:off x="4010025" y="46291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41</xdr:row>
      <xdr:rowOff>76200</xdr:rowOff>
    </xdr:from>
    <xdr:to>
      <xdr:col>7</xdr:col>
      <xdr:colOff>152400</xdr:colOff>
      <xdr:row>42</xdr:row>
      <xdr:rowOff>9525</xdr:rowOff>
    </xdr:to>
    <xdr:sp macro="" textlink="">
      <xdr:nvSpPr>
        <xdr:cNvPr id="192506" name="shpYY4">
          <a:extLst>
            <a:ext uri="{FF2B5EF4-FFF2-40B4-BE49-F238E27FC236}">
              <a16:creationId xmlns:a16="http://schemas.microsoft.com/office/drawing/2014/main" id="{20FB619C-56E0-7105-C00A-ABDADCAD5FD1}"/>
            </a:ext>
          </a:extLst>
        </xdr:cNvPr>
        <xdr:cNvSpPr>
          <a:spLocks noChangeShapeType="1"/>
        </xdr:cNvSpPr>
      </xdr:nvSpPr>
      <xdr:spPr bwMode="auto">
        <a:xfrm flipH="1">
          <a:off x="4286250" y="50958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371475</xdr:colOff>
      <xdr:row>44</xdr:row>
      <xdr:rowOff>76200</xdr:rowOff>
    </xdr:from>
    <xdr:to>
      <xdr:col>7</xdr:col>
      <xdr:colOff>428625</xdr:colOff>
      <xdr:row>45</xdr:row>
      <xdr:rowOff>9525</xdr:rowOff>
    </xdr:to>
    <xdr:sp macro="" textlink="">
      <xdr:nvSpPr>
        <xdr:cNvPr id="192507" name="shpYY5">
          <a:extLst>
            <a:ext uri="{FF2B5EF4-FFF2-40B4-BE49-F238E27FC236}">
              <a16:creationId xmlns:a16="http://schemas.microsoft.com/office/drawing/2014/main" id="{EF6AE417-5106-24AF-CC56-4FF5B5E52BE8}"/>
            </a:ext>
          </a:extLst>
        </xdr:cNvPr>
        <xdr:cNvSpPr>
          <a:spLocks noChangeShapeType="1"/>
        </xdr:cNvSpPr>
      </xdr:nvSpPr>
      <xdr:spPr bwMode="auto">
        <a:xfrm flipH="1">
          <a:off x="4562475" y="55816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57150</xdr:colOff>
      <xdr:row>47</xdr:row>
      <xdr:rowOff>66675</xdr:rowOff>
    </xdr:from>
    <xdr:to>
      <xdr:col>8</xdr:col>
      <xdr:colOff>114300</xdr:colOff>
      <xdr:row>47</xdr:row>
      <xdr:rowOff>161925</xdr:rowOff>
    </xdr:to>
    <xdr:sp macro="" textlink="">
      <xdr:nvSpPr>
        <xdr:cNvPr id="192508" name="shpYY6">
          <a:extLst>
            <a:ext uri="{FF2B5EF4-FFF2-40B4-BE49-F238E27FC236}">
              <a16:creationId xmlns:a16="http://schemas.microsoft.com/office/drawing/2014/main" id="{76BBC2AB-8D62-5E30-375B-A2A12E982E98}"/>
            </a:ext>
          </a:extLst>
        </xdr:cNvPr>
        <xdr:cNvSpPr>
          <a:spLocks noChangeShapeType="1"/>
        </xdr:cNvSpPr>
      </xdr:nvSpPr>
      <xdr:spPr bwMode="auto">
        <a:xfrm flipH="1">
          <a:off x="4829175" y="60579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333375</xdr:colOff>
      <xdr:row>50</xdr:row>
      <xdr:rowOff>47625</xdr:rowOff>
    </xdr:from>
    <xdr:to>
      <xdr:col>8</xdr:col>
      <xdr:colOff>390525</xdr:colOff>
      <xdr:row>50</xdr:row>
      <xdr:rowOff>142875</xdr:rowOff>
    </xdr:to>
    <xdr:sp macro="" textlink="">
      <xdr:nvSpPr>
        <xdr:cNvPr id="192509" name="shpYY7">
          <a:extLst>
            <a:ext uri="{FF2B5EF4-FFF2-40B4-BE49-F238E27FC236}">
              <a16:creationId xmlns:a16="http://schemas.microsoft.com/office/drawing/2014/main" id="{14C3CDA6-D7D9-9B0F-2AD9-EE9C40DC6397}"/>
            </a:ext>
          </a:extLst>
        </xdr:cNvPr>
        <xdr:cNvSpPr>
          <a:spLocks noChangeShapeType="1"/>
        </xdr:cNvSpPr>
      </xdr:nvSpPr>
      <xdr:spPr bwMode="auto">
        <a:xfrm flipH="1">
          <a:off x="5105400" y="65246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609600</xdr:colOff>
      <xdr:row>53</xdr:row>
      <xdr:rowOff>38100</xdr:rowOff>
    </xdr:from>
    <xdr:to>
      <xdr:col>8</xdr:col>
      <xdr:colOff>666750</xdr:colOff>
      <xdr:row>53</xdr:row>
      <xdr:rowOff>133350</xdr:rowOff>
    </xdr:to>
    <xdr:sp macro="" textlink="">
      <xdr:nvSpPr>
        <xdr:cNvPr id="192510" name="shpYY8">
          <a:extLst>
            <a:ext uri="{FF2B5EF4-FFF2-40B4-BE49-F238E27FC236}">
              <a16:creationId xmlns:a16="http://schemas.microsoft.com/office/drawing/2014/main" id="{AD21D078-DEE8-6BE9-0FAE-5A3B2D346224}"/>
            </a:ext>
          </a:extLst>
        </xdr:cNvPr>
        <xdr:cNvSpPr>
          <a:spLocks noChangeShapeType="1"/>
        </xdr:cNvSpPr>
      </xdr:nvSpPr>
      <xdr:spPr bwMode="auto">
        <a:xfrm flipH="1">
          <a:off x="5381625" y="70008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123825</xdr:colOff>
      <xdr:row>56</xdr:row>
      <xdr:rowOff>38100</xdr:rowOff>
    </xdr:from>
    <xdr:to>
      <xdr:col>9</xdr:col>
      <xdr:colOff>180975</xdr:colOff>
      <xdr:row>56</xdr:row>
      <xdr:rowOff>133350</xdr:rowOff>
    </xdr:to>
    <xdr:sp macro="" textlink="">
      <xdr:nvSpPr>
        <xdr:cNvPr id="192511" name="shpYY9">
          <a:extLst>
            <a:ext uri="{FF2B5EF4-FFF2-40B4-BE49-F238E27FC236}">
              <a16:creationId xmlns:a16="http://schemas.microsoft.com/office/drawing/2014/main" id="{87E14563-C930-01CB-1DAE-56888585A6AD}"/>
            </a:ext>
          </a:extLst>
        </xdr:cNvPr>
        <xdr:cNvSpPr>
          <a:spLocks noChangeShapeType="1"/>
        </xdr:cNvSpPr>
      </xdr:nvSpPr>
      <xdr:spPr bwMode="auto">
        <a:xfrm flipH="1">
          <a:off x="5657850" y="74866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30</xdr:row>
      <xdr:rowOff>57150</xdr:rowOff>
    </xdr:from>
    <xdr:to>
      <xdr:col>5</xdr:col>
      <xdr:colOff>247650</xdr:colOff>
      <xdr:row>30</xdr:row>
      <xdr:rowOff>57150</xdr:rowOff>
    </xdr:to>
    <xdr:sp macro="" textlink="">
      <xdr:nvSpPr>
        <xdr:cNvPr id="203776" name="shpLigneSequence2">
          <a:extLst>
            <a:ext uri="{FF2B5EF4-FFF2-40B4-BE49-F238E27FC236}">
              <a16:creationId xmlns:a16="http://schemas.microsoft.com/office/drawing/2014/main" id="{90EED126-F679-28C9-53A4-052B211BDB61}"/>
            </a:ext>
          </a:extLst>
        </xdr:cNvPr>
        <xdr:cNvSpPr>
          <a:spLocks noChangeShapeType="1"/>
        </xdr:cNvSpPr>
      </xdr:nvSpPr>
      <xdr:spPr bwMode="auto">
        <a:xfrm>
          <a:off x="3181350" y="32956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85725</xdr:colOff>
      <xdr:row>30</xdr:row>
      <xdr:rowOff>152400</xdr:rowOff>
    </xdr:from>
    <xdr:to>
      <xdr:col>7</xdr:col>
      <xdr:colOff>314325</xdr:colOff>
      <xdr:row>45</xdr:row>
      <xdr:rowOff>104775</xdr:rowOff>
    </xdr:to>
    <xdr:sp macro="" textlink="">
      <xdr:nvSpPr>
        <xdr:cNvPr id="203777" name="shpLigneSequence4">
          <a:extLst>
            <a:ext uri="{FF2B5EF4-FFF2-40B4-BE49-F238E27FC236}">
              <a16:creationId xmlns:a16="http://schemas.microsoft.com/office/drawing/2014/main" id="{25F45AD1-48DD-442B-8337-5024BB573624}"/>
            </a:ext>
          </a:extLst>
        </xdr:cNvPr>
        <xdr:cNvSpPr>
          <a:spLocks noChangeShapeType="1"/>
        </xdr:cNvSpPr>
      </xdr:nvSpPr>
      <xdr:spPr bwMode="auto">
        <a:xfrm>
          <a:off x="3124200" y="3390900"/>
          <a:ext cx="1381125" cy="2381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314325</xdr:colOff>
      <xdr:row>44</xdr:row>
      <xdr:rowOff>76200</xdr:rowOff>
    </xdr:from>
    <xdr:to>
      <xdr:col>7</xdr:col>
      <xdr:colOff>428625</xdr:colOff>
      <xdr:row>45</xdr:row>
      <xdr:rowOff>104775</xdr:rowOff>
    </xdr:to>
    <xdr:sp macro="" textlink="">
      <xdr:nvSpPr>
        <xdr:cNvPr id="203778" name="shpLigneSequence5">
          <a:extLst>
            <a:ext uri="{FF2B5EF4-FFF2-40B4-BE49-F238E27FC236}">
              <a16:creationId xmlns:a16="http://schemas.microsoft.com/office/drawing/2014/main" id="{C79451F0-7530-E235-46AA-F90FE0AD583F}"/>
            </a:ext>
          </a:extLst>
        </xdr:cNvPr>
        <xdr:cNvSpPr>
          <a:spLocks noChangeShapeType="1"/>
        </xdr:cNvSpPr>
      </xdr:nvSpPr>
      <xdr:spPr bwMode="auto">
        <a:xfrm flipV="1">
          <a:off x="4505325" y="5581650"/>
          <a:ext cx="114300" cy="1905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66675</xdr:colOff>
      <xdr:row>35</xdr:row>
      <xdr:rowOff>104775</xdr:rowOff>
    </xdr:from>
    <xdr:to>
      <xdr:col>6</xdr:col>
      <xdr:colOff>180975</xdr:colOff>
      <xdr:row>36</xdr:row>
      <xdr:rowOff>133350</xdr:rowOff>
    </xdr:to>
    <xdr:sp macro="" textlink="">
      <xdr:nvSpPr>
        <xdr:cNvPr id="203779" name="shpLigneSequence7">
          <a:extLst>
            <a:ext uri="{FF2B5EF4-FFF2-40B4-BE49-F238E27FC236}">
              <a16:creationId xmlns:a16="http://schemas.microsoft.com/office/drawing/2014/main" id="{AB1B23CD-D24B-F4BB-F4EA-FB6D32B617A5}"/>
            </a:ext>
          </a:extLst>
        </xdr:cNvPr>
        <xdr:cNvSpPr>
          <a:spLocks noChangeShapeType="1"/>
        </xdr:cNvSpPr>
      </xdr:nvSpPr>
      <xdr:spPr bwMode="auto">
        <a:xfrm flipV="1">
          <a:off x="3676650" y="4152900"/>
          <a:ext cx="114300" cy="1905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45</xdr:row>
      <xdr:rowOff>104775</xdr:rowOff>
    </xdr:from>
    <xdr:to>
      <xdr:col>7</xdr:col>
      <xdr:colOff>314325</xdr:colOff>
      <xdr:row>48</xdr:row>
      <xdr:rowOff>142875</xdr:rowOff>
    </xdr:to>
    <xdr:sp macro="" textlink="">
      <xdr:nvSpPr>
        <xdr:cNvPr id="203780" name="shpLigneSequence9">
          <a:extLst>
            <a:ext uri="{FF2B5EF4-FFF2-40B4-BE49-F238E27FC236}">
              <a16:creationId xmlns:a16="http://schemas.microsoft.com/office/drawing/2014/main" id="{9DCCDB7F-A73A-DDA9-09C9-674438EF6D4A}"/>
            </a:ext>
          </a:extLst>
        </xdr:cNvPr>
        <xdr:cNvSpPr>
          <a:spLocks noChangeShapeType="1"/>
        </xdr:cNvSpPr>
      </xdr:nvSpPr>
      <xdr:spPr bwMode="auto">
        <a:xfrm flipH="1">
          <a:off x="4200525" y="5772150"/>
          <a:ext cx="304800" cy="5238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48</xdr:row>
      <xdr:rowOff>142875</xdr:rowOff>
    </xdr:from>
    <xdr:to>
      <xdr:col>8</xdr:col>
      <xdr:colOff>390525</xdr:colOff>
      <xdr:row>59</xdr:row>
      <xdr:rowOff>19050</xdr:rowOff>
    </xdr:to>
    <xdr:sp macro="" textlink="">
      <xdr:nvSpPr>
        <xdr:cNvPr id="203781" name="shpLigneSequence10">
          <a:extLst>
            <a:ext uri="{FF2B5EF4-FFF2-40B4-BE49-F238E27FC236}">
              <a16:creationId xmlns:a16="http://schemas.microsoft.com/office/drawing/2014/main" id="{FB170C2C-2EAF-6DE9-2C54-6A83B89A0C17}"/>
            </a:ext>
          </a:extLst>
        </xdr:cNvPr>
        <xdr:cNvSpPr>
          <a:spLocks noChangeShapeType="1"/>
        </xdr:cNvSpPr>
      </xdr:nvSpPr>
      <xdr:spPr bwMode="auto">
        <a:xfrm>
          <a:off x="4200525" y="6296025"/>
          <a:ext cx="962025" cy="16573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33</xdr:row>
      <xdr:rowOff>95250</xdr:rowOff>
    </xdr:from>
    <xdr:to>
      <xdr:col>6</xdr:col>
      <xdr:colOff>371475</xdr:colOff>
      <xdr:row>45</xdr:row>
      <xdr:rowOff>57150</xdr:rowOff>
    </xdr:to>
    <xdr:sp macro="" textlink="">
      <xdr:nvSpPr>
        <xdr:cNvPr id="203782" name="shpLigneSequence12">
          <a:extLst>
            <a:ext uri="{FF2B5EF4-FFF2-40B4-BE49-F238E27FC236}">
              <a16:creationId xmlns:a16="http://schemas.microsoft.com/office/drawing/2014/main" id="{9EE910DC-A9EC-C1E7-C339-349E6C8EBB8F}"/>
            </a:ext>
          </a:extLst>
        </xdr:cNvPr>
        <xdr:cNvSpPr>
          <a:spLocks noChangeShapeType="1"/>
        </xdr:cNvSpPr>
      </xdr:nvSpPr>
      <xdr:spPr bwMode="auto">
        <a:xfrm>
          <a:off x="2876550" y="3819525"/>
          <a:ext cx="1104900" cy="19050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45</xdr:row>
      <xdr:rowOff>57150</xdr:rowOff>
    </xdr:from>
    <xdr:to>
      <xdr:col>6</xdr:col>
      <xdr:colOff>371475</xdr:colOff>
      <xdr:row>50</xdr:row>
      <xdr:rowOff>0</xdr:rowOff>
    </xdr:to>
    <xdr:sp macro="" textlink="">
      <xdr:nvSpPr>
        <xdr:cNvPr id="203783" name="shpLigneSequence13">
          <a:extLst>
            <a:ext uri="{FF2B5EF4-FFF2-40B4-BE49-F238E27FC236}">
              <a16:creationId xmlns:a16="http://schemas.microsoft.com/office/drawing/2014/main" id="{01862EC9-69C7-5D54-00AE-187977F696AA}"/>
            </a:ext>
          </a:extLst>
        </xdr:cNvPr>
        <xdr:cNvSpPr>
          <a:spLocks noChangeShapeType="1"/>
        </xdr:cNvSpPr>
      </xdr:nvSpPr>
      <xdr:spPr bwMode="auto">
        <a:xfrm flipH="1">
          <a:off x="3533775" y="5724525"/>
          <a:ext cx="447675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50</xdr:row>
      <xdr:rowOff>0</xdr:rowOff>
    </xdr:from>
    <xdr:to>
      <xdr:col>7</xdr:col>
      <xdr:colOff>209550</xdr:colOff>
      <xdr:row>59</xdr:row>
      <xdr:rowOff>19050</xdr:rowOff>
    </xdr:to>
    <xdr:sp macro="" textlink="">
      <xdr:nvSpPr>
        <xdr:cNvPr id="203784" name="shpLigneSequence14">
          <a:extLst>
            <a:ext uri="{FF2B5EF4-FFF2-40B4-BE49-F238E27FC236}">
              <a16:creationId xmlns:a16="http://schemas.microsoft.com/office/drawing/2014/main" id="{F287A041-3F04-EB27-FEEC-33634BCC18ED}"/>
            </a:ext>
          </a:extLst>
        </xdr:cNvPr>
        <xdr:cNvSpPr>
          <a:spLocks noChangeShapeType="1"/>
        </xdr:cNvSpPr>
      </xdr:nvSpPr>
      <xdr:spPr bwMode="auto">
        <a:xfrm>
          <a:off x="3533775" y="6477000"/>
          <a:ext cx="866775" cy="14763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447675</xdr:colOff>
      <xdr:row>40</xdr:row>
      <xdr:rowOff>104775</xdr:rowOff>
    </xdr:from>
    <xdr:to>
      <xdr:col>5</xdr:col>
      <xdr:colOff>495300</xdr:colOff>
      <xdr:row>59</xdr:row>
      <xdr:rowOff>19050</xdr:rowOff>
    </xdr:to>
    <xdr:sp macro="" textlink="">
      <xdr:nvSpPr>
        <xdr:cNvPr id="203785" name="shpLigneSequence16">
          <a:extLst>
            <a:ext uri="{FF2B5EF4-FFF2-40B4-BE49-F238E27FC236}">
              <a16:creationId xmlns:a16="http://schemas.microsoft.com/office/drawing/2014/main" id="{F8B52F39-6E6B-E16A-F0E9-3274DE7046DB}"/>
            </a:ext>
          </a:extLst>
        </xdr:cNvPr>
        <xdr:cNvSpPr>
          <a:spLocks noChangeShapeType="1"/>
        </xdr:cNvSpPr>
      </xdr:nvSpPr>
      <xdr:spPr bwMode="auto">
        <a:xfrm flipH="1">
          <a:off x="1752600" y="4962525"/>
          <a:ext cx="1781175" cy="29908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29</xdr:row>
      <xdr:rowOff>123825</xdr:rowOff>
    </xdr:from>
    <xdr:to>
      <xdr:col>5</xdr:col>
      <xdr:colOff>200025</xdr:colOff>
      <xdr:row>29</xdr:row>
      <xdr:rowOff>123825</xdr:rowOff>
    </xdr:to>
    <xdr:sp macro="" textlink="">
      <xdr:nvSpPr>
        <xdr:cNvPr id="203786" name="shpLigneSequence18">
          <a:extLst>
            <a:ext uri="{FF2B5EF4-FFF2-40B4-BE49-F238E27FC236}">
              <a16:creationId xmlns:a16="http://schemas.microsoft.com/office/drawing/2014/main" id="{22A873DE-8831-8D2B-C82D-CEC7DCF4EBD9}"/>
            </a:ext>
          </a:extLst>
        </xdr:cNvPr>
        <xdr:cNvSpPr>
          <a:spLocks noChangeShapeType="1"/>
        </xdr:cNvSpPr>
      </xdr:nvSpPr>
      <xdr:spPr bwMode="auto">
        <a:xfrm>
          <a:off x="3238500" y="3200400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29</xdr:row>
      <xdr:rowOff>123825</xdr:rowOff>
    </xdr:from>
    <xdr:to>
      <xdr:col>5</xdr:col>
      <xdr:colOff>200025</xdr:colOff>
      <xdr:row>29</xdr:row>
      <xdr:rowOff>123825</xdr:rowOff>
    </xdr:to>
    <xdr:sp macro="" textlink="">
      <xdr:nvSpPr>
        <xdr:cNvPr id="203787" name="shpLigneSequence19">
          <a:extLst>
            <a:ext uri="{FF2B5EF4-FFF2-40B4-BE49-F238E27FC236}">
              <a16:creationId xmlns:a16="http://schemas.microsoft.com/office/drawing/2014/main" id="{22A5D0E2-C989-3DBE-2F34-D41E422D9730}"/>
            </a:ext>
          </a:extLst>
        </xdr:cNvPr>
        <xdr:cNvSpPr>
          <a:spLocks noChangeShapeType="1"/>
        </xdr:cNvSpPr>
      </xdr:nvSpPr>
      <xdr:spPr bwMode="auto">
        <a:xfrm>
          <a:off x="3238500" y="3200400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29</xdr:row>
      <xdr:rowOff>123825</xdr:rowOff>
    </xdr:from>
    <xdr:to>
      <xdr:col>5</xdr:col>
      <xdr:colOff>200025</xdr:colOff>
      <xdr:row>29</xdr:row>
      <xdr:rowOff>123825</xdr:rowOff>
    </xdr:to>
    <xdr:sp macro="" textlink="">
      <xdr:nvSpPr>
        <xdr:cNvPr id="203788" name="shpLigneSequence20">
          <a:extLst>
            <a:ext uri="{FF2B5EF4-FFF2-40B4-BE49-F238E27FC236}">
              <a16:creationId xmlns:a16="http://schemas.microsoft.com/office/drawing/2014/main" id="{390C8A3F-8661-C4D0-3858-9A133FBB17C4}"/>
            </a:ext>
          </a:extLst>
        </xdr:cNvPr>
        <xdr:cNvSpPr>
          <a:spLocks noChangeShapeType="1"/>
        </xdr:cNvSpPr>
      </xdr:nvSpPr>
      <xdr:spPr bwMode="auto">
        <a:xfrm>
          <a:off x="3238500" y="3200400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29</xdr:row>
      <xdr:rowOff>123825</xdr:rowOff>
    </xdr:from>
    <xdr:to>
      <xdr:col>5</xdr:col>
      <xdr:colOff>200025</xdr:colOff>
      <xdr:row>29</xdr:row>
      <xdr:rowOff>123825</xdr:rowOff>
    </xdr:to>
    <xdr:sp macro="" textlink="">
      <xdr:nvSpPr>
        <xdr:cNvPr id="203789" name="shpLigneSequence21">
          <a:extLst>
            <a:ext uri="{FF2B5EF4-FFF2-40B4-BE49-F238E27FC236}">
              <a16:creationId xmlns:a16="http://schemas.microsoft.com/office/drawing/2014/main" id="{B6C4ACF7-81BE-4EAF-FAE0-C93A98027DED}"/>
            </a:ext>
          </a:extLst>
        </xdr:cNvPr>
        <xdr:cNvSpPr>
          <a:spLocks noChangeShapeType="1"/>
        </xdr:cNvSpPr>
      </xdr:nvSpPr>
      <xdr:spPr bwMode="auto">
        <a:xfrm>
          <a:off x="3238500" y="3200400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43</xdr:row>
      <xdr:rowOff>114300</xdr:rowOff>
    </xdr:from>
    <xdr:to>
      <xdr:col>2</xdr:col>
      <xdr:colOff>76200</xdr:colOff>
      <xdr:row>44</xdr:row>
      <xdr:rowOff>123825</xdr:rowOff>
    </xdr:to>
    <xdr:sp macro="" textlink="">
      <xdr:nvSpPr>
        <xdr:cNvPr id="13363" name="shpLabel2">
          <a:extLst>
            <a:ext uri="{FF2B5EF4-FFF2-40B4-BE49-F238E27FC236}">
              <a16:creationId xmlns:a16="http://schemas.microsoft.com/office/drawing/2014/main" id="{80346F71-0AAD-27AA-BC6A-566E39B6E4A1}"/>
            </a:ext>
          </a:extLst>
        </xdr:cNvPr>
        <xdr:cNvSpPr txBox="1">
          <a:spLocks noChangeArrowheads="1"/>
        </xdr:cNvSpPr>
      </xdr:nvSpPr>
      <xdr:spPr bwMode="auto">
        <a:xfrm>
          <a:off x="952500" y="5457825"/>
          <a:ext cx="4286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266700</xdr:colOff>
      <xdr:row>43</xdr:row>
      <xdr:rowOff>114300</xdr:rowOff>
    </xdr:from>
    <xdr:to>
      <xdr:col>9</xdr:col>
      <xdr:colOff>0</xdr:colOff>
      <xdr:row>44</xdr:row>
      <xdr:rowOff>123825</xdr:rowOff>
    </xdr:to>
    <xdr:sp macro="" textlink="">
      <xdr:nvSpPr>
        <xdr:cNvPr id="13364" name="shpLabel3">
          <a:extLst>
            <a:ext uri="{FF2B5EF4-FFF2-40B4-BE49-F238E27FC236}">
              <a16:creationId xmlns:a16="http://schemas.microsoft.com/office/drawing/2014/main" id="{6A037E0C-2BF1-CD8C-831A-50C00C724034}"/>
            </a:ext>
          </a:extLst>
        </xdr:cNvPr>
        <xdr:cNvSpPr txBox="1">
          <a:spLocks noChangeArrowheads="1"/>
        </xdr:cNvSpPr>
      </xdr:nvSpPr>
      <xdr:spPr bwMode="auto">
        <a:xfrm>
          <a:off x="5038725" y="5457825"/>
          <a:ext cx="4953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4</xdr:col>
      <xdr:colOff>466725</xdr:colOff>
      <xdr:row>59</xdr:row>
      <xdr:rowOff>133350</xdr:rowOff>
    </xdr:from>
    <xdr:to>
      <xdr:col>5</xdr:col>
      <xdr:colOff>438150</xdr:colOff>
      <xdr:row>60</xdr:row>
      <xdr:rowOff>142875</xdr:rowOff>
    </xdr:to>
    <xdr:sp macro="" textlink="">
      <xdr:nvSpPr>
        <xdr:cNvPr id="13365" name="shpLabel1">
          <a:extLst>
            <a:ext uri="{FF2B5EF4-FFF2-40B4-BE49-F238E27FC236}">
              <a16:creationId xmlns:a16="http://schemas.microsoft.com/office/drawing/2014/main" id="{03E1805C-8520-2DCD-48C6-B1B8B817DA5F}"/>
            </a:ext>
          </a:extLst>
        </xdr:cNvPr>
        <xdr:cNvSpPr txBox="1">
          <a:spLocks noChangeArrowheads="1"/>
        </xdr:cNvSpPr>
      </xdr:nvSpPr>
      <xdr:spPr bwMode="auto">
        <a:xfrm>
          <a:off x="2981325" y="8067675"/>
          <a:ext cx="4953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323850</xdr:colOff>
      <xdr:row>59</xdr:row>
      <xdr:rowOff>123825</xdr:rowOff>
    </xdr:from>
    <xdr:to>
      <xdr:col>0</xdr:col>
      <xdr:colOff>552450</xdr:colOff>
      <xdr:row>60</xdr:row>
      <xdr:rowOff>133350</xdr:rowOff>
    </xdr:to>
    <xdr:sp macro="" textlink="">
      <xdr:nvSpPr>
        <xdr:cNvPr id="13366" name="shpLabel4">
          <a:extLst>
            <a:ext uri="{FF2B5EF4-FFF2-40B4-BE49-F238E27FC236}">
              <a16:creationId xmlns:a16="http://schemas.microsoft.com/office/drawing/2014/main" id="{3B6C6DCF-1561-6957-7294-1823CB435379}"/>
            </a:ext>
          </a:extLst>
        </xdr:cNvPr>
        <xdr:cNvSpPr txBox="1">
          <a:spLocks noChangeArrowheads="1"/>
        </xdr:cNvSpPr>
      </xdr:nvSpPr>
      <xdr:spPr bwMode="auto">
        <a:xfrm>
          <a:off x="323850" y="8058150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390525</xdr:colOff>
      <xdr:row>59</xdr:row>
      <xdr:rowOff>123825</xdr:rowOff>
    </xdr:from>
    <xdr:to>
      <xdr:col>9</xdr:col>
      <xdr:colOff>476250</xdr:colOff>
      <xdr:row>60</xdr:row>
      <xdr:rowOff>133350</xdr:rowOff>
    </xdr:to>
    <xdr:sp macro="" textlink="">
      <xdr:nvSpPr>
        <xdr:cNvPr id="13367" name="shpLabel5">
          <a:extLst>
            <a:ext uri="{FF2B5EF4-FFF2-40B4-BE49-F238E27FC236}">
              <a16:creationId xmlns:a16="http://schemas.microsoft.com/office/drawing/2014/main" id="{34719243-0FDD-21FA-9752-B68BC5C80C34}"/>
            </a:ext>
          </a:extLst>
        </xdr:cNvPr>
        <xdr:cNvSpPr txBox="1">
          <a:spLocks noChangeArrowheads="1"/>
        </xdr:cNvSpPr>
      </xdr:nvSpPr>
      <xdr:spPr bwMode="auto">
        <a:xfrm>
          <a:off x="5924550" y="8058150"/>
          <a:ext cx="857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257175</xdr:colOff>
      <xdr:row>58</xdr:row>
      <xdr:rowOff>0</xdr:rowOff>
    </xdr:from>
    <xdr:to>
      <xdr:col>0</xdr:col>
      <xdr:colOff>342900</xdr:colOff>
      <xdr:row>59</xdr:row>
      <xdr:rowOff>9525</xdr:rowOff>
    </xdr:to>
    <xdr:sp macro="" textlink="">
      <xdr:nvSpPr>
        <xdr:cNvPr id="13368" name="shpLabel6">
          <a:extLst>
            <a:ext uri="{FF2B5EF4-FFF2-40B4-BE49-F238E27FC236}">
              <a16:creationId xmlns:a16="http://schemas.microsoft.com/office/drawing/2014/main" id="{6FFBC88B-CEE0-58DF-BE0C-7D88B7758765}"/>
            </a:ext>
          </a:extLst>
        </xdr:cNvPr>
        <xdr:cNvSpPr txBox="1">
          <a:spLocks noChangeArrowheads="1"/>
        </xdr:cNvSpPr>
      </xdr:nvSpPr>
      <xdr:spPr bwMode="auto">
        <a:xfrm>
          <a:off x="257175" y="7772400"/>
          <a:ext cx="857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314325</xdr:colOff>
      <xdr:row>29</xdr:row>
      <xdr:rowOff>133350</xdr:rowOff>
    </xdr:from>
    <xdr:to>
      <xdr:col>5</xdr:col>
      <xdr:colOff>19050</xdr:colOff>
      <xdr:row>30</xdr:row>
      <xdr:rowOff>142875</xdr:rowOff>
    </xdr:to>
    <xdr:sp macro="" textlink="">
      <xdr:nvSpPr>
        <xdr:cNvPr id="13369" name="shpLabel7">
          <a:extLst>
            <a:ext uri="{FF2B5EF4-FFF2-40B4-BE49-F238E27FC236}">
              <a16:creationId xmlns:a16="http://schemas.microsoft.com/office/drawing/2014/main" id="{CA588CFB-D7A0-742A-114C-82FA270C132D}"/>
            </a:ext>
          </a:extLst>
        </xdr:cNvPr>
        <xdr:cNvSpPr txBox="1">
          <a:spLocks noChangeArrowheads="1"/>
        </xdr:cNvSpPr>
      </xdr:nvSpPr>
      <xdr:spPr bwMode="auto">
        <a:xfrm>
          <a:off x="2828925" y="320992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361950</xdr:colOff>
      <xdr:row>29</xdr:row>
      <xdr:rowOff>133350</xdr:rowOff>
    </xdr:from>
    <xdr:to>
      <xdr:col>5</xdr:col>
      <xdr:colOff>447675</xdr:colOff>
      <xdr:row>30</xdr:row>
      <xdr:rowOff>142875</xdr:rowOff>
    </xdr:to>
    <xdr:sp macro="" textlink="">
      <xdr:nvSpPr>
        <xdr:cNvPr id="13370" name="shpLabel8">
          <a:extLst>
            <a:ext uri="{FF2B5EF4-FFF2-40B4-BE49-F238E27FC236}">
              <a16:creationId xmlns:a16="http://schemas.microsoft.com/office/drawing/2014/main" id="{C2752517-1740-C0B8-472A-3D5E4E903106}"/>
            </a:ext>
          </a:extLst>
        </xdr:cNvPr>
        <xdr:cNvSpPr txBox="1">
          <a:spLocks noChangeArrowheads="1"/>
        </xdr:cNvSpPr>
      </xdr:nvSpPr>
      <xdr:spPr bwMode="auto">
        <a:xfrm>
          <a:off x="3400425" y="3209925"/>
          <a:ext cx="857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561975</xdr:colOff>
      <xdr:row>58</xdr:row>
      <xdr:rowOff>0</xdr:rowOff>
    </xdr:from>
    <xdr:to>
      <xdr:col>10</xdr:col>
      <xdr:colOff>28575</xdr:colOff>
      <xdr:row>59</xdr:row>
      <xdr:rowOff>9525</xdr:rowOff>
    </xdr:to>
    <xdr:sp macro="" textlink="">
      <xdr:nvSpPr>
        <xdr:cNvPr id="13371" name="shpLabel9">
          <a:extLst>
            <a:ext uri="{FF2B5EF4-FFF2-40B4-BE49-F238E27FC236}">
              <a16:creationId xmlns:a16="http://schemas.microsoft.com/office/drawing/2014/main" id="{D5752A28-E4AC-15A8-0F0A-AAE695975CF2}"/>
            </a:ext>
          </a:extLst>
        </xdr:cNvPr>
        <xdr:cNvSpPr txBox="1">
          <a:spLocks noChangeArrowheads="1"/>
        </xdr:cNvSpPr>
      </xdr:nvSpPr>
      <xdr:spPr bwMode="auto">
        <a:xfrm>
          <a:off x="6096000" y="7772400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445258</xdr:colOff>
      <xdr:row>34</xdr:row>
      <xdr:rowOff>127379</xdr:rowOff>
    </xdr:from>
    <xdr:to>
      <xdr:col>5</xdr:col>
      <xdr:colOff>521458</xdr:colOff>
      <xdr:row>35</xdr:row>
      <xdr:rowOff>41654</xdr:rowOff>
    </xdr:to>
    <xdr:sp macro="" textlink="">
      <xdr:nvSpPr>
        <xdr:cNvPr id="11" name="shpSerie2">
          <a:extLst>
            <a:ext uri="{FF2B5EF4-FFF2-40B4-BE49-F238E27FC236}">
              <a16:creationId xmlns:a16="http://schemas.microsoft.com/office/drawing/2014/main" id="{A14B5564-DA09-F9A5-72C1-48AF13F61906}"/>
            </a:ext>
          </a:extLst>
        </xdr:cNvPr>
        <xdr:cNvSpPr/>
      </xdr:nvSpPr>
      <xdr:spPr>
        <a:xfrm>
          <a:off x="3483733" y="4013579"/>
          <a:ext cx="76200" cy="76200"/>
        </a:xfrm>
        <a:prstGeom prst="ellipse">
          <a:avLst/>
        </a:prstGeom>
        <a:solidFill>
          <a:srgbClr val="FFE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3</xdr:col>
      <xdr:colOff>639366</xdr:colOff>
      <xdr:row>41</xdr:row>
      <xdr:rowOff>123031</xdr:rowOff>
    </xdr:from>
    <xdr:to>
      <xdr:col>4</xdr:col>
      <xdr:colOff>67866</xdr:colOff>
      <xdr:row>42</xdr:row>
      <xdr:rowOff>37306</xdr:rowOff>
    </xdr:to>
    <xdr:sp macro="" textlink="">
      <xdr:nvSpPr>
        <xdr:cNvPr id="5" name="shpSerieCourante">
          <a:extLst>
            <a:ext uri="{FF2B5EF4-FFF2-40B4-BE49-F238E27FC236}">
              <a16:creationId xmlns:a16="http://schemas.microsoft.com/office/drawing/2014/main" id="{F18D6F86-740F-61BB-792B-56B56D92976E}"/>
            </a:ext>
          </a:extLst>
        </xdr:cNvPr>
        <xdr:cNvSpPr/>
      </xdr:nvSpPr>
      <xdr:spPr>
        <a:xfrm>
          <a:off x="2506266" y="5142706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35</xdr:row>
      <xdr:rowOff>66675</xdr:rowOff>
    </xdr:from>
    <xdr:to>
      <xdr:col>19</xdr:col>
      <xdr:colOff>466725</xdr:colOff>
      <xdr:row>83</xdr:row>
      <xdr:rowOff>114300</xdr:rowOff>
    </xdr:to>
    <xdr:pic>
      <xdr:nvPicPr>
        <xdr:cNvPr id="199037" name="Picture 1" descr="Triagle 2">
          <a:extLst>
            <a:ext uri="{FF2B5EF4-FFF2-40B4-BE49-F238E27FC236}">
              <a16:creationId xmlns:a16="http://schemas.microsoft.com/office/drawing/2014/main" id="{8321C3D8-A5EA-9557-754D-340540829A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4619625"/>
          <a:ext cx="6524625" cy="571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257175</xdr:colOff>
      <xdr:row>48</xdr:row>
      <xdr:rowOff>95250</xdr:rowOff>
    </xdr:from>
    <xdr:to>
      <xdr:col>24</xdr:col>
      <xdr:colOff>581025</xdr:colOff>
      <xdr:row>65</xdr:row>
      <xdr:rowOff>142875</xdr:rowOff>
    </xdr:to>
    <xdr:pic>
      <xdr:nvPicPr>
        <xdr:cNvPr id="199038" name="Picture 2">
          <a:extLst>
            <a:ext uri="{FF2B5EF4-FFF2-40B4-BE49-F238E27FC236}">
              <a16:creationId xmlns:a16="http://schemas.microsoft.com/office/drawing/2014/main" id="{AE29256C-EE7E-7E22-9E8C-A2208F641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39900" y="6753225"/>
          <a:ext cx="3371850" cy="2800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85725</xdr:rowOff>
        </xdr:from>
        <xdr:to>
          <xdr:col>7</xdr:col>
          <xdr:colOff>571500</xdr:colOff>
          <xdr:row>6</xdr:row>
          <xdr:rowOff>0</xdr:rowOff>
        </xdr:to>
        <xdr:sp macro="" textlink="">
          <xdr:nvSpPr>
            <xdr:cNvPr id="12291" name="cmdEnregistrerResulta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82204933-AA66-1AC5-97F9-2BDF21874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68</xdr:row>
          <xdr:rowOff>85725</xdr:rowOff>
        </xdr:from>
        <xdr:to>
          <xdr:col>3</xdr:col>
          <xdr:colOff>476250</xdr:colOff>
          <xdr:row>70</xdr:row>
          <xdr:rowOff>66675</xdr:rowOff>
        </xdr:to>
        <xdr:sp macro="" textlink="">
          <xdr:nvSpPr>
            <xdr:cNvPr id="12292" name="cmdEffacerUnHistoriqueResultat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C96CA8A6-604B-35A3-9DA3-DD9726895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68</xdr:row>
          <xdr:rowOff>85725</xdr:rowOff>
        </xdr:from>
        <xdr:to>
          <xdr:col>8</xdr:col>
          <xdr:colOff>66675</xdr:colOff>
          <xdr:row>70</xdr:row>
          <xdr:rowOff>66675</xdr:rowOff>
        </xdr:to>
        <xdr:sp macro="" textlink="">
          <xdr:nvSpPr>
            <xdr:cNvPr id="12293" name="cmdEffacerToutHistoriqueResultat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40ECB80B-EC95-6C3F-6ED4-2365B2387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571500</xdr:colOff>
      <xdr:row>62</xdr:row>
      <xdr:rowOff>123825</xdr:rowOff>
    </xdr:from>
    <xdr:to>
      <xdr:col>9</xdr:col>
      <xdr:colOff>171450</xdr:colOff>
      <xdr:row>62</xdr:row>
      <xdr:rowOff>123825</xdr:rowOff>
    </xdr:to>
    <xdr:sp macro="" textlink="">
      <xdr:nvSpPr>
        <xdr:cNvPr id="199039" name="shpTriangleBottom">
          <a:extLst>
            <a:ext uri="{FF2B5EF4-FFF2-40B4-BE49-F238E27FC236}">
              <a16:creationId xmlns:a16="http://schemas.microsoft.com/office/drawing/2014/main" id="{6D045F33-61B5-9D14-9065-C7A71162484E}"/>
            </a:ext>
          </a:extLst>
        </xdr:cNvPr>
        <xdr:cNvSpPr>
          <a:spLocks noChangeShapeType="1"/>
        </xdr:cNvSpPr>
      </xdr:nvSpPr>
      <xdr:spPr bwMode="auto">
        <a:xfrm>
          <a:off x="571500" y="9048750"/>
          <a:ext cx="540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571500</xdr:colOff>
      <xdr:row>35</xdr:row>
      <xdr:rowOff>47625</xdr:rowOff>
    </xdr:from>
    <xdr:to>
      <xdr:col>4</xdr:col>
      <xdr:colOff>495300</xdr:colOff>
      <xdr:row>62</xdr:row>
      <xdr:rowOff>123825</xdr:rowOff>
    </xdr:to>
    <xdr:sp macro="" textlink="">
      <xdr:nvSpPr>
        <xdr:cNvPr id="199040" name="shpTriangleLeftSide">
          <a:extLst>
            <a:ext uri="{FF2B5EF4-FFF2-40B4-BE49-F238E27FC236}">
              <a16:creationId xmlns:a16="http://schemas.microsoft.com/office/drawing/2014/main" id="{8E81EF08-8711-38C2-9539-C0DCB938418A}"/>
            </a:ext>
          </a:extLst>
        </xdr:cNvPr>
        <xdr:cNvSpPr>
          <a:spLocks noChangeShapeType="1"/>
        </xdr:cNvSpPr>
      </xdr:nvSpPr>
      <xdr:spPr bwMode="auto">
        <a:xfrm flipV="1">
          <a:off x="571500" y="4600575"/>
          <a:ext cx="2705100" cy="444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35</xdr:row>
      <xdr:rowOff>47625</xdr:rowOff>
    </xdr:from>
    <xdr:to>
      <xdr:col>9</xdr:col>
      <xdr:colOff>171450</xdr:colOff>
      <xdr:row>62</xdr:row>
      <xdr:rowOff>123825</xdr:rowOff>
    </xdr:to>
    <xdr:sp macro="" textlink="">
      <xdr:nvSpPr>
        <xdr:cNvPr id="199041" name="shpTriangleRightSide">
          <a:extLst>
            <a:ext uri="{FF2B5EF4-FFF2-40B4-BE49-F238E27FC236}">
              <a16:creationId xmlns:a16="http://schemas.microsoft.com/office/drawing/2014/main" id="{6BEC74C0-8242-9A57-DB21-4B3240EC3562}"/>
            </a:ext>
          </a:extLst>
        </xdr:cNvPr>
        <xdr:cNvSpPr>
          <a:spLocks noChangeShapeType="1"/>
        </xdr:cNvSpPr>
      </xdr:nvSpPr>
      <xdr:spPr bwMode="auto">
        <a:xfrm flipH="1" flipV="1">
          <a:off x="3276600" y="4600575"/>
          <a:ext cx="2695575" cy="444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333375</xdr:colOff>
      <xdr:row>62</xdr:row>
      <xdr:rowOff>28575</xdr:rowOff>
    </xdr:from>
    <xdr:to>
      <xdr:col>8</xdr:col>
      <xdr:colOff>390525</xdr:colOff>
      <xdr:row>62</xdr:row>
      <xdr:rowOff>123825</xdr:rowOff>
    </xdr:to>
    <xdr:sp macro="" textlink="">
      <xdr:nvSpPr>
        <xdr:cNvPr id="199042" name="shpX1">
          <a:extLst>
            <a:ext uri="{FF2B5EF4-FFF2-40B4-BE49-F238E27FC236}">
              <a16:creationId xmlns:a16="http://schemas.microsoft.com/office/drawing/2014/main" id="{4EA66DAB-0353-A289-BF07-EBFA1EA10E73}"/>
            </a:ext>
          </a:extLst>
        </xdr:cNvPr>
        <xdr:cNvSpPr>
          <a:spLocks noChangeShapeType="1"/>
        </xdr:cNvSpPr>
      </xdr:nvSpPr>
      <xdr:spPr bwMode="auto">
        <a:xfrm flipH="1" flipV="1">
          <a:off x="5372100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381000</xdr:colOff>
      <xdr:row>62</xdr:row>
      <xdr:rowOff>28575</xdr:rowOff>
    </xdr:from>
    <xdr:to>
      <xdr:col>7</xdr:col>
      <xdr:colOff>438150</xdr:colOff>
      <xdr:row>62</xdr:row>
      <xdr:rowOff>123825</xdr:rowOff>
    </xdr:to>
    <xdr:sp macro="" textlink="">
      <xdr:nvSpPr>
        <xdr:cNvPr id="199043" name="shpX2">
          <a:extLst>
            <a:ext uri="{FF2B5EF4-FFF2-40B4-BE49-F238E27FC236}">
              <a16:creationId xmlns:a16="http://schemas.microsoft.com/office/drawing/2014/main" id="{2263429B-B20D-01BF-3596-154E597AAA9C}"/>
            </a:ext>
          </a:extLst>
        </xdr:cNvPr>
        <xdr:cNvSpPr>
          <a:spLocks noChangeShapeType="1"/>
        </xdr:cNvSpPr>
      </xdr:nvSpPr>
      <xdr:spPr bwMode="auto">
        <a:xfrm flipH="1" flipV="1">
          <a:off x="4838700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419100</xdr:colOff>
      <xdr:row>62</xdr:row>
      <xdr:rowOff>28575</xdr:rowOff>
    </xdr:from>
    <xdr:to>
      <xdr:col>6</xdr:col>
      <xdr:colOff>476250</xdr:colOff>
      <xdr:row>62</xdr:row>
      <xdr:rowOff>123825</xdr:rowOff>
    </xdr:to>
    <xdr:sp macro="" textlink="">
      <xdr:nvSpPr>
        <xdr:cNvPr id="199044" name="shpX3">
          <a:extLst>
            <a:ext uri="{FF2B5EF4-FFF2-40B4-BE49-F238E27FC236}">
              <a16:creationId xmlns:a16="http://schemas.microsoft.com/office/drawing/2014/main" id="{65815E50-B01F-C65D-13A3-F8E8CE4E580A}"/>
            </a:ext>
          </a:extLst>
        </xdr:cNvPr>
        <xdr:cNvSpPr>
          <a:spLocks noChangeShapeType="1"/>
        </xdr:cNvSpPr>
      </xdr:nvSpPr>
      <xdr:spPr bwMode="auto">
        <a:xfrm flipH="1" flipV="1">
          <a:off x="4295775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457200</xdr:colOff>
      <xdr:row>62</xdr:row>
      <xdr:rowOff>28575</xdr:rowOff>
    </xdr:from>
    <xdr:to>
      <xdr:col>5</xdr:col>
      <xdr:colOff>514350</xdr:colOff>
      <xdr:row>62</xdr:row>
      <xdr:rowOff>123825</xdr:rowOff>
    </xdr:to>
    <xdr:sp macro="" textlink="">
      <xdr:nvSpPr>
        <xdr:cNvPr id="199045" name="shpX4">
          <a:extLst>
            <a:ext uri="{FF2B5EF4-FFF2-40B4-BE49-F238E27FC236}">
              <a16:creationId xmlns:a16="http://schemas.microsoft.com/office/drawing/2014/main" id="{2F53656D-2EEE-68FF-1F63-CA72EF847ED3}"/>
            </a:ext>
          </a:extLst>
        </xdr:cNvPr>
        <xdr:cNvSpPr>
          <a:spLocks noChangeShapeType="1"/>
        </xdr:cNvSpPr>
      </xdr:nvSpPr>
      <xdr:spPr bwMode="auto">
        <a:xfrm flipH="1" flipV="1">
          <a:off x="3762375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62</xdr:row>
      <xdr:rowOff>28575</xdr:rowOff>
    </xdr:from>
    <xdr:to>
      <xdr:col>4</xdr:col>
      <xdr:colOff>495300</xdr:colOff>
      <xdr:row>62</xdr:row>
      <xdr:rowOff>123825</xdr:rowOff>
    </xdr:to>
    <xdr:sp macro="" textlink="">
      <xdr:nvSpPr>
        <xdr:cNvPr id="199046" name="shpX5">
          <a:extLst>
            <a:ext uri="{FF2B5EF4-FFF2-40B4-BE49-F238E27FC236}">
              <a16:creationId xmlns:a16="http://schemas.microsoft.com/office/drawing/2014/main" id="{26A1D087-0879-11A1-45F6-8EA725B290A0}"/>
            </a:ext>
          </a:extLst>
        </xdr:cNvPr>
        <xdr:cNvSpPr>
          <a:spLocks noChangeShapeType="1"/>
        </xdr:cNvSpPr>
      </xdr:nvSpPr>
      <xdr:spPr bwMode="auto">
        <a:xfrm flipH="1" flipV="1">
          <a:off x="3219450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552450</xdr:colOff>
      <xdr:row>62</xdr:row>
      <xdr:rowOff>28575</xdr:rowOff>
    </xdr:from>
    <xdr:to>
      <xdr:col>3</xdr:col>
      <xdr:colOff>600075</xdr:colOff>
      <xdr:row>62</xdr:row>
      <xdr:rowOff>123825</xdr:rowOff>
    </xdr:to>
    <xdr:sp macro="" textlink="">
      <xdr:nvSpPr>
        <xdr:cNvPr id="199047" name="shpX6">
          <a:extLst>
            <a:ext uri="{FF2B5EF4-FFF2-40B4-BE49-F238E27FC236}">
              <a16:creationId xmlns:a16="http://schemas.microsoft.com/office/drawing/2014/main" id="{144CB09E-99B0-BA50-9DB5-EE6F4E49CC46}"/>
            </a:ext>
          </a:extLst>
        </xdr:cNvPr>
        <xdr:cNvSpPr>
          <a:spLocks noChangeShapeType="1"/>
        </xdr:cNvSpPr>
      </xdr:nvSpPr>
      <xdr:spPr bwMode="auto">
        <a:xfrm flipH="1" flipV="1">
          <a:off x="2686050" y="8953500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62</xdr:row>
      <xdr:rowOff>28575</xdr:rowOff>
    </xdr:from>
    <xdr:to>
      <xdr:col>3</xdr:col>
      <xdr:colOff>57150</xdr:colOff>
      <xdr:row>62</xdr:row>
      <xdr:rowOff>123825</xdr:rowOff>
    </xdr:to>
    <xdr:sp macro="" textlink="">
      <xdr:nvSpPr>
        <xdr:cNvPr id="199048" name="shpX7">
          <a:extLst>
            <a:ext uri="{FF2B5EF4-FFF2-40B4-BE49-F238E27FC236}">
              <a16:creationId xmlns:a16="http://schemas.microsoft.com/office/drawing/2014/main" id="{C7CB3529-6D2F-9E9C-E13E-827CA863593F}"/>
            </a:ext>
          </a:extLst>
        </xdr:cNvPr>
        <xdr:cNvSpPr>
          <a:spLocks noChangeShapeType="1"/>
        </xdr:cNvSpPr>
      </xdr:nvSpPr>
      <xdr:spPr bwMode="auto">
        <a:xfrm flipH="1" flipV="1">
          <a:off x="2133600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62</xdr:row>
      <xdr:rowOff>28575</xdr:rowOff>
    </xdr:from>
    <xdr:to>
      <xdr:col>2</xdr:col>
      <xdr:colOff>85725</xdr:colOff>
      <xdr:row>62</xdr:row>
      <xdr:rowOff>123825</xdr:rowOff>
    </xdr:to>
    <xdr:sp macro="" textlink="">
      <xdr:nvSpPr>
        <xdr:cNvPr id="199049" name="shpX8">
          <a:extLst>
            <a:ext uri="{FF2B5EF4-FFF2-40B4-BE49-F238E27FC236}">
              <a16:creationId xmlns:a16="http://schemas.microsoft.com/office/drawing/2014/main" id="{CA04B7BC-E96D-B3C5-433B-9234386D05C5}"/>
            </a:ext>
          </a:extLst>
        </xdr:cNvPr>
        <xdr:cNvSpPr>
          <a:spLocks noChangeShapeType="1"/>
        </xdr:cNvSpPr>
      </xdr:nvSpPr>
      <xdr:spPr bwMode="auto">
        <a:xfrm flipH="1" flipV="1">
          <a:off x="1600200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62</xdr:row>
      <xdr:rowOff>28575</xdr:rowOff>
    </xdr:from>
    <xdr:to>
      <xdr:col>1</xdr:col>
      <xdr:colOff>352425</xdr:colOff>
      <xdr:row>62</xdr:row>
      <xdr:rowOff>123825</xdr:rowOff>
    </xdr:to>
    <xdr:sp macro="" textlink="">
      <xdr:nvSpPr>
        <xdr:cNvPr id="199050" name="shpX9">
          <a:extLst>
            <a:ext uri="{FF2B5EF4-FFF2-40B4-BE49-F238E27FC236}">
              <a16:creationId xmlns:a16="http://schemas.microsoft.com/office/drawing/2014/main" id="{74EE4E99-1241-35E2-E62C-C33CC0974E11}"/>
            </a:ext>
          </a:extLst>
        </xdr:cNvPr>
        <xdr:cNvSpPr>
          <a:spLocks noChangeShapeType="1"/>
        </xdr:cNvSpPr>
      </xdr:nvSpPr>
      <xdr:spPr bwMode="auto">
        <a:xfrm flipH="1" flipV="1">
          <a:off x="1057275" y="8953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60</xdr:row>
      <xdr:rowOff>0</xdr:rowOff>
    </xdr:from>
    <xdr:to>
      <xdr:col>1</xdr:col>
      <xdr:colOff>190500</xdr:colOff>
      <xdr:row>60</xdr:row>
      <xdr:rowOff>0</xdr:rowOff>
    </xdr:to>
    <xdr:sp macro="" textlink="">
      <xdr:nvSpPr>
        <xdr:cNvPr id="199051" name="shpY1">
          <a:extLst>
            <a:ext uri="{FF2B5EF4-FFF2-40B4-BE49-F238E27FC236}">
              <a16:creationId xmlns:a16="http://schemas.microsoft.com/office/drawing/2014/main" id="{ECFC3401-B5FA-D2FB-BEC0-7547D7EC25AB}"/>
            </a:ext>
          </a:extLst>
        </xdr:cNvPr>
        <xdr:cNvSpPr>
          <a:spLocks noChangeShapeType="1"/>
        </xdr:cNvSpPr>
      </xdr:nvSpPr>
      <xdr:spPr bwMode="auto">
        <a:xfrm>
          <a:off x="847725" y="86010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57</xdr:row>
      <xdr:rowOff>38100</xdr:rowOff>
    </xdr:from>
    <xdr:to>
      <xdr:col>1</xdr:col>
      <xdr:colOff>466725</xdr:colOff>
      <xdr:row>57</xdr:row>
      <xdr:rowOff>38100</xdr:rowOff>
    </xdr:to>
    <xdr:sp macro="" textlink="">
      <xdr:nvSpPr>
        <xdr:cNvPr id="199052" name="shpY2">
          <a:extLst>
            <a:ext uri="{FF2B5EF4-FFF2-40B4-BE49-F238E27FC236}">
              <a16:creationId xmlns:a16="http://schemas.microsoft.com/office/drawing/2014/main" id="{6AF53E8B-741F-5047-3199-7851171E2FF2}"/>
            </a:ext>
          </a:extLst>
        </xdr:cNvPr>
        <xdr:cNvSpPr>
          <a:spLocks noChangeShapeType="1"/>
        </xdr:cNvSpPr>
      </xdr:nvSpPr>
      <xdr:spPr bwMode="auto">
        <a:xfrm>
          <a:off x="1114425" y="81534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619125</xdr:colOff>
      <xdr:row>54</xdr:row>
      <xdr:rowOff>85725</xdr:rowOff>
    </xdr:from>
    <xdr:to>
      <xdr:col>1</xdr:col>
      <xdr:colOff>733425</xdr:colOff>
      <xdr:row>54</xdr:row>
      <xdr:rowOff>85725</xdr:rowOff>
    </xdr:to>
    <xdr:sp macro="" textlink="">
      <xdr:nvSpPr>
        <xdr:cNvPr id="199053" name="shpY3">
          <a:extLst>
            <a:ext uri="{FF2B5EF4-FFF2-40B4-BE49-F238E27FC236}">
              <a16:creationId xmlns:a16="http://schemas.microsoft.com/office/drawing/2014/main" id="{3954C2D6-BA5F-6476-D877-99D6403B9F12}"/>
            </a:ext>
          </a:extLst>
        </xdr:cNvPr>
        <xdr:cNvSpPr>
          <a:spLocks noChangeShapeType="1"/>
        </xdr:cNvSpPr>
      </xdr:nvSpPr>
      <xdr:spPr bwMode="auto">
        <a:xfrm>
          <a:off x="1381125" y="77152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51</xdr:row>
      <xdr:rowOff>123825</xdr:rowOff>
    </xdr:from>
    <xdr:to>
      <xdr:col>2</xdr:col>
      <xdr:colOff>190500</xdr:colOff>
      <xdr:row>51</xdr:row>
      <xdr:rowOff>123825</xdr:rowOff>
    </xdr:to>
    <xdr:sp macro="" textlink="">
      <xdr:nvSpPr>
        <xdr:cNvPr id="199054" name="shpY4">
          <a:extLst>
            <a:ext uri="{FF2B5EF4-FFF2-40B4-BE49-F238E27FC236}">
              <a16:creationId xmlns:a16="http://schemas.microsoft.com/office/drawing/2014/main" id="{58411750-790D-DB7F-82CD-D9AF79A12C8D}"/>
            </a:ext>
          </a:extLst>
        </xdr:cNvPr>
        <xdr:cNvSpPr>
          <a:spLocks noChangeShapeType="1"/>
        </xdr:cNvSpPr>
      </xdr:nvSpPr>
      <xdr:spPr bwMode="auto">
        <a:xfrm>
          <a:off x="1657350" y="72675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352425</xdr:colOff>
      <xdr:row>49</xdr:row>
      <xdr:rowOff>9525</xdr:rowOff>
    </xdr:from>
    <xdr:to>
      <xdr:col>2</xdr:col>
      <xdr:colOff>457200</xdr:colOff>
      <xdr:row>49</xdr:row>
      <xdr:rowOff>9525</xdr:rowOff>
    </xdr:to>
    <xdr:sp macro="" textlink="">
      <xdr:nvSpPr>
        <xdr:cNvPr id="199055" name="shpY5">
          <a:extLst>
            <a:ext uri="{FF2B5EF4-FFF2-40B4-BE49-F238E27FC236}">
              <a16:creationId xmlns:a16="http://schemas.microsoft.com/office/drawing/2014/main" id="{BD60F1E4-954E-F9F9-0B30-D421E905DC0E}"/>
            </a:ext>
          </a:extLst>
        </xdr:cNvPr>
        <xdr:cNvSpPr>
          <a:spLocks noChangeShapeType="1"/>
        </xdr:cNvSpPr>
      </xdr:nvSpPr>
      <xdr:spPr bwMode="auto">
        <a:xfrm>
          <a:off x="1924050" y="682942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</xdr:colOff>
      <xdr:row>46</xdr:row>
      <xdr:rowOff>47625</xdr:rowOff>
    </xdr:from>
    <xdr:to>
      <xdr:col>3</xdr:col>
      <xdr:colOff>171450</xdr:colOff>
      <xdr:row>46</xdr:row>
      <xdr:rowOff>47625</xdr:rowOff>
    </xdr:to>
    <xdr:sp macro="" textlink="">
      <xdr:nvSpPr>
        <xdr:cNvPr id="199056" name="shpY6">
          <a:extLst>
            <a:ext uri="{FF2B5EF4-FFF2-40B4-BE49-F238E27FC236}">
              <a16:creationId xmlns:a16="http://schemas.microsoft.com/office/drawing/2014/main" id="{CA03F176-0881-D5E6-FACC-086C59BB5ACA}"/>
            </a:ext>
          </a:extLst>
        </xdr:cNvPr>
        <xdr:cNvSpPr>
          <a:spLocks noChangeShapeType="1"/>
        </xdr:cNvSpPr>
      </xdr:nvSpPr>
      <xdr:spPr bwMode="auto">
        <a:xfrm>
          <a:off x="2190750" y="63817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43</xdr:row>
      <xdr:rowOff>85725</xdr:rowOff>
    </xdr:from>
    <xdr:to>
      <xdr:col>3</xdr:col>
      <xdr:colOff>438150</xdr:colOff>
      <xdr:row>43</xdr:row>
      <xdr:rowOff>85725</xdr:rowOff>
    </xdr:to>
    <xdr:sp macro="" textlink="">
      <xdr:nvSpPr>
        <xdr:cNvPr id="199057" name="shpY7">
          <a:extLst>
            <a:ext uri="{FF2B5EF4-FFF2-40B4-BE49-F238E27FC236}">
              <a16:creationId xmlns:a16="http://schemas.microsoft.com/office/drawing/2014/main" id="{9E71E3AC-7B75-5F1F-4CE4-D423623B82C0}"/>
            </a:ext>
          </a:extLst>
        </xdr:cNvPr>
        <xdr:cNvSpPr>
          <a:spLocks noChangeShapeType="1"/>
        </xdr:cNvSpPr>
      </xdr:nvSpPr>
      <xdr:spPr bwMode="auto">
        <a:xfrm>
          <a:off x="2457450" y="59340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40</xdr:row>
      <xdr:rowOff>133350</xdr:rowOff>
    </xdr:from>
    <xdr:to>
      <xdr:col>4</xdr:col>
      <xdr:colOff>57150</xdr:colOff>
      <xdr:row>40</xdr:row>
      <xdr:rowOff>133350</xdr:rowOff>
    </xdr:to>
    <xdr:sp macro="" textlink="">
      <xdr:nvSpPr>
        <xdr:cNvPr id="199058" name="shpY8">
          <a:extLst>
            <a:ext uri="{FF2B5EF4-FFF2-40B4-BE49-F238E27FC236}">
              <a16:creationId xmlns:a16="http://schemas.microsoft.com/office/drawing/2014/main" id="{58912D22-4188-91DD-FC3D-292845DE8A28}"/>
            </a:ext>
          </a:extLst>
        </xdr:cNvPr>
        <xdr:cNvSpPr>
          <a:spLocks noChangeShapeType="1"/>
        </xdr:cNvSpPr>
      </xdr:nvSpPr>
      <xdr:spPr bwMode="auto">
        <a:xfrm>
          <a:off x="2733675" y="549592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219075</xdr:colOff>
      <xdr:row>38</xdr:row>
      <xdr:rowOff>0</xdr:rowOff>
    </xdr:from>
    <xdr:to>
      <xdr:col>4</xdr:col>
      <xdr:colOff>333375</xdr:colOff>
      <xdr:row>38</xdr:row>
      <xdr:rowOff>0</xdr:rowOff>
    </xdr:to>
    <xdr:sp macro="" textlink="">
      <xdr:nvSpPr>
        <xdr:cNvPr id="199059" name="shpY9">
          <a:extLst>
            <a:ext uri="{FF2B5EF4-FFF2-40B4-BE49-F238E27FC236}">
              <a16:creationId xmlns:a16="http://schemas.microsoft.com/office/drawing/2014/main" id="{5B6E2AE9-6F7E-D5CA-30E3-07069E7C09CD}"/>
            </a:ext>
          </a:extLst>
        </xdr:cNvPr>
        <xdr:cNvSpPr>
          <a:spLocks noChangeShapeType="1"/>
        </xdr:cNvSpPr>
      </xdr:nvSpPr>
      <xdr:spPr bwMode="auto">
        <a:xfrm>
          <a:off x="3000375" y="50387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38</xdr:row>
      <xdr:rowOff>0</xdr:rowOff>
    </xdr:from>
    <xdr:to>
      <xdr:col>5</xdr:col>
      <xdr:colOff>238125</xdr:colOff>
      <xdr:row>38</xdr:row>
      <xdr:rowOff>95250</xdr:rowOff>
    </xdr:to>
    <xdr:sp macro="" textlink="">
      <xdr:nvSpPr>
        <xdr:cNvPr id="199060" name="shpYY1">
          <a:extLst>
            <a:ext uri="{FF2B5EF4-FFF2-40B4-BE49-F238E27FC236}">
              <a16:creationId xmlns:a16="http://schemas.microsoft.com/office/drawing/2014/main" id="{7E66C9AD-AE39-D676-E1A6-0E31005DECF3}"/>
            </a:ext>
          </a:extLst>
        </xdr:cNvPr>
        <xdr:cNvSpPr>
          <a:spLocks noChangeShapeType="1"/>
        </xdr:cNvSpPr>
      </xdr:nvSpPr>
      <xdr:spPr bwMode="auto">
        <a:xfrm flipH="1">
          <a:off x="3495675" y="503872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457200</xdr:colOff>
      <xdr:row>40</xdr:row>
      <xdr:rowOff>133350</xdr:rowOff>
    </xdr:from>
    <xdr:to>
      <xdr:col>5</xdr:col>
      <xdr:colOff>514350</xdr:colOff>
      <xdr:row>41</xdr:row>
      <xdr:rowOff>57150</xdr:rowOff>
    </xdr:to>
    <xdr:sp macro="" textlink="">
      <xdr:nvSpPr>
        <xdr:cNvPr id="199061" name="shpYY2">
          <a:extLst>
            <a:ext uri="{FF2B5EF4-FFF2-40B4-BE49-F238E27FC236}">
              <a16:creationId xmlns:a16="http://schemas.microsoft.com/office/drawing/2014/main" id="{A5A2904D-D35D-8BD6-F0F2-27C4BB490C93}"/>
            </a:ext>
          </a:extLst>
        </xdr:cNvPr>
        <xdr:cNvSpPr>
          <a:spLocks noChangeShapeType="1"/>
        </xdr:cNvSpPr>
      </xdr:nvSpPr>
      <xdr:spPr bwMode="auto">
        <a:xfrm flipH="1">
          <a:off x="3762375" y="54959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152400</xdr:colOff>
      <xdr:row>43</xdr:row>
      <xdr:rowOff>85725</xdr:rowOff>
    </xdr:from>
    <xdr:to>
      <xdr:col>6</xdr:col>
      <xdr:colOff>209550</xdr:colOff>
      <xdr:row>44</xdr:row>
      <xdr:rowOff>9525</xdr:rowOff>
    </xdr:to>
    <xdr:sp macro="" textlink="">
      <xdr:nvSpPr>
        <xdr:cNvPr id="199062" name="shpYY3">
          <a:extLst>
            <a:ext uri="{FF2B5EF4-FFF2-40B4-BE49-F238E27FC236}">
              <a16:creationId xmlns:a16="http://schemas.microsoft.com/office/drawing/2014/main" id="{BDC8EB58-7311-FAFB-4FA5-5D5B99739204}"/>
            </a:ext>
          </a:extLst>
        </xdr:cNvPr>
        <xdr:cNvSpPr>
          <a:spLocks noChangeShapeType="1"/>
        </xdr:cNvSpPr>
      </xdr:nvSpPr>
      <xdr:spPr bwMode="auto">
        <a:xfrm flipH="1">
          <a:off x="4029075" y="593407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419100</xdr:colOff>
      <xdr:row>46</xdr:row>
      <xdr:rowOff>47625</xdr:rowOff>
    </xdr:from>
    <xdr:to>
      <xdr:col>6</xdr:col>
      <xdr:colOff>476250</xdr:colOff>
      <xdr:row>46</xdr:row>
      <xdr:rowOff>133350</xdr:rowOff>
    </xdr:to>
    <xdr:sp macro="" textlink="">
      <xdr:nvSpPr>
        <xdr:cNvPr id="199063" name="shpYY4">
          <a:extLst>
            <a:ext uri="{FF2B5EF4-FFF2-40B4-BE49-F238E27FC236}">
              <a16:creationId xmlns:a16="http://schemas.microsoft.com/office/drawing/2014/main" id="{1E99EE65-3083-4BDA-9DDF-9A306ABBE1E0}"/>
            </a:ext>
          </a:extLst>
        </xdr:cNvPr>
        <xdr:cNvSpPr>
          <a:spLocks noChangeShapeType="1"/>
        </xdr:cNvSpPr>
      </xdr:nvSpPr>
      <xdr:spPr bwMode="auto">
        <a:xfrm flipH="1">
          <a:off x="4295775" y="638175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114300</xdr:colOff>
      <xdr:row>49</xdr:row>
      <xdr:rowOff>9525</xdr:rowOff>
    </xdr:from>
    <xdr:to>
      <xdr:col>7</xdr:col>
      <xdr:colOff>171450</xdr:colOff>
      <xdr:row>49</xdr:row>
      <xdr:rowOff>95250</xdr:rowOff>
    </xdr:to>
    <xdr:sp macro="" textlink="">
      <xdr:nvSpPr>
        <xdr:cNvPr id="199064" name="shpYY5">
          <a:extLst>
            <a:ext uri="{FF2B5EF4-FFF2-40B4-BE49-F238E27FC236}">
              <a16:creationId xmlns:a16="http://schemas.microsoft.com/office/drawing/2014/main" id="{D178F010-3B8F-7CA8-918B-9E966F73B6B8}"/>
            </a:ext>
          </a:extLst>
        </xdr:cNvPr>
        <xdr:cNvSpPr>
          <a:spLocks noChangeShapeType="1"/>
        </xdr:cNvSpPr>
      </xdr:nvSpPr>
      <xdr:spPr bwMode="auto">
        <a:xfrm flipH="1">
          <a:off x="4572000" y="68294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381000</xdr:colOff>
      <xdr:row>51</xdr:row>
      <xdr:rowOff>123825</xdr:rowOff>
    </xdr:from>
    <xdr:to>
      <xdr:col>7</xdr:col>
      <xdr:colOff>438150</xdr:colOff>
      <xdr:row>52</xdr:row>
      <xdr:rowOff>57150</xdr:rowOff>
    </xdr:to>
    <xdr:sp macro="" textlink="">
      <xdr:nvSpPr>
        <xdr:cNvPr id="199065" name="shpYY6">
          <a:extLst>
            <a:ext uri="{FF2B5EF4-FFF2-40B4-BE49-F238E27FC236}">
              <a16:creationId xmlns:a16="http://schemas.microsoft.com/office/drawing/2014/main" id="{85657480-2C5D-3142-DE27-F705FDBC1990}"/>
            </a:ext>
          </a:extLst>
        </xdr:cNvPr>
        <xdr:cNvSpPr>
          <a:spLocks noChangeShapeType="1"/>
        </xdr:cNvSpPr>
      </xdr:nvSpPr>
      <xdr:spPr bwMode="auto">
        <a:xfrm flipH="1">
          <a:off x="4838700" y="72675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66675</xdr:colOff>
      <xdr:row>54</xdr:row>
      <xdr:rowOff>85725</xdr:rowOff>
    </xdr:from>
    <xdr:to>
      <xdr:col>8</xdr:col>
      <xdr:colOff>123825</xdr:colOff>
      <xdr:row>55</xdr:row>
      <xdr:rowOff>9525</xdr:rowOff>
    </xdr:to>
    <xdr:sp macro="" textlink="">
      <xdr:nvSpPr>
        <xdr:cNvPr id="199066" name="shpYY7">
          <a:extLst>
            <a:ext uri="{FF2B5EF4-FFF2-40B4-BE49-F238E27FC236}">
              <a16:creationId xmlns:a16="http://schemas.microsoft.com/office/drawing/2014/main" id="{CB13C935-A22A-DA67-C9F1-AACCE56752E6}"/>
            </a:ext>
          </a:extLst>
        </xdr:cNvPr>
        <xdr:cNvSpPr>
          <a:spLocks noChangeShapeType="1"/>
        </xdr:cNvSpPr>
      </xdr:nvSpPr>
      <xdr:spPr bwMode="auto">
        <a:xfrm flipH="1">
          <a:off x="5105400" y="771525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333375</xdr:colOff>
      <xdr:row>57</xdr:row>
      <xdr:rowOff>38100</xdr:rowOff>
    </xdr:from>
    <xdr:to>
      <xdr:col>8</xdr:col>
      <xdr:colOff>390525</xdr:colOff>
      <xdr:row>57</xdr:row>
      <xdr:rowOff>123825</xdr:rowOff>
    </xdr:to>
    <xdr:sp macro="" textlink="">
      <xdr:nvSpPr>
        <xdr:cNvPr id="199067" name="shpYY8">
          <a:extLst>
            <a:ext uri="{FF2B5EF4-FFF2-40B4-BE49-F238E27FC236}">
              <a16:creationId xmlns:a16="http://schemas.microsoft.com/office/drawing/2014/main" id="{5E164592-28C7-ACC9-C2D7-2DD3DC31DD41}"/>
            </a:ext>
          </a:extLst>
        </xdr:cNvPr>
        <xdr:cNvSpPr>
          <a:spLocks noChangeShapeType="1"/>
        </xdr:cNvSpPr>
      </xdr:nvSpPr>
      <xdr:spPr bwMode="auto">
        <a:xfrm flipH="1">
          <a:off x="5372100" y="815340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609600</xdr:colOff>
      <xdr:row>60</xdr:row>
      <xdr:rowOff>0</xdr:rowOff>
    </xdr:from>
    <xdr:to>
      <xdr:col>8</xdr:col>
      <xdr:colOff>666750</xdr:colOff>
      <xdr:row>60</xdr:row>
      <xdr:rowOff>95250</xdr:rowOff>
    </xdr:to>
    <xdr:sp macro="" textlink="">
      <xdr:nvSpPr>
        <xdr:cNvPr id="199068" name="shpYY9">
          <a:extLst>
            <a:ext uri="{FF2B5EF4-FFF2-40B4-BE49-F238E27FC236}">
              <a16:creationId xmlns:a16="http://schemas.microsoft.com/office/drawing/2014/main" id="{BC4874D9-E4C4-1112-B5A2-D91C60D7A603}"/>
            </a:ext>
          </a:extLst>
        </xdr:cNvPr>
        <xdr:cNvSpPr>
          <a:spLocks noChangeShapeType="1"/>
        </xdr:cNvSpPr>
      </xdr:nvSpPr>
      <xdr:spPr bwMode="auto">
        <a:xfrm flipH="1">
          <a:off x="5648325" y="8601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247650</xdr:colOff>
      <xdr:row>41</xdr:row>
      <xdr:rowOff>104775</xdr:rowOff>
    </xdr:from>
    <xdr:to>
      <xdr:col>6</xdr:col>
      <xdr:colOff>9525</xdr:colOff>
      <xdr:row>62</xdr:row>
      <xdr:rowOff>123825</xdr:rowOff>
    </xdr:to>
    <xdr:sp macro="" textlink="">
      <xdr:nvSpPr>
        <xdr:cNvPr id="199069" name="shpLigneSequence2">
          <a:extLst>
            <a:ext uri="{FF2B5EF4-FFF2-40B4-BE49-F238E27FC236}">
              <a16:creationId xmlns:a16="http://schemas.microsoft.com/office/drawing/2014/main" id="{BA4A2EF4-1BAB-0C4F-56F8-C2E4F6D05284}"/>
            </a:ext>
          </a:extLst>
        </xdr:cNvPr>
        <xdr:cNvSpPr>
          <a:spLocks noChangeShapeType="1"/>
        </xdr:cNvSpPr>
      </xdr:nvSpPr>
      <xdr:spPr bwMode="auto">
        <a:xfrm flipH="1">
          <a:off x="1819275" y="5629275"/>
          <a:ext cx="2066925" cy="3419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57</xdr:row>
      <xdr:rowOff>85725</xdr:rowOff>
    </xdr:from>
    <xdr:to>
      <xdr:col>3</xdr:col>
      <xdr:colOff>200025</xdr:colOff>
      <xdr:row>57</xdr:row>
      <xdr:rowOff>85725</xdr:rowOff>
    </xdr:to>
    <xdr:sp macro="" textlink="">
      <xdr:nvSpPr>
        <xdr:cNvPr id="199070" name="shpLigneSequence4">
          <a:extLst>
            <a:ext uri="{FF2B5EF4-FFF2-40B4-BE49-F238E27FC236}">
              <a16:creationId xmlns:a16="http://schemas.microsoft.com/office/drawing/2014/main" id="{C9CA26F5-4C74-EE9D-E91C-10A44D6D1032}"/>
            </a:ext>
          </a:extLst>
        </xdr:cNvPr>
        <xdr:cNvSpPr>
          <a:spLocks noChangeShapeType="1"/>
        </xdr:cNvSpPr>
      </xdr:nvSpPr>
      <xdr:spPr bwMode="auto">
        <a:xfrm>
          <a:off x="1085850" y="8201025"/>
          <a:ext cx="1247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62</xdr:row>
      <xdr:rowOff>28575</xdr:rowOff>
    </xdr:from>
    <xdr:to>
      <xdr:col>2</xdr:col>
      <xdr:colOff>295275</xdr:colOff>
      <xdr:row>62</xdr:row>
      <xdr:rowOff>28575</xdr:rowOff>
    </xdr:to>
    <xdr:sp macro="" textlink="">
      <xdr:nvSpPr>
        <xdr:cNvPr id="199071" name="shpLigneSequence6">
          <a:extLst>
            <a:ext uri="{FF2B5EF4-FFF2-40B4-BE49-F238E27FC236}">
              <a16:creationId xmlns:a16="http://schemas.microsoft.com/office/drawing/2014/main" id="{076C7D26-B287-6650-7DDE-B41364FDB351}"/>
            </a:ext>
          </a:extLst>
        </xdr:cNvPr>
        <xdr:cNvSpPr>
          <a:spLocks noChangeShapeType="1"/>
        </xdr:cNvSpPr>
      </xdr:nvSpPr>
      <xdr:spPr bwMode="auto">
        <a:xfrm flipH="1">
          <a:off x="952500" y="8953500"/>
          <a:ext cx="9144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57</xdr:row>
      <xdr:rowOff>85725</xdr:rowOff>
    </xdr:from>
    <xdr:to>
      <xdr:col>1</xdr:col>
      <xdr:colOff>647700</xdr:colOff>
      <xdr:row>62</xdr:row>
      <xdr:rowOff>28575</xdr:rowOff>
    </xdr:to>
    <xdr:sp macro="" textlink="">
      <xdr:nvSpPr>
        <xdr:cNvPr id="199072" name="shpLigneSequence7">
          <a:extLst>
            <a:ext uri="{FF2B5EF4-FFF2-40B4-BE49-F238E27FC236}">
              <a16:creationId xmlns:a16="http://schemas.microsoft.com/office/drawing/2014/main" id="{12EB3490-1332-D98D-CE9F-584F14B883DC}"/>
            </a:ext>
          </a:extLst>
        </xdr:cNvPr>
        <xdr:cNvSpPr>
          <a:spLocks noChangeShapeType="1"/>
        </xdr:cNvSpPr>
      </xdr:nvSpPr>
      <xdr:spPr bwMode="auto">
        <a:xfrm flipV="1">
          <a:off x="952500" y="8201025"/>
          <a:ext cx="457200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45</xdr:row>
      <xdr:rowOff>114300</xdr:rowOff>
    </xdr:from>
    <xdr:to>
      <xdr:col>8</xdr:col>
      <xdr:colOff>123825</xdr:colOff>
      <xdr:row>62</xdr:row>
      <xdr:rowOff>123825</xdr:rowOff>
    </xdr:to>
    <xdr:sp macro="" textlink="">
      <xdr:nvSpPr>
        <xdr:cNvPr id="199073" name="shpLigneSequence9">
          <a:extLst>
            <a:ext uri="{FF2B5EF4-FFF2-40B4-BE49-F238E27FC236}">
              <a16:creationId xmlns:a16="http://schemas.microsoft.com/office/drawing/2014/main" id="{D463866C-46C9-B25B-C523-C95F15529E0A}"/>
            </a:ext>
          </a:extLst>
        </xdr:cNvPr>
        <xdr:cNvSpPr>
          <a:spLocks noChangeShapeType="1"/>
        </xdr:cNvSpPr>
      </xdr:nvSpPr>
      <xdr:spPr bwMode="auto">
        <a:xfrm>
          <a:off x="3495675" y="6286500"/>
          <a:ext cx="1666875" cy="2762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342900</xdr:colOff>
      <xdr:row>49</xdr:row>
      <xdr:rowOff>9525</xdr:rowOff>
    </xdr:from>
    <xdr:to>
      <xdr:col>7</xdr:col>
      <xdr:colOff>171450</xdr:colOff>
      <xdr:row>53</xdr:row>
      <xdr:rowOff>19050</xdr:rowOff>
    </xdr:to>
    <xdr:sp macro="" textlink="">
      <xdr:nvSpPr>
        <xdr:cNvPr id="199074" name="shpLigneSequence11">
          <a:extLst>
            <a:ext uri="{FF2B5EF4-FFF2-40B4-BE49-F238E27FC236}">
              <a16:creationId xmlns:a16="http://schemas.microsoft.com/office/drawing/2014/main" id="{4133DB22-DE83-45EC-5563-FFF0E49CFF83}"/>
            </a:ext>
          </a:extLst>
        </xdr:cNvPr>
        <xdr:cNvSpPr>
          <a:spLocks noChangeShapeType="1"/>
        </xdr:cNvSpPr>
      </xdr:nvSpPr>
      <xdr:spPr bwMode="auto">
        <a:xfrm flipV="1">
          <a:off x="4219575" y="6829425"/>
          <a:ext cx="409575" cy="6572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35</xdr:row>
      <xdr:rowOff>47625</xdr:rowOff>
    </xdr:from>
    <xdr:to>
      <xdr:col>4</xdr:col>
      <xdr:colOff>495300</xdr:colOff>
      <xdr:row>35</xdr:row>
      <xdr:rowOff>47625</xdr:rowOff>
    </xdr:to>
    <xdr:sp macro="" textlink="">
      <xdr:nvSpPr>
        <xdr:cNvPr id="199075" name="shpLigneSequence13">
          <a:extLst>
            <a:ext uri="{FF2B5EF4-FFF2-40B4-BE49-F238E27FC236}">
              <a16:creationId xmlns:a16="http://schemas.microsoft.com/office/drawing/2014/main" id="{B5AA6D93-42C5-E890-6C2A-53F020D04956}"/>
            </a:ext>
          </a:extLst>
        </xdr:cNvPr>
        <xdr:cNvSpPr>
          <a:spLocks noChangeShapeType="1"/>
        </xdr:cNvSpPr>
      </xdr:nvSpPr>
      <xdr:spPr bwMode="auto">
        <a:xfrm>
          <a:off x="3276600" y="4600575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35</xdr:row>
      <xdr:rowOff>47625</xdr:rowOff>
    </xdr:from>
    <xdr:to>
      <xdr:col>4</xdr:col>
      <xdr:colOff>495300</xdr:colOff>
      <xdr:row>35</xdr:row>
      <xdr:rowOff>47625</xdr:rowOff>
    </xdr:to>
    <xdr:sp macro="" textlink="">
      <xdr:nvSpPr>
        <xdr:cNvPr id="199076" name="shpLigneSequence14">
          <a:extLst>
            <a:ext uri="{FF2B5EF4-FFF2-40B4-BE49-F238E27FC236}">
              <a16:creationId xmlns:a16="http://schemas.microsoft.com/office/drawing/2014/main" id="{CB419394-8F49-FAFC-BD03-74F60237AAD7}"/>
            </a:ext>
          </a:extLst>
        </xdr:cNvPr>
        <xdr:cNvSpPr>
          <a:spLocks noChangeShapeType="1"/>
        </xdr:cNvSpPr>
      </xdr:nvSpPr>
      <xdr:spPr bwMode="auto">
        <a:xfrm>
          <a:off x="3276600" y="4600575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276225</xdr:colOff>
      <xdr:row>48</xdr:row>
      <xdr:rowOff>38100</xdr:rowOff>
    </xdr:from>
    <xdr:to>
      <xdr:col>1</xdr:col>
      <xdr:colOff>704850</xdr:colOff>
      <xdr:row>49</xdr:row>
      <xdr:rowOff>47625</xdr:rowOff>
    </xdr:to>
    <xdr:sp macro="" textlink="">
      <xdr:nvSpPr>
        <xdr:cNvPr id="12333" name="shpLabel2">
          <a:extLst>
            <a:ext uri="{FF2B5EF4-FFF2-40B4-BE49-F238E27FC236}">
              <a16:creationId xmlns:a16="http://schemas.microsoft.com/office/drawing/2014/main" id="{F59C31A5-0B66-8337-92DF-2C47D9855CCE}"/>
            </a:ext>
          </a:extLst>
        </xdr:cNvPr>
        <xdr:cNvSpPr txBox="1">
          <a:spLocks noChangeArrowheads="1"/>
        </xdr:cNvSpPr>
      </xdr:nvSpPr>
      <xdr:spPr bwMode="auto">
        <a:xfrm>
          <a:off x="1038225" y="6696075"/>
          <a:ext cx="4286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7</xdr:col>
      <xdr:colOff>571500</xdr:colOff>
      <xdr:row>48</xdr:row>
      <xdr:rowOff>76200</xdr:rowOff>
    </xdr:from>
    <xdr:to>
      <xdr:col>8</xdr:col>
      <xdr:colOff>485775</xdr:colOff>
      <xdr:row>49</xdr:row>
      <xdr:rowOff>76200</xdr:rowOff>
    </xdr:to>
    <xdr:sp macro="" textlink="">
      <xdr:nvSpPr>
        <xdr:cNvPr id="12334" name="shpLabel3">
          <a:extLst>
            <a:ext uri="{FF2B5EF4-FFF2-40B4-BE49-F238E27FC236}">
              <a16:creationId xmlns:a16="http://schemas.microsoft.com/office/drawing/2014/main" id="{E1B1F38F-AB95-F8D6-BA9B-637CF3AE064B}"/>
            </a:ext>
          </a:extLst>
        </xdr:cNvPr>
        <xdr:cNvSpPr txBox="1">
          <a:spLocks noChangeArrowheads="1"/>
        </xdr:cNvSpPr>
      </xdr:nvSpPr>
      <xdr:spPr bwMode="auto">
        <a:xfrm>
          <a:off x="5029200" y="6734175"/>
          <a:ext cx="495300" cy="1619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4</xdr:col>
      <xdr:colOff>276225</xdr:colOff>
      <xdr:row>63</xdr:row>
      <xdr:rowOff>123825</xdr:rowOff>
    </xdr:from>
    <xdr:to>
      <xdr:col>5</xdr:col>
      <xdr:colOff>238125</xdr:colOff>
      <xdr:row>64</xdr:row>
      <xdr:rowOff>133350</xdr:rowOff>
    </xdr:to>
    <xdr:sp macro="" textlink="">
      <xdr:nvSpPr>
        <xdr:cNvPr id="12335" name="shpLabel1">
          <a:extLst>
            <a:ext uri="{FF2B5EF4-FFF2-40B4-BE49-F238E27FC236}">
              <a16:creationId xmlns:a16="http://schemas.microsoft.com/office/drawing/2014/main" id="{035C2F3C-A8B3-2D42-D8F8-650EE84AC839}"/>
            </a:ext>
          </a:extLst>
        </xdr:cNvPr>
        <xdr:cNvSpPr txBox="1">
          <a:spLocks noChangeArrowheads="1"/>
        </xdr:cNvSpPr>
      </xdr:nvSpPr>
      <xdr:spPr bwMode="auto">
        <a:xfrm>
          <a:off x="3057525" y="9210675"/>
          <a:ext cx="48577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409575</xdr:colOff>
      <xdr:row>63</xdr:row>
      <xdr:rowOff>47625</xdr:rowOff>
    </xdr:from>
    <xdr:to>
      <xdr:col>0</xdr:col>
      <xdr:colOff>638175</xdr:colOff>
      <xdr:row>64</xdr:row>
      <xdr:rowOff>57150</xdr:rowOff>
    </xdr:to>
    <xdr:sp macro="" textlink="">
      <xdr:nvSpPr>
        <xdr:cNvPr id="12336" name="shpLabel4">
          <a:extLst>
            <a:ext uri="{FF2B5EF4-FFF2-40B4-BE49-F238E27FC236}">
              <a16:creationId xmlns:a16="http://schemas.microsoft.com/office/drawing/2014/main" id="{E5028B9F-13B2-99E2-8D9E-777FBE187482}"/>
            </a:ext>
          </a:extLst>
        </xdr:cNvPr>
        <xdr:cNvSpPr txBox="1">
          <a:spLocks noChangeArrowheads="1"/>
        </xdr:cNvSpPr>
      </xdr:nvSpPr>
      <xdr:spPr bwMode="auto">
        <a:xfrm>
          <a:off x="409575" y="913447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95250</xdr:colOff>
      <xdr:row>63</xdr:row>
      <xdr:rowOff>47625</xdr:rowOff>
    </xdr:from>
    <xdr:to>
      <xdr:col>9</xdr:col>
      <xdr:colOff>190500</xdr:colOff>
      <xdr:row>64</xdr:row>
      <xdr:rowOff>57150</xdr:rowOff>
    </xdr:to>
    <xdr:sp macro="" textlink="">
      <xdr:nvSpPr>
        <xdr:cNvPr id="12337" name="shpLabel5">
          <a:extLst>
            <a:ext uri="{FF2B5EF4-FFF2-40B4-BE49-F238E27FC236}">
              <a16:creationId xmlns:a16="http://schemas.microsoft.com/office/drawing/2014/main" id="{4EFCE578-4E4B-D0DE-AE08-189083B08BA0}"/>
            </a:ext>
          </a:extLst>
        </xdr:cNvPr>
        <xdr:cNvSpPr txBox="1">
          <a:spLocks noChangeArrowheads="1"/>
        </xdr:cNvSpPr>
      </xdr:nvSpPr>
      <xdr:spPr bwMode="auto">
        <a:xfrm>
          <a:off x="5895975" y="913447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361950</xdr:colOff>
      <xdr:row>61</xdr:row>
      <xdr:rowOff>123825</xdr:rowOff>
    </xdr:from>
    <xdr:to>
      <xdr:col>0</xdr:col>
      <xdr:colOff>457200</xdr:colOff>
      <xdr:row>62</xdr:row>
      <xdr:rowOff>133350</xdr:rowOff>
    </xdr:to>
    <xdr:sp macro="" textlink="">
      <xdr:nvSpPr>
        <xdr:cNvPr id="12338" name="shpLabel6">
          <a:extLst>
            <a:ext uri="{FF2B5EF4-FFF2-40B4-BE49-F238E27FC236}">
              <a16:creationId xmlns:a16="http://schemas.microsoft.com/office/drawing/2014/main" id="{775923E3-EE8C-6FB9-B4B4-BF6EBB59BA2E}"/>
            </a:ext>
          </a:extLst>
        </xdr:cNvPr>
        <xdr:cNvSpPr txBox="1">
          <a:spLocks noChangeArrowheads="1"/>
        </xdr:cNvSpPr>
      </xdr:nvSpPr>
      <xdr:spPr bwMode="auto">
        <a:xfrm>
          <a:off x="361950" y="888682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161925</xdr:colOff>
      <xdr:row>35</xdr:row>
      <xdr:rowOff>47625</xdr:rowOff>
    </xdr:from>
    <xdr:to>
      <xdr:col>4</xdr:col>
      <xdr:colOff>390525</xdr:colOff>
      <xdr:row>36</xdr:row>
      <xdr:rowOff>57150</xdr:rowOff>
    </xdr:to>
    <xdr:sp macro="" textlink="">
      <xdr:nvSpPr>
        <xdr:cNvPr id="12339" name="shpLabel7">
          <a:extLst>
            <a:ext uri="{FF2B5EF4-FFF2-40B4-BE49-F238E27FC236}">
              <a16:creationId xmlns:a16="http://schemas.microsoft.com/office/drawing/2014/main" id="{4ECAD432-8ADB-7B56-B050-60F91F96EBC3}"/>
            </a:ext>
          </a:extLst>
        </xdr:cNvPr>
        <xdr:cNvSpPr txBox="1">
          <a:spLocks noChangeArrowheads="1"/>
        </xdr:cNvSpPr>
      </xdr:nvSpPr>
      <xdr:spPr bwMode="auto">
        <a:xfrm>
          <a:off x="2943225" y="460057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104775</xdr:colOff>
      <xdr:row>35</xdr:row>
      <xdr:rowOff>47625</xdr:rowOff>
    </xdr:from>
    <xdr:to>
      <xdr:col>5</xdr:col>
      <xdr:colOff>200025</xdr:colOff>
      <xdr:row>36</xdr:row>
      <xdr:rowOff>57150</xdr:rowOff>
    </xdr:to>
    <xdr:sp macro="" textlink="">
      <xdr:nvSpPr>
        <xdr:cNvPr id="12340" name="shpLabel8">
          <a:extLst>
            <a:ext uri="{FF2B5EF4-FFF2-40B4-BE49-F238E27FC236}">
              <a16:creationId xmlns:a16="http://schemas.microsoft.com/office/drawing/2014/main" id="{2073AAA4-17C5-F9ED-DC25-0FE80D93AFFA}"/>
            </a:ext>
          </a:extLst>
        </xdr:cNvPr>
        <xdr:cNvSpPr txBox="1">
          <a:spLocks noChangeArrowheads="1"/>
        </xdr:cNvSpPr>
      </xdr:nvSpPr>
      <xdr:spPr bwMode="auto">
        <a:xfrm>
          <a:off x="3409950" y="460057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266700</xdr:colOff>
      <xdr:row>61</xdr:row>
      <xdr:rowOff>123825</xdr:rowOff>
    </xdr:from>
    <xdr:to>
      <xdr:col>9</xdr:col>
      <xdr:colOff>495300</xdr:colOff>
      <xdr:row>62</xdr:row>
      <xdr:rowOff>133350</xdr:rowOff>
    </xdr:to>
    <xdr:sp macro="" textlink="">
      <xdr:nvSpPr>
        <xdr:cNvPr id="12341" name="shpLabel9">
          <a:extLst>
            <a:ext uri="{FF2B5EF4-FFF2-40B4-BE49-F238E27FC236}">
              <a16:creationId xmlns:a16="http://schemas.microsoft.com/office/drawing/2014/main" id="{1274A004-1B07-955F-5B8F-963523D6D875}"/>
            </a:ext>
          </a:extLst>
        </xdr:cNvPr>
        <xdr:cNvSpPr txBox="1">
          <a:spLocks noChangeArrowheads="1"/>
        </xdr:cNvSpPr>
      </xdr:nvSpPr>
      <xdr:spPr bwMode="auto">
        <a:xfrm>
          <a:off x="6067425" y="888682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8</xdr:col>
      <xdr:colOff>433510</xdr:colOff>
      <xdr:row>60</xdr:row>
      <xdr:rowOff>111899</xdr:rowOff>
    </xdr:from>
    <xdr:to>
      <xdr:col>8</xdr:col>
      <xdr:colOff>509710</xdr:colOff>
      <xdr:row>61</xdr:row>
      <xdr:rowOff>26174</xdr:rowOff>
    </xdr:to>
    <xdr:sp macro="" textlink="">
      <xdr:nvSpPr>
        <xdr:cNvPr id="29" name="shpSerie1">
          <a:extLst>
            <a:ext uri="{FF2B5EF4-FFF2-40B4-BE49-F238E27FC236}">
              <a16:creationId xmlns:a16="http://schemas.microsoft.com/office/drawing/2014/main" id="{AA9C5254-44E9-BC55-55BB-F0D0AEA289C5}"/>
            </a:ext>
          </a:extLst>
        </xdr:cNvPr>
        <xdr:cNvSpPr/>
      </xdr:nvSpPr>
      <xdr:spPr>
        <a:xfrm>
          <a:off x="5472235" y="8712974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458184</xdr:colOff>
      <xdr:row>52</xdr:row>
      <xdr:rowOff>76626</xdr:rowOff>
    </xdr:from>
    <xdr:to>
      <xdr:col>7</xdr:col>
      <xdr:colOff>534384</xdr:colOff>
      <xdr:row>52</xdr:row>
      <xdr:rowOff>152826</xdr:rowOff>
    </xdr:to>
    <xdr:sp macro="" textlink="">
      <xdr:nvSpPr>
        <xdr:cNvPr id="12" name="shpSerie1">
          <a:extLst>
            <a:ext uri="{FF2B5EF4-FFF2-40B4-BE49-F238E27FC236}">
              <a16:creationId xmlns:a16="http://schemas.microsoft.com/office/drawing/2014/main" id="{7A1FB26B-0C48-AB68-5061-39047E312203}"/>
            </a:ext>
          </a:extLst>
        </xdr:cNvPr>
        <xdr:cNvSpPr/>
      </xdr:nvSpPr>
      <xdr:spPr>
        <a:xfrm>
          <a:off x="4915884" y="7382301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388330</xdr:colOff>
      <xdr:row>51</xdr:row>
      <xdr:rowOff>92781</xdr:rowOff>
    </xdr:from>
    <xdr:to>
      <xdr:col>7</xdr:col>
      <xdr:colOff>464530</xdr:colOff>
      <xdr:row>52</xdr:row>
      <xdr:rowOff>7056</xdr:rowOff>
    </xdr:to>
    <xdr:sp macro="" textlink="">
      <xdr:nvSpPr>
        <xdr:cNvPr id="5" name="shpSerieCourante">
          <a:extLst>
            <a:ext uri="{FF2B5EF4-FFF2-40B4-BE49-F238E27FC236}">
              <a16:creationId xmlns:a16="http://schemas.microsoft.com/office/drawing/2014/main" id="{C682D277-4801-200B-3ACE-6681ACA595F8}"/>
            </a:ext>
          </a:extLst>
        </xdr:cNvPr>
        <xdr:cNvSpPr/>
      </xdr:nvSpPr>
      <xdr:spPr>
        <a:xfrm>
          <a:off x="4846030" y="7236531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66675</xdr:colOff>
      <xdr:row>37</xdr:row>
      <xdr:rowOff>9525</xdr:rowOff>
    </xdr:from>
    <xdr:to>
      <xdr:col>19</xdr:col>
      <xdr:colOff>495300</xdr:colOff>
      <xdr:row>72</xdr:row>
      <xdr:rowOff>57150</xdr:rowOff>
    </xdr:to>
    <xdr:pic>
      <xdr:nvPicPr>
        <xdr:cNvPr id="199949" name="Picture 1" descr="Triagle 2">
          <a:extLst>
            <a:ext uri="{FF2B5EF4-FFF2-40B4-BE49-F238E27FC236}">
              <a16:creationId xmlns:a16="http://schemas.microsoft.com/office/drawing/2014/main" id="{D21531AE-EEBB-D781-7A5E-9749C1D3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4238625"/>
          <a:ext cx="6524625" cy="571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85725</xdr:rowOff>
        </xdr:from>
        <xdr:to>
          <xdr:col>7</xdr:col>
          <xdr:colOff>571500</xdr:colOff>
          <xdr:row>6</xdr:row>
          <xdr:rowOff>0</xdr:rowOff>
        </xdr:to>
        <xdr:sp macro="" textlink="">
          <xdr:nvSpPr>
            <xdr:cNvPr id="53249" name="cmdEnregistrerResultat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5A34244B-0528-9DE3-A9E0-03097FE0E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74</xdr:row>
          <xdr:rowOff>85725</xdr:rowOff>
        </xdr:from>
        <xdr:to>
          <xdr:col>3</xdr:col>
          <xdr:colOff>476250</xdr:colOff>
          <xdr:row>76</xdr:row>
          <xdr:rowOff>66675</xdr:rowOff>
        </xdr:to>
        <xdr:sp macro="" textlink="">
          <xdr:nvSpPr>
            <xdr:cNvPr id="53250" name="cmdEffacerUnHistoriqueResultat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89BCF0CC-96BD-DC29-0814-E39D830DD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74</xdr:row>
          <xdr:rowOff>85725</xdr:rowOff>
        </xdr:from>
        <xdr:to>
          <xdr:col>8</xdr:col>
          <xdr:colOff>66675</xdr:colOff>
          <xdr:row>76</xdr:row>
          <xdr:rowOff>66675</xdr:rowOff>
        </xdr:to>
        <xdr:sp macro="" textlink="">
          <xdr:nvSpPr>
            <xdr:cNvPr id="53251" name="cmdEffacerToutHistoriqueResultat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3A60D8F8-A603-EEF6-20D9-41ABC1128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485775</xdr:colOff>
      <xdr:row>65</xdr:row>
      <xdr:rowOff>133350</xdr:rowOff>
    </xdr:from>
    <xdr:to>
      <xdr:col>9</xdr:col>
      <xdr:colOff>85725</xdr:colOff>
      <xdr:row>65</xdr:row>
      <xdr:rowOff>133350</xdr:rowOff>
    </xdr:to>
    <xdr:sp macro="" textlink="">
      <xdr:nvSpPr>
        <xdr:cNvPr id="199950" name="shpTriangleBottom">
          <a:extLst>
            <a:ext uri="{FF2B5EF4-FFF2-40B4-BE49-F238E27FC236}">
              <a16:creationId xmlns:a16="http://schemas.microsoft.com/office/drawing/2014/main" id="{5493EBAE-0D3D-C818-1635-FF607605B17F}"/>
            </a:ext>
          </a:extLst>
        </xdr:cNvPr>
        <xdr:cNvSpPr>
          <a:spLocks noChangeShapeType="1"/>
        </xdr:cNvSpPr>
      </xdr:nvSpPr>
      <xdr:spPr bwMode="auto">
        <a:xfrm>
          <a:off x="485775" y="8896350"/>
          <a:ext cx="5400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485775</xdr:colOff>
      <xdr:row>38</xdr:row>
      <xdr:rowOff>57150</xdr:rowOff>
    </xdr:from>
    <xdr:to>
      <xdr:col>4</xdr:col>
      <xdr:colOff>409575</xdr:colOff>
      <xdr:row>65</xdr:row>
      <xdr:rowOff>133350</xdr:rowOff>
    </xdr:to>
    <xdr:sp macro="" textlink="">
      <xdr:nvSpPr>
        <xdr:cNvPr id="199951" name="shpTriangleLeftSide">
          <a:extLst>
            <a:ext uri="{FF2B5EF4-FFF2-40B4-BE49-F238E27FC236}">
              <a16:creationId xmlns:a16="http://schemas.microsoft.com/office/drawing/2014/main" id="{D5FBE8E4-D384-8B24-5837-7A86EFAF46D7}"/>
            </a:ext>
          </a:extLst>
        </xdr:cNvPr>
        <xdr:cNvSpPr>
          <a:spLocks noChangeShapeType="1"/>
        </xdr:cNvSpPr>
      </xdr:nvSpPr>
      <xdr:spPr bwMode="auto">
        <a:xfrm flipV="1">
          <a:off x="485775" y="4448175"/>
          <a:ext cx="2705100" cy="444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38</xdr:row>
      <xdr:rowOff>57150</xdr:rowOff>
    </xdr:from>
    <xdr:to>
      <xdr:col>9</xdr:col>
      <xdr:colOff>85725</xdr:colOff>
      <xdr:row>65</xdr:row>
      <xdr:rowOff>133350</xdr:rowOff>
    </xdr:to>
    <xdr:sp macro="" textlink="">
      <xdr:nvSpPr>
        <xdr:cNvPr id="199952" name="shpTriangleRightSide">
          <a:extLst>
            <a:ext uri="{FF2B5EF4-FFF2-40B4-BE49-F238E27FC236}">
              <a16:creationId xmlns:a16="http://schemas.microsoft.com/office/drawing/2014/main" id="{1571354A-41B5-84DF-BB83-ECF75B44BF7A}"/>
            </a:ext>
          </a:extLst>
        </xdr:cNvPr>
        <xdr:cNvSpPr>
          <a:spLocks noChangeShapeType="1"/>
        </xdr:cNvSpPr>
      </xdr:nvSpPr>
      <xdr:spPr bwMode="auto">
        <a:xfrm flipH="1" flipV="1">
          <a:off x="3190875" y="4448175"/>
          <a:ext cx="2695575" cy="4448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247650</xdr:colOff>
      <xdr:row>65</xdr:row>
      <xdr:rowOff>38100</xdr:rowOff>
    </xdr:from>
    <xdr:to>
      <xdr:col>8</xdr:col>
      <xdr:colOff>304800</xdr:colOff>
      <xdr:row>65</xdr:row>
      <xdr:rowOff>133350</xdr:rowOff>
    </xdr:to>
    <xdr:sp macro="" textlink="">
      <xdr:nvSpPr>
        <xdr:cNvPr id="199953" name="shpX1">
          <a:extLst>
            <a:ext uri="{FF2B5EF4-FFF2-40B4-BE49-F238E27FC236}">
              <a16:creationId xmlns:a16="http://schemas.microsoft.com/office/drawing/2014/main" id="{9B8DCEB7-28AC-C9F4-5CFF-59B55DA3AB2D}"/>
            </a:ext>
          </a:extLst>
        </xdr:cNvPr>
        <xdr:cNvSpPr>
          <a:spLocks noChangeShapeType="1"/>
        </xdr:cNvSpPr>
      </xdr:nvSpPr>
      <xdr:spPr bwMode="auto">
        <a:xfrm flipH="1" flipV="1">
          <a:off x="5286375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295275</xdr:colOff>
      <xdr:row>65</xdr:row>
      <xdr:rowOff>38100</xdr:rowOff>
    </xdr:from>
    <xdr:to>
      <xdr:col>7</xdr:col>
      <xdr:colOff>352425</xdr:colOff>
      <xdr:row>65</xdr:row>
      <xdr:rowOff>133350</xdr:rowOff>
    </xdr:to>
    <xdr:sp macro="" textlink="">
      <xdr:nvSpPr>
        <xdr:cNvPr id="199954" name="shpX2">
          <a:extLst>
            <a:ext uri="{FF2B5EF4-FFF2-40B4-BE49-F238E27FC236}">
              <a16:creationId xmlns:a16="http://schemas.microsoft.com/office/drawing/2014/main" id="{B832DE9D-697A-3C35-4275-FADE5560E077}"/>
            </a:ext>
          </a:extLst>
        </xdr:cNvPr>
        <xdr:cNvSpPr>
          <a:spLocks noChangeShapeType="1"/>
        </xdr:cNvSpPr>
      </xdr:nvSpPr>
      <xdr:spPr bwMode="auto">
        <a:xfrm flipH="1" flipV="1">
          <a:off x="4752975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333375</xdr:colOff>
      <xdr:row>65</xdr:row>
      <xdr:rowOff>38100</xdr:rowOff>
    </xdr:from>
    <xdr:to>
      <xdr:col>6</xdr:col>
      <xdr:colOff>390525</xdr:colOff>
      <xdr:row>65</xdr:row>
      <xdr:rowOff>133350</xdr:rowOff>
    </xdr:to>
    <xdr:sp macro="" textlink="">
      <xdr:nvSpPr>
        <xdr:cNvPr id="199955" name="shpX3">
          <a:extLst>
            <a:ext uri="{FF2B5EF4-FFF2-40B4-BE49-F238E27FC236}">
              <a16:creationId xmlns:a16="http://schemas.microsoft.com/office/drawing/2014/main" id="{3A39B35B-0DDA-D5A9-12A8-647809CA1234}"/>
            </a:ext>
          </a:extLst>
        </xdr:cNvPr>
        <xdr:cNvSpPr>
          <a:spLocks noChangeShapeType="1"/>
        </xdr:cNvSpPr>
      </xdr:nvSpPr>
      <xdr:spPr bwMode="auto">
        <a:xfrm flipH="1" flipV="1">
          <a:off x="4210050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65</xdr:row>
      <xdr:rowOff>38100</xdr:rowOff>
    </xdr:from>
    <xdr:to>
      <xdr:col>5</xdr:col>
      <xdr:colOff>428625</xdr:colOff>
      <xdr:row>65</xdr:row>
      <xdr:rowOff>133350</xdr:rowOff>
    </xdr:to>
    <xdr:sp macro="" textlink="">
      <xdr:nvSpPr>
        <xdr:cNvPr id="199956" name="shpX4">
          <a:extLst>
            <a:ext uri="{FF2B5EF4-FFF2-40B4-BE49-F238E27FC236}">
              <a16:creationId xmlns:a16="http://schemas.microsoft.com/office/drawing/2014/main" id="{9C066C37-2435-46DD-8842-A0919A44F05C}"/>
            </a:ext>
          </a:extLst>
        </xdr:cNvPr>
        <xdr:cNvSpPr>
          <a:spLocks noChangeShapeType="1"/>
        </xdr:cNvSpPr>
      </xdr:nvSpPr>
      <xdr:spPr bwMode="auto">
        <a:xfrm flipH="1" flipV="1">
          <a:off x="3676650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65</xdr:row>
      <xdr:rowOff>38100</xdr:rowOff>
    </xdr:from>
    <xdr:to>
      <xdr:col>4</xdr:col>
      <xdr:colOff>409575</xdr:colOff>
      <xdr:row>65</xdr:row>
      <xdr:rowOff>133350</xdr:rowOff>
    </xdr:to>
    <xdr:sp macro="" textlink="">
      <xdr:nvSpPr>
        <xdr:cNvPr id="199957" name="shpX5">
          <a:extLst>
            <a:ext uri="{FF2B5EF4-FFF2-40B4-BE49-F238E27FC236}">
              <a16:creationId xmlns:a16="http://schemas.microsoft.com/office/drawing/2014/main" id="{EBAC8F98-55DE-7DE3-DE81-EBC503495894}"/>
            </a:ext>
          </a:extLst>
        </xdr:cNvPr>
        <xdr:cNvSpPr>
          <a:spLocks noChangeShapeType="1"/>
        </xdr:cNvSpPr>
      </xdr:nvSpPr>
      <xdr:spPr bwMode="auto">
        <a:xfrm flipH="1" flipV="1">
          <a:off x="3133725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466725</xdr:colOff>
      <xdr:row>65</xdr:row>
      <xdr:rowOff>38100</xdr:rowOff>
    </xdr:from>
    <xdr:to>
      <xdr:col>3</xdr:col>
      <xdr:colOff>514350</xdr:colOff>
      <xdr:row>65</xdr:row>
      <xdr:rowOff>133350</xdr:rowOff>
    </xdr:to>
    <xdr:sp macro="" textlink="">
      <xdr:nvSpPr>
        <xdr:cNvPr id="199958" name="shpX6">
          <a:extLst>
            <a:ext uri="{FF2B5EF4-FFF2-40B4-BE49-F238E27FC236}">
              <a16:creationId xmlns:a16="http://schemas.microsoft.com/office/drawing/2014/main" id="{BE2693DA-9C1C-8FC4-6330-8640989C1723}"/>
            </a:ext>
          </a:extLst>
        </xdr:cNvPr>
        <xdr:cNvSpPr>
          <a:spLocks noChangeShapeType="1"/>
        </xdr:cNvSpPr>
      </xdr:nvSpPr>
      <xdr:spPr bwMode="auto">
        <a:xfrm flipH="1" flipV="1">
          <a:off x="2600325" y="8801100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65</xdr:row>
      <xdr:rowOff>38100</xdr:rowOff>
    </xdr:from>
    <xdr:to>
      <xdr:col>2</xdr:col>
      <xdr:colOff>533400</xdr:colOff>
      <xdr:row>65</xdr:row>
      <xdr:rowOff>133350</xdr:rowOff>
    </xdr:to>
    <xdr:sp macro="" textlink="">
      <xdr:nvSpPr>
        <xdr:cNvPr id="199959" name="shpX7">
          <a:extLst>
            <a:ext uri="{FF2B5EF4-FFF2-40B4-BE49-F238E27FC236}">
              <a16:creationId xmlns:a16="http://schemas.microsoft.com/office/drawing/2014/main" id="{B1664801-93F2-4321-C020-92C1F2CF02BB}"/>
            </a:ext>
          </a:extLst>
        </xdr:cNvPr>
        <xdr:cNvSpPr>
          <a:spLocks noChangeShapeType="1"/>
        </xdr:cNvSpPr>
      </xdr:nvSpPr>
      <xdr:spPr bwMode="auto">
        <a:xfrm flipH="1" flipV="1">
          <a:off x="2047875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752475</xdr:colOff>
      <xdr:row>65</xdr:row>
      <xdr:rowOff>38100</xdr:rowOff>
    </xdr:from>
    <xdr:to>
      <xdr:col>2</xdr:col>
      <xdr:colOff>0</xdr:colOff>
      <xdr:row>65</xdr:row>
      <xdr:rowOff>133350</xdr:rowOff>
    </xdr:to>
    <xdr:sp macro="" textlink="">
      <xdr:nvSpPr>
        <xdr:cNvPr id="199960" name="shpX8">
          <a:extLst>
            <a:ext uri="{FF2B5EF4-FFF2-40B4-BE49-F238E27FC236}">
              <a16:creationId xmlns:a16="http://schemas.microsoft.com/office/drawing/2014/main" id="{3CB15981-1DD8-3879-C0EC-D20E39873FB3}"/>
            </a:ext>
          </a:extLst>
        </xdr:cNvPr>
        <xdr:cNvSpPr>
          <a:spLocks noChangeShapeType="1"/>
        </xdr:cNvSpPr>
      </xdr:nvSpPr>
      <xdr:spPr bwMode="auto">
        <a:xfrm flipH="1" flipV="1">
          <a:off x="1514475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209550</xdr:colOff>
      <xdr:row>65</xdr:row>
      <xdr:rowOff>38100</xdr:rowOff>
    </xdr:from>
    <xdr:to>
      <xdr:col>1</xdr:col>
      <xdr:colOff>266700</xdr:colOff>
      <xdr:row>65</xdr:row>
      <xdr:rowOff>133350</xdr:rowOff>
    </xdr:to>
    <xdr:sp macro="" textlink="">
      <xdr:nvSpPr>
        <xdr:cNvPr id="199961" name="shpX9">
          <a:extLst>
            <a:ext uri="{FF2B5EF4-FFF2-40B4-BE49-F238E27FC236}">
              <a16:creationId xmlns:a16="http://schemas.microsoft.com/office/drawing/2014/main" id="{A3E84C03-63A0-A652-88F1-5D624E303DE8}"/>
            </a:ext>
          </a:extLst>
        </xdr:cNvPr>
        <xdr:cNvSpPr>
          <a:spLocks noChangeShapeType="1"/>
        </xdr:cNvSpPr>
      </xdr:nvSpPr>
      <xdr:spPr bwMode="auto">
        <a:xfrm flipH="1" flipV="1">
          <a:off x="971550" y="88011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63</xdr:row>
      <xdr:rowOff>9525</xdr:rowOff>
    </xdr:from>
    <xdr:to>
      <xdr:col>1</xdr:col>
      <xdr:colOff>104775</xdr:colOff>
      <xdr:row>63</xdr:row>
      <xdr:rowOff>9525</xdr:rowOff>
    </xdr:to>
    <xdr:sp macro="" textlink="">
      <xdr:nvSpPr>
        <xdr:cNvPr id="199962" name="shpY1">
          <a:extLst>
            <a:ext uri="{FF2B5EF4-FFF2-40B4-BE49-F238E27FC236}">
              <a16:creationId xmlns:a16="http://schemas.microsoft.com/office/drawing/2014/main" id="{0FAD2B38-3617-CD83-9088-98ABFC45B8DD}"/>
            </a:ext>
          </a:extLst>
        </xdr:cNvPr>
        <xdr:cNvSpPr>
          <a:spLocks noChangeShapeType="1"/>
        </xdr:cNvSpPr>
      </xdr:nvSpPr>
      <xdr:spPr bwMode="auto">
        <a:xfrm>
          <a:off x="762000" y="84486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266700</xdr:colOff>
      <xdr:row>60</xdr:row>
      <xdr:rowOff>47625</xdr:rowOff>
    </xdr:from>
    <xdr:to>
      <xdr:col>1</xdr:col>
      <xdr:colOff>381000</xdr:colOff>
      <xdr:row>60</xdr:row>
      <xdr:rowOff>47625</xdr:rowOff>
    </xdr:to>
    <xdr:sp macro="" textlink="">
      <xdr:nvSpPr>
        <xdr:cNvPr id="199963" name="shpY2">
          <a:extLst>
            <a:ext uri="{FF2B5EF4-FFF2-40B4-BE49-F238E27FC236}">
              <a16:creationId xmlns:a16="http://schemas.microsoft.com/office/drawing/2014/main" id="{51D4974B-0B0C-C5CA-3527-86FAC5359F27}"/>
            </a:ext>
          </a:extLst>
        </xdr:cNvPr>
        <xdr:cNvSpPr>
          <a:spLocks noChangeShapeType="1"/>
        </xdr:cNvSpPr>
      </xdr:nvSpPr>
      <xdr:spPr bwMode="auto">
        <a:xfrm>
          <a:off x="1028700" y="80010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533400</xdr:colOff>
      <xdr:row>57</xdr:row>
      <xdr:rowOff>95250</xdr:rowOff>
    </xdr:from>
    <xdr:to>
      <xdr:col>1</xdr:col>
      <xdr:colOff>647700</xdr:colOff>
      <xdr:row>57</xdr:row>
      <xdr:rowOff>95250</xdr:rowOff>
    </xdr:to>
    <xdr:sp macro="" textlink="">
      <xdr:nvSpPr>
        <xdr:cNvPr id="199964" name="shpY3">
          <a:extLst>
            <a:ext uri="{FF2B5EF4-FFF2-40B4-BE49-F238E27FC236}">
              <a16:creationId xmlns:a16="http://schemas.microsoft.com/office/drawing/2014/main" id="{40931115-2AD8-FFED-013A-04A4FB975118}"/>
            </a:ext>
          </a:extLst>
        </xdr:cNvPr>
        <xdr:cNvSpPr>
          <a:spLocks noChangeShapeType="1"/>
        </xdr:cNvSpPr>
      </xdr:nvSpPr>
      <xdr:spPr bwMode="auto">
        <a:xfrm>
          <a:off x="1295400" y="75628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54</xdr:row>
      <xdr:rowOff>133350</xdr:rowOff>
    </xdr:from>
    <xdr:to>
      <xdr:col>2</xdr:col>
      <xdr:colOff>104775</xdr:colOff>
      <xdr:row>54</xdr:row>
      <xdr:rowOff>133350</xdr:rowOff>
    </xdr:to>
    <xdr:sp macro="" textlink="">
      <xdr:nvSpPr>
        <xdr:cNvPr id="199965" name="shpY4">
          <a:extLst>
            <a:ext uri="{FF2B5EF4-FFF2-40B4-BE49-F238E27FC236}">
              <a16:creationId xmlns:a16="http://schemas.microsoft.com/office/drawing/2014/main" id="{FCC1558D-AD66-930A-6FA0-4BF61D81A7C2}"/>
            </a:ext>
          </a:extLst>
        </xdr:cNvPr>
        <xdr:cNvSpPr>
          <a:spLocks noChangeShapeType="1"/>
        </xdr:cNvSpPr>
      </xdr:nvSpPr>
      <xdr:spPr bwMode="auto">
        <a:xfrm>
          <a:off x="1571625" y="71151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266700</xdr:colOff>
      <xdr:row>52</xdr:row>
      <xdr:rowOff>19050</xdr:rowOff>
    </xdr:from>
    <xdr:to>
      <xdr:col>2</xdr:col>
      <xdr:colOff>371475</xdr:colOff>
      <xdr:row>52</xdr:row>
      <xdr:rowOff>19050</xdr:rowOff>
    </xdr:to>
    <xdr:sp macro="" textlink="">
      <xdr:nvSpPr>
        <xdr:cNvPr id="199966" name="shpY5">
          <a:extLst>
            <a:ext uri="{FF2B5EF4-FFF2-40B4-BE49-F238E27FC236}">
              <a16:creationId xmlns:a16="http://schemas.microsoft.com/office/drawing/2014/main" id="{B7210046-BB7A-42E8-FBE3-38F35CB8953A}"/>
            </a:ext>
          </a:extLst>
        </xdr:cNvPr>
        <xdr:cNvSpPr>
          <a:spLocks noChangeShapeType="1"/>
        </xdr:cNvSpPr>
      </xdr:nvSpPr>
      <xdr:spPr bwMode="auto">
        <a:xfrm>
          <a:off x="1838325" y="667702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49</xdr:row>
      <xdr:rowOff>57150</xdr:rowOff>
    </xdr:from>
    <xdr:to>
      <xdr:col>3</xdr:col>
      <xdr:colOff>85725</xdr:colOff>
      <xdr:row>49</xdr:row>
      <xdr:rowOff>57150</xdr:rowOff>
    </xdr:to>
    <xdr:sp macro="" textlink="">
      <xdr:nvSpPr>
        <xdr:cNvPr id="199967" name="shpY6">
          <a:extLst>
            <a:ext uri="{FF2B5EF4-FFF2-40B4-BE49-F238E27FC236}">
              <a16:creationId xmlns:a16="http://schemas.microsoft.com/office/drawing/2014/main" id="{70D70214-FEA2-EFF5-783F-BCFFB7CF9D55}"/>
            </a:ext>
          </a:extLst>
        </xdr:cNvPr>
        <xdr:cNvSpPr>
          <a:spLocks noChangeShapeType="1"/>
        </xdr:cNvSpPr>
      </xdr:nvSpPr>
      <xdr:spPr bwMode="auto">
        <a:xfrm>
          <a:off x="2105025" y="62293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46</xdr:row>
      <xdr:rowOff>95250</xdr:rowOff>
    </xdr:from>
    <xdr:to>
      <xdr:col>3</xdr:col>
      <xdr:colOff>352425</xdr:colOff>
      <xdr:row>46</xdr:row>
      <xdr:rowOff>95250</xdr:rowOff>
    </xdr:to>
    <xdr:sp macro="" textlink="">
      <xdr:nvSpPr>
        <xdr:cNvPr id="199968" name="shpY7">
          <a:extLst>
            <a:ext uri="{FF2B5EF4-FFF2-40B4-BE49-F238E27FC236}">
              <a16:creationId xmlns:a16="http://schemas.microsoft.com/office/drawing/2014/main" id="{B62F2A64-90F6-CDBE-B309-288867EE12A9}"/>
            </a:ext>
          </a:extLst>
        </xdr:cNvPr>
        <xdr:cNvSpPr>
          <a:spLocks noChangeShapeType="1"/>
        </xdr:cNvSpPr>
      </xdr:nvSpPr>
      <xdr:spPr bwMode="auto">
        <a:xfrm>
          <a:off x="2371725" y="57816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514350</xdr:colOff>
      <xdr:row>43</xdr:row>
      <xdr:rowOff>142875</xdr:rowOff>
    </xdr:from>
    <xdr:to>
      <xdr:col>3</xdr:col>
      <xdr:colOff>619125</xdr:colOff>
      <xdr:row>43</xdr:row>
      <xdr:rowOff>142875</xdr:rowOff>
    </xdr:to>
    <xdr:sp macro="" textlink="">
      <xdr:nvSpPr>
        <xdr:cNvPr id="199969" name="shpY8">
          <a:extLst>
            <a:ext uri="{FF2B5EF4-FFF2-40B4-BE49-F238E27FC236}">
              <a16:creationId xmlns:a16="http://schemas.microsoft.com/office/drawing/2014/main" id="{E1D7D22D-71E4-7C3F-D82C-F1DAF49C4567}"/>
            </a:ext>
          </a:extLst>
        </xdr:cNvPr>
        <xdr:cNvSpPr>
          <a:spLocks noChangeShapeType="1"/>
        </xdr:cNvSpPr>
      </xdr:nvSpPr>
      <xdr:spPr bwMode="auto">
        <a:xfrm>
          <a:off x="2647950" y="534352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133350</xdr:colOff>
      <xdr:row>41</xdr:row>
      <xdr:rowOff>9525</xdr:rowOff>
    </xdr:from>
    <xdr:to>
      <xdr:col>4</xdr:col>
      <xdr:colOff>247650</xdr:colOff>
      <xdr:row>41</xdr:row>
      <xdr:rowOff>9525</xdr:rowOff>
    </xdr:to>
    <xdr:sp macro="" textlink="">
      <xdr:nvSpPr>
        <xdr:cNvPr id="199970" name="shpY9">
          <a:extLst>
            <a:ext uri="{FF2B5EF4-FFF2-40B4-BE49-F238E27FC236}">
              <a16:creationId xmlns:a16="http://schemas.microsoft.com/office/drawing/2014/main" id="{5E511E9A-791D-BB2A-ACC0-0C7F0436D2F7}"/>
            </a:ext>
          </a:extLst>
        </xdr:cNvPr>
        <xdr:cNvSpPr>
          <a:spLocks noChangeShapeType="1"/>
        </xdr:cNvSpPr>
      </xdr:nvSpPr>
      <xdr:spPr bwMode="auto">
        <a:xfrm>
          <a:off x="2914650" y="48863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41</xdr:row>
      <xdr:rowOff>9525</xdr:rowOff>
    </xdr:from>
    <xdr:to>
      <xdr:col>5</xdr:col>
      <xdr:colOff>152400</xdr:colOff>
      <xdr:row>41</xdr:row>
      <xdr:rowOff>104775</xdr:rowOff>
    </xdr:to>
    <xdr:sp macro="" textlink="">
      <xdr:nvSpPr>
        <xdr:cNvPr id="199971" name="shpYY1">
          <a:extLst>
            <a:ext uri="{FF2B5EF4-FFF2-40B4-BE49-F238E27FC236}">
              <a16:creationId xmlns:a16="http://schemas.microsoft.com/office/drawing/2014/main" id="{9BF5A423-F7E9-D4D9-187A-298BA6491E78}"/>
            </a:ext>
          </a:extLst>
        </xdr:cNvPr>
        <xdr:cNvSpPr>
          <a:spLocks noChangeShapeType="1"/>
        </xdr:cNvSpPr>
      </xdr:nvSpPr>
      <xdr:spPr bwMode="auto">
        <a:xfrm flipH="1">
          <a:off x="3409950" y="488632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43</xdr:row>
      <xdr:rowOff>142875</xdr:rowOff>
    </xdr:from>
    <xdr:to>
      <xdr:col>5</xdr:col>
      <xdr:colOff>428625</xdr:colOff>
      <xdr:row>44</xdr:row>
      <xdr:rowOff>66675</xdr:rowOff>
    </xdr:to>
    <xdr:sp macro="" textlink="">
      <xdr:nvSpPr>
        <xdr:cNvPr id="199972" name="shpYY2">
          <a:extLst>
            <a:ext uri="{FF2B5EF4-FFF2-40B4-BE49-F238E27FC236}">
              <a16:creationId xmlns:a16="http://schemas.microsoft.com/office/drawing/2014/main" id="{CE305629-CE61-EC6A-F74A-C4E6B1DD9607}"/>
            </a:ext>
          </a:extLst>
        </xdr:cNvPr>
        <xdr:cNvSpPr>
          <a:spLocks noChangeShapeType="1"/>
        </xdr:cNvSpPr>
      </xdr:nvSpPr>
      <xdr:spPr bwMode="auto">
        <a:xfrm flipH="1">
          <a:off x="3676650" y="53435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66675</xdr:colOff>
      <xdr:row>46</xdr:row>
      <xdr:rowOff>95250</xdr:rowOff>
    </xdr:from>
    <xdr:to>
      <xdr:col>6</xdr:col>
      <xdr:colOff>123825</xdr:colOff>
      <xdr:row>47</xdr:row>
      <xdr:rowOff>19050</xdr:rowOff>
    </xdr:to>
    <xdr:sp macro="" textlink="">
      <xdr:nvSpPr>
        <xdr:cNvPr id="199973" name="shpYY3">
          <a:extLst>
            <a:ext uri="{FF2B5EF4-FFF2-40B4-BE49-F238E27FC236}">
              <a16:creationId xmlns:a16="http://schemas.microsoft.com/office/drawing/2014/main" id="{2250A66D-C6DC-5717-5BB8-D05BC3AE55CD}"/>
            </a:ext>
          </a:extLst>
        </xdr:cNvPr>
        <xdr:cNvSpPr>
          <a:spLocks noChangeShapeType="1"/>
        </xdr:cNvSpPr>
      </xdr:nvSpPr>
      <xdr:spPr bwMode="auto">
        <a:xfrm flipH="1">
          <a:off x="3943350" y="578167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333375</xdr:colOff>
      <xdr:row>49</xdr:row>
      <xdr:rowOff>57150</xdr:rowOff>
    </xdr:from>
    <xdr:to>
      <xdr:col>6</xdr:col>
      <xdr:colOff>390525</xdr:colOff>
      <xdr:row>49</xdr:row>
      <xdr:rowOff>142875</xdr:rowOff>
    </xdr:to>
    <xdr:sp macro="" textlink="">
      <xdr:nvSpPr>
        <xdr:cNvPr id="199974" name="shpYY4">
          <a:extLst>
            <a:ext uri="{FF2B5EF4-FFF2-40B4-BE49-F238E27FC236}">
              <a16:creationId xmlns:a16="http://schemas.microsoft.com/office/drawing/2014/main" id="{6DCDCEAA-4C4D-12A9-7D2C-DD7AE62484CE}"/>
            </a:ext>
          </a:extLst>
        </xdr:cNvPr>
        <xdr:cNvSpPr>
          <a:spLocks noChangeShapeType="1"/>
        </xdr:cNvSpPr>
      </xdr:nvSpPr>
      <xdr:spPr bwMode="auto">
        <a:xfrm flipH="1">
          <a:off x="4210050" y="622935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28575</xdr:colOff>
      <xdr:row>52</xdr:row>
      <xdr:rowOff>19050</xdr:rowOff>
    </xdr:from>
    <xdr:to>
      <xdr:col>7</xdr:col>
      <xdr:colOff>85725</xdr:colOff>
      <xdr:row>52</xdr:row>
      <xdr:rowOff>104775</xdr:rowOff>
    </xdr:to>
    <xdr:sp macro="" textlink="">
      <xdr:nvSpPr>
        <xdr:cNvPr id="199975" name="shpYY5">
          <a:extLst>
            <a:ext uri="{FF2B5EF4-FFF2-40B4-BE49-F238E27FC236}">
              <a16:creationId xmlns:a16="http://schemas.microsoft.com/office/drawing/2014/main" id="{B6B01BFE-7E50-DC22-5E74-3B45894EC228}"/>
            </a:ext>
          </a:extLst>
        </xdr:cNvPr>
        <xdr:cNvSpPr>
          <a:spLocks noChangeShapeType="1"/>
        </xdr:cNvSpPr>
      </xdr:nvSpPr>
      <xdr:spPr bwMode="auto">
        <a:xfrm flipH="1">
          <a:off x="4486275" y="66770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295275</xdr:colOff>
      <xdr:row>54</xdr:row>
      <xdr:rowOff>133350</xdr:rowOff>
    </xdr:from>
    <xdr:to>
      <xdr:col>7</xdr:col>
      <xdr:colOff>352425</xdr:colOff>
      <xdr:row>55</xdr:row>
      <xdr:rowOff>66675</xdr:rowOff>
    </xdr:to>
    <xdr:sp macro="" textlink="">
      <xdr:nvSpPr>
        <xdr:cNvPr id="199976" name="shpYY6">
          <a:extLst>
            <a:ext uri="{FF2B5EF4-FFF2-40B4-BE49-F238E27FC236}">
              <a16:creationId xmlns:a16="http://schemas.microsoft.com/office/drawing/2014/main" id="{49DF6AEA-7B01-4E20-E17E-4440A6B7A55C}"/>
            </a:ext>
          </a:extLst>
        </xdr:cNvPr>
        <xdr:cNvSpPr>
          <a:spLocks noChangeShapeType="1"/>
        </xdr:cNvSpPr>
      </xdr:nvSpPr>
      <xdr:spPr bwMode="auto">
        <a:xfrm flipH="1">
          <a:off x="4752975" y="71151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561975</xdr:colOff>
      <xdr:row>57</xdr:row>
      <xdr:rowOff>95250</xdr:rowOff>
    </xdr:from>
    <xdr:to>
      <xdr:col>8</xdr:col>
      <xdr:colOff>38100</xdr:colOff>
      <xdr:row>58</xdr:row>
      <xdr:rowOff>19050</xdr:rowOff>
    </xdr:to>
    <xdr:sp macro="" textlink="">
      <xdr:nvSpPr>
        <xdr:cNvPr id="199977" name="shpYY7">
          <a:extLst>
            <a:ext uri="{FF2B5EF4-FFF2-40B4-BE49-F238E27FC236}">
              <a16:creationId xmlns:a16="http://schemas.microsoft.com/office/drawing/2014/main" id="{A2C23E96-8DE7-7562-C0CA-425D733155C0}"/>
            </a:ext>
          </a:extLst>
        </xdr:cNvPr>
        <xdr:cNvSpPr>
          <a:spLocks noChangeShapeType="1"/>
        </xdr:cNvSpPr>
      </xdr:nvSpPr>
      <xdr:spPr bwMode="auto">
        <a:xfrm flipH="1">
          <a:off x="5019675" y="756285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247650</xdr:colOff>
      <xdr:row>60</xdr:row>
      <xdr:rowOff>47625</xdr:rowOff>
    </xdr:from>
    <xdr:to>
      <xdr:col>8</xdr:col>
      <xdr:colOff>304800</xdr:colOff>
      <xdr:row>60</xdr:row>
      <xdr:rowOff>133350</xdr:rowOff>
    </xdr:to>
    <xdr:sp macro="" textlink="">
      <xdr:nvSpPr>
        <xdr:cNvPr id="199978" name="shpYY8">
          <a:extLst>
            <a:ext uri="{FF2B5EF4-FFF2-40B4-BE49-F238E27FC236}">
              <a16:creationId xmlns:a16="http://schemas.microsoft.com/office/drawing/2014/main" id="{E9CDE377-7BA3-D74E-4251-68EA6F07C148}"/>
            </a:ext>
          </a:extLst>
        </xdr:cNvPr>
        <xdr:cNvSpPr>
          <a:spLocks noChangeShapeType="1"/>
        </xdr:cNvSpPr>
      </xdr:nvSpPr>
      <xdr:spPr bwMode="auto">
        <a:xfrm flipH="1">
          <a:off x="5286375" y="800100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523875</xdr:colOff>
      <xdr:row>63</xdr:row>
      <xdr:rowOff>9525</xdr:rowOff>
    </xdr:from>
    <xdr:to>
      <xdr:col>8</xdr:col>
      <xdr:colOff>581025</xdr:colOff>
      <xdr:row>63</xdr:row>
      <xdr:rowOff>104775</xdr:rowOff>
    </xdr:to>
    <xdr:sp macro="" textlink="">
      <xdr:nvSpPr>
        <xdr:cNvPr id="199979" name="shpYY9">
          <a:extLst>
            <a:ext uri="{FF2B5EF4-FFF2-40B4-BE49-F238E27FC236}">
              <a16:creationId xmlns:a16="http://schemas.microsoft.com/office/drawing/2014/main" id="{68FAABC9-2A30-4043-7A25-1604CFE13B37}"/>
            </a:ext>
          </a:extLst>
        </xdr:cNvPr>
        <xdr:cNvSpPr>
          <a:spLocks noChangeShapeType="1"/>
        </xdr:cNvSpPr>
      </xdr:nvSpPr>
      <xdr:spPr bwMode="auto">
        <a:xfrm flipH="1">
          <a:off x="5562600" y="8448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161925</xdr:colOff>
      <xdr:row>44</xdr:row>
      <xdr:rowOff>114300</xdr:rowOff>
    </xdr:from>
    <xdr:to>
      <xdr:col>5</xdr:col>
      <xdr:colOff>495300</xdr:colOff>
      <xdr:row>65</xdr:row>
      <xdr:rowOff>133350</xdr:rowOff>
    </xdr:to>
    <xdr:sp macro="" textlink="">
      <xdr:nvSpPr>
        <xdr:cNvPr id="199980" name="shpLigneSequence2">
          <a:extLst>
            <a:ext uri="{FF2B5EF4-FFF2-40B4-BE49-F238E27FC236}">
              <a16:creationId xmlns:a16="http://schemas.microsoft.com/office/drawing/2014/main" id="{E43E0BBC-21FC-7C44-38F1-AB2E8EB53EBA}"/>
            </a:ext>
          </a:extLst>
        </xdr:cNvPr>
        <xdr:cNvSpPr>
          <a:spLocks noChangeShapeType="1"/>
        </xdr:cNvSpPr>
      </xdr:nvSpPr>
      <xdr:spPr bwMode="auto">
        <a:xfrm flipH="1">
          <a:off x="1733550" y="5476875"/>
          <a:ext cx="2066925" cy="3419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238125</xdr:colOff>
      <xdr:row>60</xdr:row>
      <xdr:rowOff>95250</xdr:rowOff>
    </xdr:from>
    <xdr:to>
      <xdr:col>3</xdr:col>
      <xdr:colOff>114300</xdr:colOff>
      <xdr:row>60</xdr:row>
      <xdr:rowOff>95250</xdr:rowOff>
    </xdr:to>
    <xdr:sp macro="" textlink="">
      <xdr:nvSpPr>
        <xdr:cNvPr id="199981" name="shpLigneSequence4">
          <a:extLst>
            <a:ext uri="{FF2B5EF4-FFF2-40B4-BE49-F238E27FC236}">
              <a16:creationId xmlns:a16="http://schemas.microsoft.com/office/drawing/2014/main" id="{081E2A14-4325-4635-2095-32DEAF0837A1}"/>
            </a:ext>
          </a:extLst>
        </xdr:cNvPr>
        <xdr:cNvSpPr>
          <a:spLocks noChangeShapeType="1"/>
        </xdr:cNvSpPr>
      </xdr:nvSpPr>
      <xdr:spPr bwMode="auto">
        <a:xfrm>
          <a:off x="1000125" y="8048625"/>
          <a:ext cx="1247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65</xdr:row>
      <xdr:rowOff>38100</xdr:rowOff>
    </xdr:from>
    <xdr:to>
      <xdr:col>2</xdr:col>
      <xdr:colOff>209550</xdr:colOff>
      <xdr:row>65</xdr:row>
      <xdr:rowOff>38100</xdr:rowOff>
    </xdr:to>
    <xdr:sp macro="" textlink="">
      <xdr:nvSpPr>
        <xdr:cNvPr id="199982" name="shpLigneSequence6">
          <a:extLst>
            <a:ext uri="{FF2B5EF4-FFF2-40B4-BE49-F238E27FC236}">
              <a16:creationId xmlns:a16="http://schemas.microsoft.com/office/drawing/2014/main" id="{3BDB6982-BAEA-3C54-F67C-E76CD8F72F46}"/>
            </a:ext>
          </a:extLst>
        </xdr:cNvPr>
        <xdr:cNvSpPr>
          <a:spLocks noChangeShapeType="1"/>
        </xdr:cNvSpPr>
      </xdr:nvSpPr>
      <xdr:spPr bwMode="auto">
        <a:xfrm flipH="1">
          <a:off x="866775" y="8801100"/>
          <a:ext cx="9144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104775</xdr:colOff>
      <xdr:row>60</xdr:row>
      <xdr:rowOff>95250</xdr:rowOff>
    </xdr:from>
    <xdr:to>
      <xdr:col>1</xdr:col>
      <xdr:colOff>561975</xdr:colOff>
      <xdr:row>65</xdr:row>
      <xdr:rowOff>38100</xdr:rowOff>
    </xdr:to>
    <xdr:sp macro="" textlink="">
      <xdr:nvSpPr>
        <xdr:cNvPr id="199983" name="shpLigneSequence7">
          <a:extLst>
            <a:ext uri="{FF2B5EF4-FFF2-40B4-BE49-F238E27FC236}">
              <a16:creationId xmlns:a16="http://schemas.microsoft.com/office/drawing/2014/main" id="{A704A134-EA03-52D5-C1F4-988CB2E9C0D2}"/>
            </a:ext>
          </a:extLst>
        </xdr:cNvPr>
        <xdr:cNvSpPr>
          <a:spLocks noChangeShapeType="1"/>
        </xdr:cNvSpPr>
      </xdr:nvSpPr>
      <xdr:spPr bwMode="auto">
        <a:xfrm flipV="1">
          <a:off x="866775" y="8048625"/>
          <a:ext cx="457200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48</xdr:row>
      <xdr:rowOff>123825</xdr:rowOff>
    </xdr:from>
    <xdr:to>
      <xdr:col>8</xdr:col>
      <xdr:colOff>38100</xdr:colOff>
      <xdr:row>65</xdr:row>
      <xdr:rowOff>133350</xdr:rowOff>
    </xdr:to>
    <xdr:sp macro="" textlink="">
      <xdr:nvSpPr>
        <xdr:cNvPr id="199984" name="shpLigneSequence9">
          <a:extLst>
            <a:ext uri="{FF2B5EF4-FFF2-40B4-BE49-F238E27FC236}">
              <a16:creationId xmlns:a16="http://schemas.microsoft.com/office/drawing/2014/main" id="{CD240212-0CB8-8FC4-CDF1-2D33D5DFDB7F}"/>
            </a:ext>
          </a:extLst>
        </xdr:cNvPr>
        <xdr:cNvSpPr>
          <a:spLocks noChangeShapeType="1"/>
        </xdr:cNvSpPr>
      </xdr:nvSpPr>
      <xdr:spPr bwMode="auto">
        <a:xfrm>
          <a:off x="3409950" y="6134100"/>
          <a:ext cx="1666875" cy="2762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257175</xdr:colOff>
      <xdr:row>52</xdr:row>
      <xdr:rowOff>19050</xdr:rowOff>
    </xdr:from>
    <xdr:to>
      <xdr:col>7</xdr:col>
      <xdr:colOff>85725</xdr:colOff>
      <xdr:row>56</xdr:row>
      <xdr:rowOff>28575</xdr:rowOff>
    </xdr:to>
    <xdr:sp macro="" textlink="">
      <xdr:nvSpPr>
        <xdr:cNvPr id="199985" name="shpLigneSequence11">
          <a:extLst>
            <a:ext uri="{FF2B5EF4-FFF2-40B4-BE49-F238E27FC236}">
              <a16:creationId xmlns:a16="http://schemas.microsoft.com/office/drawing/2014/main" id="{135A7354-275B-E877-2B5F-CCE5592C28EB}"/>
            </a:ext>
          </a:extLst>
        </xdr:cNvPr>
        <xdr:cNvSpPr>
          <a:spLocks noChangeShapeType="1"/>
        </xdr:cNvSpPr>
      </xdr:nvSpPr>
      <xdr:spPr bwMode="auto">
        <a:xfrm flipV="1">
          <a:off x="4133850" y="6677025"/>
          <a:ext cx="409575" cy="6572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38</xdr:row>
      <xdr:rowOff>57150</xdr:rowOff>
    </xdr:from>
    <xdr:to>
      <xdr:col>4</xdr:col>
      <xdr:colOff>409575</xdr:colOff>
      <xdr:row>38</xdr:row>
      <xdr:rowOff>57150</xdr:rowOff>
    </xdr:to>
    <xdr:sp macro="" textlink="">
      <xdr:nvSpPr>
        <xdr:cNvPr id="199986" name="shpLigneSequence13">
          <a:extLst>
            <a:ext uri="{FF2B5EF4-FFF2-40B4-BE49-F238E27FC236}">
              <a16:creationId xmlns:a16="http://schemas.microsoft.com/office/drawing/2014/main" id="{4B98E901-A83E-68E6-EE3C-D023E5D61F55}"/>
            </a:ext>
          </a:extLst>
        </xdr:cNvPr>
        <xdr:cNvSpPr>
          <a:spLocks noChangeShapeType="1"/>
        </xdr:cNvSpPr>
      </xdr:nvSpPr>
      <xdr:spPr bwMode="auto">
        <a:xfrm>
          <a:off x="3190875" y="4448175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38</xdr:row>
      <xdr:rowOff>57150</xdr:rowOff>
    </xdr:from>
    <xdr:to>
      <xdr:col>4</xdr:col>
      <xdr:colOff>409575</xdr:colOff>
      <xdr:row>38</xdr:row>
      <xdr:rowOff>57150</xdr:rowOff>
    </xdr:to>
    <xdr:sp macro="" textlink="">
      <xdr:nvSpPr>
        <xdr:cNvPr id="199987" name="shpLigneSequence14">
          <a:extLst>
            <a:ext uri="{FF2B5EF4-FFF2-40B4-BE49-F238E27FC236}">
              <a16:creationId xmlns:a16="http://schemas.microsoft.com/office/drawing/2014/main" id="{F30E8691-81FD-5AC2-C50D-BAE5B6C57EDE}"/>
            </a:ext>
          </a:extLst>
        </xdr:cNvPr>
        <xdr:cNvSpPr>
          <a:spLocks noChangeShapeType="1"/>
        </xdr:cNvSpPr>
      </xdr:nvSpPr>
      <xdr:spPr bwMode="auto">
        <a:xfrm>
          <a:off x="3190875" y="4448175"/>
          <a:ext cx="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51</xdr:row>
      <xdr:rowOff>47625</xdr:rowOff>
    </xdr:from>
    <xdr:to>
      <xdr:col>1</xdr:col>
      <xdr:colOff>619125</xdr:colOff>
      <xdr:row>52</xdr:row>
      <xdr:rowOff>57150</xdr:rowOff>
    </xdr:to>
    <xdr:sp macro="" textlink="">
      <xdr:nvSpPr>
        <xdr:cNvPr id="46" name="shpLabel2">
          <a:extLst>
            <a:ext uri="{FF2B5EF4-FFF2-40B4-BE49-F238E27FC236}">
              <a16:creationId xmlns:a16="http://schemas.microsoft.com/office/drawing/2014/main" id="{ADC3ECB4-6599-B2CB-1EB4-B2B91A43D632}"/>
            </a:ext>
          </a:extLst>
        </xdr:cNvPr>
        <xdr:cNvSpPr txBox="1">
          <a:spLocks noChangeArrowheads="1"/>
        </xdr:cNvSpPr>
      </xdr:nvSpPr>
      <xdr:spPr bwMode="auto">
        <a:xfrm>
          <a:off x="952500" y="6219825"/>
          <a:ext cx="42862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7</xdr:col>
      <xdr:colOff>485775</xdr:colOff>
      <xdr:row>51</xdr:row>
      <xdr:rowOff>85725</xdr:rowOff>
    </xdr:from>
    <xdr:to>
      <xdr:col>8</xdr:col>
      <xdr:colOff>400050</xdr:colOff>
      <xdr:row>52</xdr:row>
      <xdr:rowOff>85725</xdr:rowOff>
    </xdr:to>
    <xdr:sp macro="" textlink="">
      <xdr:nvSpPr>
        <xdr:cNvPr id="47" name="shpLabel3">
          <a:extLst>
            <a:ext uri="{FF2B5EF4-FFF2-40B4-BE49-F238E27FC236}">
              <a16:creationId xmlns:a16="http://schemas.microsoft.com/office/drawing/2014/main" id="{80569F4B-9683-076F-1A97-DCEFF9B2E4F9}"/>
            </a:ext>
          </a:extLst>
        </xdr:cNvPr>
        <xdr:cNvSpPr txBox="1">
          <a:spLocks noChangeArrowheads="1"/>
        </xdr:cNvSpPr>
      </xdr:nvSpPr>
      <xdr:spPr bwMode="auto">
        <a:xfrm>
          <a:off x="4943475" y="6257925"/>
          <a:ext cx="495300" cy="1619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4</xdr:col>
      <xdr:colOff>190500</xdr:colOff>
      <xdr:row>66</xdr:row>
      <xdr:rowOff>133350</xdr:rowOff>
    </xdr:from>
    <xdr:to>
      <xdr:col>5</xdr:col>
      <xdr:colOff>152400</xdr:colOff>
      <xdr:row>67</xdr:row>
      <xdr:rowOff>142875</xdr:rowOff>
    </xdr:to>
    <xdr:sp macro="" textlink="">
      <xdr:nvSpPr>
        <xdr:cNvPr id="48" name="shpLabel1">
          <a:extLst>
            <a:ext uri="{FF2B5EF4-FFF2-40B4-BE49-F238E27FC236}">
              <a16:creationId xmlns:a16="http://schemas.microsoft.com/office/drawing/2014/main" id="{4939DCBD-17D7-A108-AC58-DC90FB53EBF2}"/>
            </a:ext>
          </a:extLst>
        </xdr:cNvPr>
        <xdr:cNvSpPr txBox="1">
          <a:spLocks noChangeArrowheads="1"/>
        </xdr:cNvSpPr>
      </xdr:nvSpPr>
      <xdr:spPr bwMode="auto">
        <a:xfrm>
          <a:off x="2971800" y="8734425"/>
          <a:ext cx="485775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323850</xdr:colOff>
      <xdr:row>66</xdr:row>
      <xdr:rowOff>57150</xdr:rowOff>
    </xdr:from>
    <xdr:to>
      <xdr:col>0</xdr:col>
      <xdr:colOff>552450</xdr:colOff>
      <xdr:row>67</xdr:row>
      <xdr:rowOff>66675</xdr:rowOff>
    </xdr:to>
    <xdr:sp macro="" textlink="">
      <xdr:nvSpPr>
        <xdr:cNvPr id="49" name="shpLabel4">
          <a:extLst>
            <a:ext uri="{FF2B5EF4-FFF2-40B4-BE49-F238E27FC236}">
              <a16:creationId xmlns:a16="http://schemas.microsoft.com/office/drawing/2014/main" id="{0678962D-AC56-5E27-7D26-9BD8D511D20E}"/>
            </a:ext>
          </a:extLst>
        </xdr:cNvPr>
        <xdr:cNvSpPr txBox="1">
          <a:spLocks noChangeArrowheads="1"/>
        </xdr:cNvSpPr>
      </xdr:nvSpPr>
      <xdr:spPr bwMode="auto">
        <a:xfrm>
          <a:off x="323850" y="865822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9525</xdr:colOff>
      <xdr:row>66</xdr:row>
      <xdr:rowOff>57150</xdr:rowOff>
    </xdr:from>
    <xdr:to>
      <xdr:col>9</xdr:col>
      <xdr:colOff>104775</xdr:colOff>
      <xdr:row>67</xdr:row>
      <xdr:rowOff>66675</xdr:rowOff>
    </xdr:to>
    <xdr:sp macro="" textlink="">
      <xdr:nvSpPr>
        <xdr:cNvPr id="50" name="shpLabel5">
          <a:extLst>
            <a:ext uri="{FF2B5EF4-FFF2-40B4-BE49-F238E27FC236}">
              <a16:creationId xmlns:a16="http://schemas.microsoft.com/office/drawing/2014/main" id="{E639D0EC-30FF-8D0C-9898-FB1F6F468840}"/>
            </a:ext>
          </a:extLst>
        </xdr:cNvPr>
        <xdr:cNvSpPr txBox="1">
          <a:spLocks noChangeArrowheads="1"/>
        </xdr:cNvSpPr>
      </xdr:nvSpPr>
      <xdr:spPr bwMode="auto">
        <a:xfrm>
          <a:off x="5810250" y="865822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276225</xdr:colOff>
      <xdr:row>64</xdr:row>
      <xdr:rowOff>133350</xdr:rowOff>
    </xdr:from>
    <xdr:to>
      <xdr:col>0</xdr:col>
      <xdr:colOff>371475</xdr:colOff>
      <xdr:row>65</xdr:row>
      <xdr:rowOff>142875</xdr:rowOff>
    </xdr:to>
    <xdr:sp macro="" textlink="">
      <xdr:nvSpPr>
        <xdr:cNvPr id="51" name="shpLabel6">
          <a:extLst>
            <a:ext uri="{FF2B5EF4-FFF2-40B4-BE49-F238E27FC236}">
              <a16:creationId xmlns:a16="http://schemas.microsoft.com/office/drawing/2014/main" id="{9677EFFB-CCD7-92B5-2BDD-834F0786A0F6}"/>
            </a:ext>
          </a:extLst>
        </xdr:cNvPr>
        <xdr:cNvSpPr txBox="1">
          <a:spLocks noChangeArrowheads="1"/>
        </xdr:cNvSpPr>
      </xdr:nvSpPr>
      <xdr:spPr bwMode="auto">
        <a:xfrm>
          <a:off x="276225" y="841057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76200</xdr:colOff>
      <xdr:row>38</xdr:row>
      <xdr:rowOff>57150</xdr:rowOff>
    </xdr:from>
    <xdr:to>
      <xdr:col>4</xdr:col>
      <xdr:colOff>304800</xdr:colOff>
      <xdr:row>39</xdr:row>
      <xdr:rowOff>66675</xdr:rowOff>
    </xdr:to>
    <xdr:sp macro="" textlink="">
      <xdr:nvSpPr>
        <xdr:cNvPr id="52" name="shpLabel7">
          <a:extLst>
            <a:ext uri="{FF2B5EF4-FFF2-40B4-BE49-F238E27FC236}">
              <a16:creationId xmlns:a16="http://schemas.microsoft.com/office/drawing/2014/main" id="{070F95AF-E0DF-A46E-27B4-16364CCB9D43}"/>
            </a:ext>
          </a:extLst>
        </xdr:cNvPr>
        <xdr:cNvSpPr txBox="1">
          <a:spLocks noChangeArrowheads="1"/>
        </xdr:cNvSpPr>
      </xdr:nvSpPr>
      <xdr:spPr bwMode="auto">
        <a:xfrm>
          <a:off x="2857500" y="412432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19050</xdr:colOff>
      <xdr:row>38</xdr:row>
      <xdr:rowOff>57150</xdr:rowOff>
    </xdr:from>
    <xdr:to>
      <xdr:col>5</xdr:col>
      <xdr:colOff>114300</xdr:colOff>
      <xdr:row>39</xdr:row>
      <xdr:rowOff>66675</xdr:rowOff>
    </xdr:to>
    <xdr:sp macro="" textlink="">
      <xdr:nvSpPr>
        <xdr:cNvPr id="53" name="shpLabel8">
          <a:extLst>
            <a:ext uri="{FF2B5EF4-FFF2-40B4-BE49-F238E27FC236}">
              <a16:creationId xmlns:a16="http://schemas.microsoft.com/office/drawing/2014/main" id="{3E2E12AB-8807-8444-A117-8CF515EE32FB}"/>
            </a:ext>
          </a:extLst>
        </xdr:cNvPr>
        <xdr:cNvSpPr txBox="1">
          <a:spLocks noChangeArrowheads="1"/>
        </xdr:cNvSpPr>
      </xdr:nvSpPr>
      <xdr:spPr bwMode="auto">
        <a:xfrm>
          <a:off x="3324225" y="4124325"/>
          <a:ext cx="9525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180975</xdr:colOff>
      <xdr:row>64</xdr:row>
      <xdr:rowOff>133350</xdr:rowOff>
    </xdr:from>
    <xdr:to>
      <xdr:col>9</xdr:col>
      <xdr:colOff>409575</xdr:colOff>
      <xdr:row>65</xdr:row>
      <xdr:rowOff>142875</xdr:rowOff>
    </xdr:to>
    <xdr:sp macro="" textlink="">
      <xdr:nvSpPr>
        <xdr:cNvPr id="54" name="shpLabel9">
          <a:extLst>
            <a:ext uri="{FF2B5EF4-FFF2-40B4-BE49-F238E27FC236}">
              <a16:creationId xmlns:a16="http://schemas.microsoft.com/office/drawing/2014/main" id="{A4B0DA0D-E461-6685-E6CF-D190B5B24C0A}"/>
            </a:ext>
          </a:extLst>
        </xdr:cNvPr>
        <xdr:cNvSpPr txBox="1">
          <a:spLocks noChangeArrowheads="1"/>
        </xdr:cNvSpPr>
      </xdr:nvSpPr>
      <xdr:spPr bwMode="auto">
        <a:xfrm>
          <a:off x="5981700" y="8410575"/>
          <a:ext cx="228600" cy="171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1</xdr:col>
      <xdr:colOff>514350</xdr:colOff>
      <xdr:row>53</xdr:row>
      <xdr:rowOff>152400</xdr:rowOff>
    </xdr:from>
    <xdr:to>
      <xdr:col>2</xdr:col>
      <xdr:colOff>390525</xdr:colOff>
      <xdr:row>60</xdr:row>
      <xdr:rowOff>95250</xdr:rowOff>
    </xdr:to>
    <xdr:sp macro="" textlink="">
      <xdr:nvSpPr>
        <xdr:cNvPr id="199997" name="shpLigneSequence7">
          <a:extLst>
            <a:ext uri="{FF2B5EF4-FFF2-40B4-BE49-F238E27FC236}">
              <a16:creationId xmlns:a16="http://schemas.microsoft.com/office/drawing/2014/main" id="{B35EDC29-E6DC-99A5-5C00-48C2A827DA89}"/>
            </a:ext>
          </a:extLst>
        </xdr:cNvPr>
        <xdr:cNvSpPr>
          <a:spLocks noChangeShapeType="1"/>
        </xdr:cNvSpPr>
      </xdr:nvSpPr>
      <xdr:spPr bwMode="auto">
        <a:xfrm flipV="1">
          <a:off x="1276350" y="6972300"/>
          <a:ext cx="685800" cy="10763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53</xdr:row>
      <xdr:rowOff>152400</xdr:rowOff>
    </xdr:from>
    <xdr:to>
      <xdr:col>3</xdr:col>
      <xdr:colOff>638175</xdr:colOff>
      <xdr:row>60</xdr:row>
      <xdr:rowOff>104775</xdr:rowOff>
    </xdr:to>
    <xdr:sp macro="" textlink="">
      <xdr:nvSpPr>
        <xdr:cNvPr id="199998" name="shpLigneSequence7">
          <a:extLst>
            <a:ext uri="{FF2B5EF4-FFF2-40B4-BE49-F238E27FC236}">
              <a16:creationId xmlns:a16="http://schemas.microsoft.com/office/drawing/2014/main" id="{420338D3-9237-1647-5D95-0674C92AB9E2}"/>
            </a:ext>
          </a:extLst>
        </xdr:cNvPr>
        <xdr:cNvSpPr>
          <a:spLocks noChangeShapeType="1"/>
        </xdr:cNvSpPr>
      </xdr:nvSpPr>
      <xdr:spPr bwMode="auto">
        <a:xfrm flipV="1">
          <a:off x="2085975" y="6972300"/>
          <a:ext cx="685800" cy="10858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409575</xdr:colOff>
      <xdr:row>53</xdr:row>
      <xdr:rowOff>152400</xdr:rowOff>
    </xdr:from>
    <xdr:to>
      <xdr:col>4</xdr:col>
      <xdr:colOff>0</xdr:colOff>
      <xdr:row>53</xdr:row>
      <xdr:rowOff>152400</xdr:rowOff>
    </xdr:to>
    <xdr:sp macro="" textlink="">
      <xdr:nvSpPr>
        <xdr:cNvPr id="199999" name="shpLigneSequence4">
          <a:extLst>
            <a:ext uri="{FF2B5EF4-FFF2-40B4-BE49-F238E27FC236}">
              <a16:creationId xmlns:a16="http://schemas.microsoft.com/office/drawing/2014/main" id="{89467D0B-B232-E37C-5E4A-B1C048B3F6C5}"/>
            </a:ext>
          </a:extLst>
        </xdr:cNvPr>
        <xdr:cNvSpPr>
          <a:spLocks noChangeShapeType="1"/>
        </xdr:cNvSpPr>
      </xdr:nvSpPr>
      <xdr:spPr bwMode="auto">
        <a:xfrm flipV="1">
          <a:off x="1981200" y="6972300"/>
          <a:ext cx="8001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133350</xdr:colOff>
      <xdr:row>60</xdr:row>
      <xdr:rowOff>95250</xdr:rowOff>
    </xdr:from>
    <xdr:to>
      <xdr:col>5</xdr:col>
      <xdr:colOff>209550</xdr:colOff>
      <xdr:row>60</xdr:row>
      <xdr:rowOff>95250</xdr:rowOff>
    </xdr:to>
    <xdr:sp macro="" textlink="">
      <xdr:nvSpPr>
        <xdr:cNvPr id="200000" name="shpLigneSequence4">
          <a:extLst>
            <a:ext uri="{FF2B5EF4-FFF2-40B4-BE49-F238E27FC236}">
              <a16:creationId xmlns:a16="http://schemas.microsoft.com/office/drawing/2014/main" id="{93B167C2-6E1E-8339-8E33-43A60453C48E}"/>
            </a:ext>
          </a:extLst>
        </xdr:cNvPr>
        <xdr:cNvSpPr>
          <a:spLocks noChangeShapeType="1"/>
        </xdr:cNvSpPr>
      </xdr:nvSpPr>
      <xdr:spPr bwMode="auto">
        <a:xfrm>
          <a:off x="2266950" y="8048625"/>
          <a:ext cx="1247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65</xdr:row>
      <xdr:rowOff>38100</xdr:rowOff>
    </xdr:from>
    <xdr:to>
      <xdr:col>6</xdr:col>
      <xdr:colOff>104775</xdr:colOff>
      <xdr:row>65</xdr:row>
      <xdr:rowOff>38100</xdr:rowOff>
    </xdr:to>
    <xdr:sp macro="" textlink="">
      <xdr:nvSpPr>
        <xdr:cNvPr id="200001" name="shpLigneSequence4">
          <a:extLst>
            <a:ext uri="{FF2B5EF4-FFF2-40B4-BE49-F238E27FC236}">
              <a16:creationId xmlns:a16="http://schemas.microsoft.com/office/drawing/2014/main" id="{5D0D2004-DCFC-B282-C0A2-FD32633EEC3B}"/>
            </a:ext>
          </a:extLst>
        </xdr:cNvPr>
        <xdr:cNvSpPr>
          <a:spLocks noChangeShapeType="1"/>
        </xdr:cNvSpPr>
      </xdr:nvSpPr>
      <xdr:spPr bwMode="auto">
        <a:xfrm>
          <a:off x="1800225" y="8801100"/>
          <a:ext cx="218122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219075</xdr:colOff>
      <xdr:row>60</xdr:row>
      <xdr:rowOff>95250</xdr:rowOff>
    </xdr:from>
    <xdr:to>
      <xdr:col>6</xdr:col>
      <xdr:colOff>114300</xdr:colOff>
      <xdr:row>65</xdr:row>
      <xdr:rowOff>38100</xdr:rowOff>
    </xdr:to>
    <xdr:sp macro="" textlink="">
      <xdr:nvSpPr>
        <xdr:cNvPr id="200002" name="shpLigneSequence9">
          <a:extLst>
            <a:ext uri="{FF2B5EF4-FFF2-40B4-BE49-F238E27FC236}">
              <a16:creationId xmlns:a16="http://schemas.microsoft.com/office/drawing/2014/main" id="{7FA03599-AECC-CBCF-4B20-78CF1FEB13A1}"/>
            </a:ext>
          </a:extLst>
        </xdr:cNvPr>
        <xdr:cNvSpPr>
          <a:spLocks noChangeShapeType="1"/>
        </xdr:cNvSpPr>
      </xdr:nvSpPr>
      <xdr:spPr bwMode="auto">
        <a:xfrm>
          <a:off x="3524250" y="8048625"/>
          <a:ext cx="466725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43</xdr:row>
      <xdr:rowOff>152400</xdr:rowOff>
    </xdr:from>
    <xdr:to>
      <xdr:col>5</xdr:col>
      <xdr:colOff>419100</xdr:colOff>
      <xdr:row>48</xdr:row>
      <xdr:rowOff>95250</xdr:rowOff>
    </xdr:to>
    <xdr:sp macro="" textlink="">
      <xdr:nvSpPr>
        <xdr:cNvPr id="200003" name="shpLigneSequence7">
          <a:extLst>
            <a:ext uri="{FF2B5EF4-FFF2-40B4-BE49-F238E27FC236}">
              <a16:creationId xmlns:a16="http://schemas.microsoft.com/office/drawing/2014/main" id="{624AE8AB-1110-9B91-1174-93A3AB98C8D0}"/>
            </a:ext>
          </a:extLst>
        </xdr:cNvPr>
        <xdr:cNvSpPr>
          <a:spLocks noChangeShapeType="1"/>
        </xdr:cNvSpPr>
      </xdr:nvSpPr>
      <xdr:spPr bwMode="auto">
        <a:xfrm flipV="1">
          <a:off x="3276600" y="5353050"/>
          <a:ext cx="447675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381000</xdr:colOff>
      <xdr:row>47</xdr:row>
      <xdr:rowOff>152400</xdr:rowOff>
    </xdr:from>
    <xdr:to>
      <xdr:col>6</xdr:col>
      <xdr:colOff>266700</xdr:colOff>
      <xdr:row>52</xdr:row>
      <xdr:rowOff>95250</xdr:rowOff>
    </xdr:to>
    <xdr:sp macro="" textlink="">
      <xdr:nvSpPr>
        <xdr:cNvPr id="200004" name="shpLigneSequence7">
          <a:extLst>
            <a:ext uri="{FF2B5EF4-FFF2-40B4-BE49-F238E27FC236}">
              <a16:creationId xmlns:a16="http://schemas.microsoft.com/office/drawing/2014/main" id="{1182D4AD-7FF0-AFE4-F98E-09340CF385A5}"/>
            </a:ext>
          </a:extLst>
        </xdr:cNvPr>
        <xdr:cNvSpPr>
          <a:spLocks noChangeShapeType="1"/>
        </xdr:cNvSpPr>
      </xdr:nvSpPr>
      <xdr:spPr bwMode="auto">
        <a:xfrm flipV="1">
          <a:off x="3686175" y="6000750"/>
          <a:ext cx="457200" cy="752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485775</xdr:colOff>
      <xdr:row>48</xdr:row>
      <xdr:rowOff>95250</xdr:rowOff>
    </xdr:from>
    <xdr:to>
      <xdr:col>5</xdr:col>
      <xdr:colOff>371475</xdr:colOff>
      <xdr:row>52</xdr:row>
      <xdr:rowOff>104775</xdr:rowOff>
    </xdr:to>
    <xdr:sp macro="" textlink="">
      <xdr:nvSpPr>
        <xdr:cNvPr id="200005" name="shpLigneSequence9">
          <a:extLst>
            <a:ext uri="{FF2B5EF4-FFF2-40B4-BE49-F238E27FC236}">
              <a16:creationId xmlns:a16="http://schemas.microsoft.com/office/drawing/2014/main" id="{12B79F91-1C4F-7313-2AD9-191FA0EADC8D}"/>
            </a:ext>
          </a:extLst>
        </xdr:cNvPr>
        <xdr:cNvSpPr>
          <a:spLocks noChangeShapeType="1"/>
        </xdr:cNvSpPr>
      </xdr:nvSpPr>
      <xdr:spPr bwMode="auto">
        <a:xfrm>
          <a:off x="3267075" y="6105525"/>
          <a:ext cx="409575" cy="6572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485775</xdr:colOff>
      <xdr:row>60</xdr:row>
      <xdr:rowOff>85725</xdr:rowOff>
    </xdr:from>
    <xdr:to>
      <xdr:col>8</xdr:col>
      <xdr:colOff>314325</xdr:colOff>
      <xdr:row>60</xdr:row>
      <xdr:rowOff>85725</xdr:rowOff>
    </xdr:to>
    <xdr:sp macro="" textlink="">
      <xdr:nvSpPr>
        <xdr:cNvPr id="200006" name="shpLigneSequence4">
          <a:extLst>
            <a:ext uri="{FF2B5EF4-FFF2-40B4-BE49-F238E27FC236}">
              <a16:creationId xmlns:a16="http://schemas.microsoft.com/office/drawing/2014/main" id="{FCE980E1-30D0-C9DD-16DE-08933F303C45}"/>
            </a:ext>
          </a:extLst>
        </xdr:cNvPr>
        <xdr:cNvSpPr>
          <a:spLocks noChangeShapeType="1"/>
        </xdr:cNvSpPr>
      </xdr:nvSpPr>
      <xdr:spPr bwMode="auto">
        <a:xfrm>
          <a:off x="4362450" y="8039100"/>
          <a:ext cx="9906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63</xdr:row>
      <xdr:rowOff>19050</xdr:rowOff>
    </xdr:from>
    <xdr:to>
      <xdr:col>8</xdr:col>
      <xdr:colOff>581025</xdr:colOff>
      <xdr:row>63</xdr:row>
      <xdr:rowOff>28575</xdr:rowOff>
    </xdr:to>
    <xdr:sp macro="" textlink="">
      <xdr:nvSpPr>
        <xdr:cNvPr id="200007" name="shpLigneSequence4">
          <a:extLst>
            <a:ext uri="{FF2B5EF4-FFF2-40B4-BE49-F238E27FC236}">
              <a16:creationId xmlns:a16="http://schemas.microsoft.com/office/drawing/2014/main" id="{8EC80AF3-AB8D-9BF2-7BC4-04205D21C919}"/>
            </a:ext>
          </a:extLst>
        </xdr:cNvPr>
        <xdr:cNvSpPr>
          <a:spLocks noChangeShapeType="1"/>
        </xdr:cNvSpPr>
      </xdr:nvSpPr>
      <xdr:spPr bwMode="auto">
        <a:xfrm flipV="1">
          <a:off x="4619625" y="8458200"/>
          <a:ext cx="1000125" cy="95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60</xdr:row>
      <xdr:rowOff>66675</xdr:rowOff>
    </xdr:from>
    <xdr:to>
      <xdr:col>7</xdr:col>
      <xdr:colOff>142875</xdr:colOff>
      <xdr:row>63</xdr:row>
      <xdr:rowOff>28575</xdr:rowOff>
    </xdr:to>
    <xdr:sp macro="" textlink="">
      <xdr:nvSpPr>
        <xdr:cNvPr id="200008" name="shpLigneSequence9">
          <a:extLst>
            <a:ext uri="{FF2B5EF4-FFF2-40B4-BE49-F238E27FC236}">
              <a16:creationId xmlns:a16="http://schemas.microsoft.com/office/drawing/2014/main" id="{840389E0-0E7D-382E-B932-5476E9A85796}"/>
            </a:ext>
          </a:extLst>
        </xdr:cNvPr>
        <xdr:cNvSpPr>
          <a:spLocks noChangeShapeType="1"/>
        </xdr:cNvSpPr>
      </xdr:nvSpPr>
      <xdr:spPr bwMode="auto">
        <a:xfrm>
          <a:off x="4343400" y="8020050"/>
          <a:ext cx="257175" cy="447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21</xdr:col>
      <xdr:colOff>381000</xdr:colOff>
      <xdr:row>46</xdr:row>
      <xdr:rowOff>152400</xdr:rowOff>
    </xdr:from>
    <xdr:to>
      <xdr:col>26</xdr:col>
      <xdr:colOff>333375</xdr:colOff>
      <xdr:row>67</xdr:row>
      <xdr:rowOff>85725</xdr:rowOff>
    </xdr:to>
    <xdr:pic>
      <xdr:nvPicPr>
        <xdr:cNvPr id="200009" name="Image 68">
          <a:extLst>
            <a:ext uri="{FF2B5EF4-FFF2-40B4-BE49-F238E27FC236}">
              <a16:creationId xmlns:a16="http://schemas.microsoft.com/office/drawing/2014/main" id="{DE08FF3D-A660-9CB9-ED88-40015CD69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25725" y="5838825"/>
          <a:ext cx="3762375" cy="3333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191691</xdr:colOff>
      <xdr:row>59</xdr:row>
      <xdr:rowOff>137961</xdr:rowOff>
    </xdr:from>
    <xdr:to>
      <xdr:col>7</xdr:col>
      <xdr:colOff>267891</xdr:colOff>
      <xdr:row>60</xdr:row>
      <xdr:rowOff>52236</xdr:rowOff>
    </xdr:to>
    <xdr:sp macro="" textlink="">
      <xdr:nvSpPr>
        <xdr:cNvPr id="8" name="shpSerie1">
          <a:extLst>
            <a:ext uri="{FF2B5EF4-FFF2-40B4-BE49-F238E27FC236}">
              <a16:creationId xmlns:a16="http://schemas.microsoft.com/office/drawing/2014/main" id="{1DF8218C-6BD1-3F14-398E-928D89A9B67A}"/>
            </a:ext>
          </a:extLst>
        </xdr:cNvPr>
        <xdr:cNvSpPr/>
      </xdr:nvSpPr>
      <xdr:spPr>
        <a:xfrm>
          <a:off x="4649391" y="7929411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425398</xdr:colOff>
      <xdr:row>60</xdr:row>
      <xdr:rowOff>11461</xdr:rowOff>
    </xdr:from>
    <xdr:to>
      <xdr:col>6</xdr:col>
      <xdr:colOff>501598</xdr:colOff>
      <xdr:row>60</xdr:row>
      <xdr:rowOff>87661</xdr:rowOff>
    </xdr:to>
    <xdr:sp macro="" textlink="">
      <xdr:nvSpPr>
        <xdr:cNvPr id="11" name="shpSerieCourante">
          <a:extLst>
            <a:ext uri="{FF2B5EF4-FFF2-40B4-BE49-F238E27FC236}">
              <a16:creationId xmlns:a16="http://schemas.microsoft.com/office/drawing/2014/main" id="{D6688F2B-3CD5-44DA-D79A-05C296EB84FB}"/>
            </a:ext>
          </a:extLst>
        </xdr:cNvPr>
        <xdr:cNvSpPr/>
      </xdr:nvSpPr>
      <xdr:spPr>
        <a:xfrm>
          <a:off x="4302073" y="7964836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714375</xdr:colOff>
      <xdr:row>28</xdr:row>
      <xdr:rowOff>57150</xdr:rowOff>
    </xdr:from>
    <xdr:to>
      <xdr:col>19</xdr:col>
      <xdr:colOff>447675</xdr:colOff>
      <xdr:row>65</xdr:row>
      <xdr:rowOff>9525</xdr:rowOff>
    </xdr:to>
    <xdr:pic>
      <xdr:nvPicPr>
        <xdr:cNvPr id="200925" name="Picture 1" descr="Triagle 3 Bio">
          <a:extLst>
            <a:ext uri="{FF2B5EF4-FFF2-40B4-BE49-F238E27FC236}">
              <a16:creationId xmlns:a16="http://schemas.microsoft.com/office/drawing/2014/main" id="{436623E0-6469-EB7E-6BCD-02ED215D52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0" y="3133725"/>
          <a:ext cx="6591300" cy="5772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733425</xdr:colOff>
      <xdr:row>42</xdr:row>
      <xdr:rowOff>47625</xdr:rowOff>
    </xdr:from>
    <xdr:to>
      <xdr:col>23</xdr:col>
      <xdr:colOff>438150</xdr:colOff>
      <xdr:row>58</xdr:row>
      <xdr:rowOff>85725</xdr:rowOff>
    </xdr:to>
    <xdr:pic>
      <xdr:nvPicPr>
        <xdr:cNvPr id="200926" name="Picture 2">
          <a:extLst>
            <a:ext uri="{FF2B5EF4-FFF2-40B4-BE49-F238E27FC236}">
              <a16:creationId xmlns:a16="http://schemas.microsoft.com/office/drawing/2014/main" id="{312A7BC4-2F1F-7F5C-BD32-94DA4AA2B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87450" y="5391150"/>
          <a:ext cx="2752725" cy="262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65537" name="cmdEnregistrerResulta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857524A4-F29E-A953-B94C-D987E0834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62</xdr:row>
          <xdr:rowOff>104775</xdr:rowOff>
        </xdr:from>
        <xdr:to>
          <xdr:col>4</xdr:col>
          <xdr:colOff>95250</xdr:colOff>
          <xdr:row>64</xdr:row>
          <xdr:rowOff>85725</xdr:rowOff>
        </xdr:to>
        <xdr:sp macro="" textlink="">
          <xdr:nvSpPr>
            <xdr:cNvPr id="65538" name="cmdEffacerUnHistoriqueResulta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E77F9A05-9FE7-4542-EC4D-ADDC6748F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62</xdr:row>
          <xdr:rowOff>104775</xdr:rowOff>
        </xdr:from>
        <xdr:to>
          <xdr:col>8</xdr:col>
          <xdr:colOff>333375</xdr:colOff>
          <xdr:row>64</xdr:row>
          <xdr:rowOff>85725</xdr:rowOff>
        </xdr:to>
        <xdr:sp macro="" textlink="">
          <xdr:nvSpPr>
            <xdr:cNvPr id="65539" name="cmdEffacerToutHistoriqueResultat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4F79B5CC-FE5F-65C0-B39D-277D5AD4F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571500</xdr:colOff>
      <xdr:row>56</xdr:row>
      <xdr:rowOff>104775</xdr:rowOff>
    </xdr:from>
    <xdr:to>
      <xdr:col>9</xdr:col>
      <xdr:colOff>514350</xdr:colOff>
      <xdr:row>56</xdr:row>
      <xdr:rowOff>104775</xdr:rowOff>
    </xdr:to>
    <xdr:sp macro="" textlink="">
      <xdr:nvSpPr>
        <xdr:cNvPr id="200927" name="shpTriangleBottom">
          <a:extLst>
            <a:ext uri="{FF2B5EF4-FFF2-40B4-BE49-F238E27FC236}">
              <a16:creationId xmlns:a16="http://schemas.microsoft.com/office/drawing/2014/main" id="{A716126A-AE4E-2E82-77A4-F19F44D4A645}"/>
            </a:ext>
          </a:extLst>
        </xdr:cNvPr>
        <xdr:cNvSpPr>
          <a:spLocks noChangeShapeType="1"/>
        </xdr:cNvSpPr>
      </xdr:nvSpPr>
      <xdr:spPr bwMode="auto">
        <a:xfrm>
          <a:off x="571500" y="7715250"/>
          <a:ext cx="54768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571500</xdr:colOff>
      <xdr:row>29</xdr:row>
      <xdr:rowOff>19050</xdr:rowOff>
    </xdr:from>
    <xdr:to>
      <xdr:col>5</xdr:col>
      <xdr:colOff>276225</xdr:colOff>
      <xdr:row>56</xdr:row>
      <xdr:rowOff>104775</xdr:rowOff>
    </xdr:to>
    <xdr:sp macro="" textlink="">
      <xdr:nvSpPr>
        <xdr:cNvPr id="200928" name="shpTriangleLeftSide">
          <a:extLst>
            <a:ext uri="{FF2B5EF4-FFF2-40B4-BE49-F238E27FC236}">
              <a16:creationId xmlns:a16="http://schemas.microsoft.com/office/drawing/2014/main" id="{4876797F-145F-5D9F-277B-E497F67E72B1}"/>
            </a:ext>
          </a:extLst>
        </xdr:cNvPr>
        <xdr:cNvSpPr>
          <a:spLocks noChangeShapeType="1"/>
        </xdr:cNvSpPr>
      </xdr:nvSpPr>
      <xdr:spPr bwMode="auto">
        <a:xfrm flipV="1">
          <a:off x="571500" y="3257550"/>
          <a:ext cx="2743200" cy="445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276225</xdr:colOff>
      <xdr:row>29</xdr:row>
      <xdr:rowOff>19050</xdr:rowOff>
    </xdr:from>
    <xdr:to>
      <xdr:col>9</xdr:col>
      <xdr:colOff>514350</xdr:colOff>
      <xdr:row>56</xdr:row>
      <xdr:rowOff>104775</xdr:rowOff>
    </xdr:to>
    <xdr:sp macro="" textlink="">
      <xdr:nvSpPr>
        <xdr:cNvPr id="200929" name="shpTriangleRightSide">
          <a:extLst>
            <a:ext uri="{FF2B5EF4-FFF2-40B4-BE49-F238E27FC236}">
              <a16:creationId xmlns:a16="http://schemas.microsoft.com/office/drawing/2014/main" id="{3393A78B-8414-4EFE-42E0-F9593629FAF9}"/>
            </a:ext>
          </a:extLst>
        </xdr:cNvPr>
        <xdr:cNvSpPr>
          <a:spLocks noChangeShapeType="1"/>
        </xdr:cNvSpPr>
      </xdr:nvSpPr>
      <xdr:spPr bwMode="auto">
        <a:xfrm flipH="1" flipV="1">
          <a:off x="3314700" y="3257550"/>
          <a:ext cx="2733675" cy="445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676275</xdr:colOff>
      <xdr:row>56</xdr:row>
      <xdr:rowOff>9525</xdr:rowOff>
    </xdr:from>
    <xdr:to>
      <xdr:col>8</xdr:col>
      <xdr:colOff>733425</xdr:colOff>
      <xdr:row>56</xdr:row>
      <xdr:rowOff>104775</xdr:rowOff>
    </xdr:to>
    <xdr:sp macro="" textlink="">
      <xdr:nvSpPr>
        <xdr:cNvPr id="200930" name="shpX1">
          <a:extLst>
            <a:ext uri="{FF2B5EF4-FFF2-40B4-BE49-F238E27FC236}">
              <a16:creationId xmlns:a16="http://schemas.microsoft.com/office/drawing/2014/main" id="{8B2B591C-1678-5B1E-514B-8601D0D629DB}"/>
            </a:ext>
          </a:extLst>
        </xdr:cNvPr>
        <xdr:cNvSpPr>
          <a:spLocks noChangeShapeType="1"/>
        </xdr:cNvSpPr>
      </xdr:nvSpPr>
      <xdr:spPr bwMode="auto">
        <a:xfrm flipH="1" flipV="1">
          <a:off x="5448300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133350</xdr:colOff>
      <xdr:row>56</xdr:row>
      <xdr:rowOff>9525</xdr:rowOff>
    </xdr:from>
    <xdr:to>
      <xdr:col>8</xdr:col>
      <xdr:colOff>190500</xdr:colOff>
      <xdr:row>56</xdr:row>
      <xdr:rowOff>104775</xdr:rowOff>
    </xdr:to>
    <xdr:sp macro="" textlink="">
      <xdr:nvSpPr>
        <xdr:cNvPr id="200931" name="shpX2">
          <a:extLst>
            <a:ext uri="{FF2B5EF4-FFF2-40B4-BE49-F238E27FC236}">
              <a16:creationId xmlns:a16="http://schemas.microsoft.com/office/drawing/2014/main" id="{11B38674-9ED5-AE25-662C-4142F6683C2C}"/>
            </a:ext>
          </a:extLst>
        </xdr:cNvPr>
        <xdr:cNvSpPr>
          <a:spLocks noChangeShapeType="1"/>
        </xdr:cNvSpPr>
      </xdr:nvSpPr>
      <xdr:spPr bwMode="auto">
        <a:xfrm flipH="1" flipV="1">
          <a:off x="4905375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56</xdr:row>
      <xdr:rowOff>9525</xdr:rowOff>
    </xdr:from>
    <xdr:to>
      <xdr:col>7</xdr:col>
      <xdr:colOff>219075</xdr:colOff>
      <xdr:row>56</xdr:row>
      <xdr:rowOff>104775</xdr:rowOff>
    </xdr:to>
    <xdr:sp macro="" textlink="">
      <xdr:nvSpPr>
        <xdr:cNvPr id="200932" name="shpX3">
          <a:extLst>
            <a:ext uri="{FF2B5EF4-FFF2-40B4-BE49-F238E27FC236}">
              <a16:creationId xmlns:a16="http://schemas.microsoft.com/office/drawing/2014/main" id="{2C0DBA95-0656-44D6-E692-63A8C4898EB1}"/>
            </a:ext>
          </a:extLst>
        </xdr:cNvPr>
        <xdr:cNvSpPr>
          <a:spLocks noChangeShapeType="1"/>
        </xdr:cNvSpPr>
      </xdr:nvSpPr>
      <xdr:spPr bwMode="auto">
        <a:xfrm flipH="1" flipV="1">
          <a:off x="4352925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200025</xdr:colOff>
      <xdr:row>56</xdr:row>
      <xdr:rowOff>9525</xdr:rowOff>
    </xdr:from>
    <xdr:to>
      <xdr:col>6</xdr:col>
      <xdr:colOff>257175</xdr:colOff>
      <xdr:row>56</xdr:row>
      <xdr:rowOff>104775</xdr:rowOff>
    </xdr:to>
    <xdr:sp macro="" textlink="">
      <xdr:nvSpPr>
        <xdr:cNvPr id="200933" name="shpX4">
          <a:extLst>
            <a:ext uri="{FF2B5EF4-FFF2-40B4-BE49-F238E27FC236}">
              <a16:creationId xmlns:a16="http://schemas.microsoft.com/office/drawing/2014/main" id="{AE18A9B2-E172-26E4-43F2-FB3BF6EF7AF5}"/>
            </a:ext>
          </a:extLst>
        </xdr:cNvPr>
        <xdr:cNvSpPr>
          <a:spLocks noChangeShapeType="1"/>
        </xdr:cNvSpPr>
      </xdr:nvSpPr>
      <xdr:spPr bwMode="auto">
        <a:xfrm flipH="1" flipV="1">
          <a:off x="3810000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219075</xdr:colOff>
      <xdr:row>56</xdr:row>
      <xdr:rowOff>9525</xdr:rowOff>
    </xdr:from>
    <xdr:to>
      <xdr:col>5</xdr:col>
      <xdr:colOff>276225</xdr:colOff>
      <xdr:row>56</xdr:row>
      <xdr:rowOff>104775</xdr:rowOff>
    </xdr:to>
    <xdr:sp macro="" textlink="">
      <xdr:nvSpPr>
        <xdr:cNvPr id="200934" name="shpX5">
          <a:extLst>
            <a:ext uri="{FF2B5EF4-FFF2-40B4-BE49-F238E27FC236}">
              <a16:creationId xmlns:a16="http://schemas.microsoft.com/office/drawing/2014/main" id="{BA6739F2-C09C-2DBE-2EF8-70571E90520C}"/>
            </a:ext>
          </a:extLst>
        </xdr:cNvPr>
        <xdr:cNvSpPr>
          <a:spLocks noChangeShapeType="1"/>
        </xdr:cNvSpPr>
      </xdr:nvSpPr>
      <xdr:spPr bwMode="auto">
        <a:xfrm flipH="1" flipV="1">
          <a:off x="3257550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56</xdr:row>
      <xdr:rowOff>9525</xdr:rowOff>
    </xdr:from>
    <xdr:to>
      <xdr:col>4</xdr:col>
      <xdr:colOff>247650</xdr:colOff>
      <xdr:row>56</xdr:row>
      <xdr:rowOff>104775</xdr:rowOff>
    </xdr:to>
    <xdr:sp macro="" textlink="">
      <xdr:nvSpPr>
        <xdr:cNvPr id="200935" name="shpX6">
          <a:extLst>
            <a:ext uri="{FF2B5EF4-FFF2-40B4-BE49-F238E27FC236}">
              <a16:creationId xmlns:a16="http://schemas.microsoft.com/office/drawing/2014/main" id="{D4A8AB6C-0485-EEFE-DCA6-4E9191B9BA55}"/>
            </a:ext>
          </a:extLst>
        </xdr:cNvPr>
        <xdr:cNvSpPr>
          <a:spLocks noChangeShapeType="1"/>
        </xdr:cNvSpPr>
      </xdr:nvSpPr>
      <xdr:spPr bwMode="auto">
        <a:xfrm flipH="1" flipV="1">
          <a:off x="2714625" y="7620000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56</xdr:row>
      <xdr:rowOff>9525</xdr:rowOff>
    </xdr:from>
    <xdr:to>
      <xdr:col>3</xdr:col>
      <xdr:colOff>342900</xdr:colOff>
      <xdr:row>56</xdr:row>
      <xdr:rowOff>104775</xdr:rowOff>
    </xdr:to>
    <xdr:sp macro="" textlink="">
      <xdr:nvSpPr>
        <xdr:cNvPr id="200936" name="shpX7">
          <a:extLst>
            <a:ext uri="{FF2B5EF4-FFF2-40B4-BE49-F238E27FC236}">
              <a16:creationId xmlns:a16="http://schemas.microsoft.com/office/drawing/2014/main" id="{0724F206-F2FC-0F01-7B0B-3A88914B6B3D}"/>
            </a:ext>
          </a:extLst>
        </xdr:cNvPr>
        <xdr:cNvSpPr>
          <a:spLocks noChangeShapeType="1"/>
        </xdr:cNvSpPr>
      </xdr:nvSpPr>
      <xdr:spPr bwMode="auto">
        <a:xfrm flipH="1" flipV="1">
          <a:off x="2152650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304800</xdr:colOff>
      <xdr:row>56</xdr:row>
      <xdr:rowOff>9525</xdr:rowOff>
    </xdr:from>
    <xdr:to>
      <xdr:col>2</xdr:col>
      <xdr:colOff>361950</xdr:colOff>
      <xdr:row>56</xdr:row>
      <xdr:rowOff>104775</xdr:rowOff>
    </xdr:to>
    <xdr:sp macro="" textlink="">
      <xdr:nvSpPr>
        <xdr:cNvPr id="200937" name="shpX8">
          <a:extLst>
            <a:ext uri="{FF2B5EF4-FFF2-40B4-BE49-F238E27FC236}">
              <a16:creationId xmlns:a16="http://schemas.microsoft.com/office/drawing/2014/main" id="{2FC77255-9A04-B6C9-DB83-843E75EC3494}"/>
            </a:ext>
          </a:extLst>
        </xdr:cNvPr>
        <xdr:cNvSpPr>
          <a:spLocks noChangeShapeType="1"/>
        </xdr:cNvSpPr>
      </xdr:nvSpPr>
      <xdr:spPr bwMode="auto">
        <a:xfrm flipH="1" flipV="1">
          <a:off x="1609725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56</xdr:row>
      <xdr:rowOff>9525</xdr:rowOff>
    </xdr:from>
    <xdr:to>
      <xdr:col>1</xdr:col>
      <xdr:colOff>352425</xdr:colOff>
      <xdr:row>56</xdr:row>
      <xdr:rowOff>104775</xdr:rowOff>
    </xdr:to>
    <xdr:sp macro="" textlink="">
      <xdr:nvSpPr>
        <xdr:cNvPr id="200938" name="shpX9">
          <a:extLst>
            <a:ext uri="{FF2B5EF4-FFF2-40B4-BE49-F238E27FC236}">
              <a16:creationId xmlns:a16="http://schemas.microsoft.com/office/drawing/2014/main" id="{CB762B08-264E-37FF-FAC9-A889FA8BDDFC}"/>
            </a:ext>
          </a:extLst>
        </xdr:cNvPr>
        <xdr:cNvSpPr>
          <a:spLocks noChangeShapeType="1"/>
        </xdr:cNvSpPr>
      </xdr:nvSpPr>
      <xdr:spPr bwMode="auto">
        <a:xfrm flipH="1" flipV="1">
          <a:off x="1057275" y="7620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53</xdr:row>
      <xdr:rowOff>142875</xdr:rowOff>
    </xdr:from>
    <xdr:to>
      <xdr:col>1</xdr:col>
      <xdr:colOff>190500</xdr:colOff>
      <xdr:row>53</xdr:row>
      <xdr:rowOff>142875</xdr:rowOff>
    </xdr:to>
    <xdr:sp macro="" textlink="">
      <xdr:nvSpPr>
        <xdr:cNvPr id="200939" name="shpY1">
          <a:extLst>
            <a:ext uri="{FF2B5EF4-FFF2-40B4-BE49-F238E27FC236}">
              <a16:creationId xmlns:a16="http://schemas.microsoft.com/office/drawing/2014/main" id="{C8376A78-A5DD-E7CB-CB34-C14677B39D56}"/>
            </a:ext>
          </a:extLst>
        </xdr:cNvPr>
        <xdr:cNvSpPr>
          <a:spLocks noChangeShapeType="1"/>
        </xdr:cNvSpPr>
      </xdr:nvSpPr>
      <xdr:spPr bwMode="auto">
        <a:xfrm>
          <a:off x="847725" y="72675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51</xdr:row>
      <xdr:rowOff>19050</xdr:rowOff>
    </xdr:from>
    <xdr:to>
      <xdr:col>1</xdr:col>
      <xdr:colOff>466725</xdr:colOff>
      <xdr:row>51</xdr:row>
      <xdr:rowOff>19050</xdr:rowOff>
    </xdr:to>
    <xdr:sp macro="" textlink="">
      <xdr:nvSpPr>
        <xdr:cNvPr id="200940" name="shpY2">
          <a:extLst>
            <a:ext uri="{FF2B5EF4-FFF2-40B4-BE49-F238E27FC236}">
              <a16:creationId xmlns:a16="http://schemas.microsoft.com/office/drawing/2014/main" id="{83D87E86-3773-F8F6-6AEE-15B9952C6E21}"/>
            </a:ext>
          </a:extLst>
        </xdr:cNvPr>
        <xdr:cNvSpPr>
          <a:spLocks noChangeShapeType="1"/>
        </xdr:cNvSpPr>
      </xdr:nvSpPr>
      <xdr:spPr bwMode="auto">
        <a:xfrm>
          <a:off x="1114425" y="68199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48</xdr:row>
      <xdr:rowOff>57150</xdr:rowOff>
    </xdr:from>
    <xdr:to>
      <xdr:col>2</xdr:col>
      <xdr:colOff>200025</xdr:colOff>
      <xdr:row>48</xdr:row>
      <xdr:rowOff>57150</xdr:rowOff>
    </xdr:to>
    <xdr:sp macro="" textlink="">
      <xdr:nvSpPr>
        <xdr:cNvPr id="200941" name="shpY3">
          <a:extLst>
            <a:ext uri="{FF2B5EF4-FFF2-40B4-BE49-F238E27FC236}">
              <a16:creationId xmlns:a16="http://schemas.microsoft.com/office/drawing/2014/main" id="{2E65705E-7539-51F9-D129-61840A2E324D}"/>
            </a:ext>
          </a:extLst>
        </xdr:cNvPr>
        <xdr:cNvSpPr>
          <a:spLocks noChangeShapeType="1"/>
        </xdr:cNvSpPr>
      </xdr:nvSpPr>
      <xdr:spPr bwMode="auto">
        <a:xfrm>
          <a:off x="1390650" y="63722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45</xdr:row>
      <xdr:rowOff>104775</xdr:rowOff>
    </xdr:from>
    <xdr:to>
      <xdr:col>2</xdr:col>
      <xdr:colOff>476250</xdr:colOff>
      <xdr:row>45</xdr:row>
      <xdr:rowOff>104775</xdr:rowOff>
    </xdr:to>
    <xdr:sp macro="" textlink="">
      <xdr:nvSpPr>
        <xdr:cNvPr id="200942" name="shpY4">
          <a:extLst>
            <a:ext uri="{FF2B5EF4-FFF2-40B4-BE49-F238E27FC236}">
              <a16:creationId xmlns:a16="http://schemas.microsoft.com/office/drawing/2014/main" id="{4657ECCA-B3BB-F4E1-9BCD-E7C2337B75B3}"/>
            </a:ext>
          </a:extLst>
        </xdr:cNvPr>
        <xdr:cNvSpPr>
          <a:spLocks noChangeShapeType="1"/>
        </xdr:cNvSpPr>
      </xdr:nvSpPr>
      <xdr:spPr bwMode="auto">
        <a:xfrm>
          <a:off x="1666875" y="59340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42</xdr:row>
      <xdr:rowOff>142875</xdr:rowOff>
    </xdr:from>
    <xdr:to>
      <xdr:col>3</xdr:col>
      <xdr:colOff>180975</xdr:colOff>
      <xdr:row>42</xdr:row>
      <xdr:rowOff>142875</xdr:rowOff>
    </xdr:to>
    <xdr:sp macro="" textlink="">
      <xdr:nvSpPr>
        <xdr:cNvPr id="200943" name="shpY5">
          <a:extLst>
            <a:ext uri="{FF2B5EF4-FFF2-40B4-BE49-F238E27FC236}">
              <a16:creationId xmlns:a16="http://schemas.microsoft.com/office/drawing/2014/main" id="{07BFED39-CE5C-B85C-04EE-F56480A9AF64}"/>
            </a:ext>
          </a:extLst>
        </xdr:cNvPr>
        <xdr:cNvSpPr>
          <a:spLocks noChangeShapeType="1"/>
        </xdr:cNvSpPr>
      </xdr:nvSpPr>
      <xdr:spPr bwMode="auto">
        <a:xfrm>
          <a:off x="1933575" y="54864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40</xdr:row>
      <xdr:rowOff>19050</xdr:rowOff>
    </xdr:from>
    <xdr:to>
      <xdr:col>3</xdr:col>
      <xdr:colOff>457200</xdr:colOff>
      <xdr:row>40</xdr:row>
      <xdr:rowOff>19050</xdr:rowOff>
    </xdr:to>
    <xdr:sp macro="" textlink="">
      <xdr:nvSpPr>
        <xdr:cNvPr id="200944" name="shpY6">
          <a:extLst>
            <a:ext uri="{FF2B5EF4-FFF2-40B4-BE49-F238E27FC236}">
              <a16:creationId xmlns:a16="http://schemas.microsoft.com/office/drawing/2014/main" id="{0D5BC36D-D9AB-077A-2BE3-DD0F68AFCCD8}"/>
            </a:ext>
          </a:extLst>
        </xdr:cNvPr>
        <xdr:cNvSpPr>
          <a:spLocks noChangeShapeType="1"/>
        </xdr:cNvSpPr>
      </xdr:nvSpPr>
      <xdr:spPr bwMode="auto">
        <a:xfrm>
          <a:off x="2209800" y="50387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37</xdr:row>
      <xdr:rowOff>57150</xdr:rowOff>
    </xdr:from>
    <xdr:to>
      <xdr:col>4</xdr:col>
      <xdr:colOff>85725</xdr:colOff>
      <xdr:row>37</xdr:row>
      <xdr:rowOff>57150</xdr:rowOff>
    </xdr:to>
    <xdr:sp macro="" textlink="">
      <xdr:nvSpPr>
        <xdr:cNvPr id="200945" name="shpY7">
          <a:extLst>
            <a:ext uri="{FF2B5EF4-FFF2-40B4-BE49-F238E27FC236}">
              <a16:creationId xmlns:a16="http://schemas.microsoft.com/office/drawing/2014/main" id="{890EE141-BC6E-0C51-6EC3-4FFE6773782B}"/>
            </a:ext>
          </a:extLst>
        </xdr:cNvPr>
        <xdr:cNvSpPr>
          <a:spLocks noChangeShapeType="1"/>
        </xdr:cNvSpPr>
      </xdr:nvSpPr>
      <xdr:spPr bwMode="auto">
        <a:xfrm>
          <a:off x="2486025" y="45910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247650</xdr:colOff>
      <xdr:row>34</xdr:row>
      <xdr:rowOff>104775</xdr:rowOff>
    </xdr:from>
    <xdr:to>
      <xdr:col>4</xdr:col>
      <xdr:colOff>361950</xdr:colOff>
      <xdr:row>34</xdr:row>
      <xdr:rowOff>104775</xdr:rowOff>
    </xdr:to>
    <xdr:sp macro="" textlink="">
      <xdr:nvSpPr>
        <xdr:cNvPr id="200946" name="shpY8">
          <a:extLst>
            <a:ext uri="{FF2B5EF4-FFF2-40B4-BE49-F238E27FC236}">
              <a16:creationId xmlns:a16="http://schemas.microsoft.com/office/drawing/2014/main" id="{1842A832-B276-B25F-A8EE-AD44E2CFB547}"/>
            </a:ext>
          </a:extLst>
        </xdr:cNvPr>
        <xdr:cNvSpPr>
          <a:spLocks noChangeShapeType="1"/>
        </xdr:cNvSpPr>
      </xdr:nvSpPr>
      <xdr:spPr bwMode="auto">
        <a:xfrm>
          <a:off x="2762250" y="41529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31</xdr:row>
      <xdr:rowOff>142875</xdr:rowOff>
    </xdr:from>
    <xdr:to>
      <xdr:col>5</xdr:col>
      <xdr:colOff>104775</xdr:colOff>
      <xdr:row>31</xdr:row>
      <xdr:rowOff>142875</xdr:rowOff>
    </xdr:to>
    <xdr:sp macro="" textlink="">
      <xdr:nvSpPr>
        <xdr:cNvPr id="200947" name="shpY9">
          <a:extLst>
            <a:ext uri="{FF2B5EF4-FFF2-40B4-BE49-F238E27FC236}">
              <a16:creationId xmlns:a16="http://schemas.microsoft.com/office/drawing/2014/main" id="{6D223F98-4AC4-2C16-08B7-2F7820188E91}"/>
            </a:ext>
          </a:extLst>
        </xdr:cNvPr>
        <xdr:cNvSpPr>
          <a:spLocks noChangeShapeType="1"/>
        </xdr:cNvSpPr>
      </xdr:nvSpPr>
      <xdr:spPr bwMode="auto">
        <a:xfrm>
          <a:off x="3028950" y="37052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31</xdr:row>
      <xdr:rowOff>142875</xdr:rowOff>
    </xdr:from>
    <xdr:to>
      <xdr:col>5</xdr:col>
      <xdr:colOff>552450</xdr:colOff>
      <xdr:row>32</xdr:row>
      <xdr:rowOff>66675</xdr:rowOff>
    </xdr:to>
    <xdr:sp macro="" textlink="">
      <xdr:nvSpPr>
        <xdr:cNvPr id="200948" name="shpYY1">
          <a:extLst>
            <a:ext uri="{FF2B5EF4-FFF2-40B4-BE49-F238E27FC236}">
              <a16:creationId xmlns:a16="http://schemas.microsoft.com/office/drawing/2014/main" id="{E1524F89-558E-20A8-6C2D-EE602961666D}"/>
            </a:ext>
          </a:extLst>
        </xdr:cNvPr>
        <xdr:cNvSpPr>
          <a:spLocks noChangeShapeType="1"/>
        </xdr:cNvSpPr>
      </xdr:nvSpPr>
      <xdr:spPr bwMode="auto">
        <a:xfrm flipH="1">
          <a:off x="3533775" y="37052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200025</xdr:colOff>
      <xdr:row>34</xdr:row>
      <xdr:rowOff>104775</xdr:rowOff>
    </xdr:from>
    <xdr:to>
      <xdr:col>6</xdr:col>
      <xdr:colOff>257175</xdr:colOff>
      <xdr:row>35</xdr:row>
      <xdr:rowOff>28575</xdr:rowOff>
    </xdr:to>
    <xdr:sp macro="" textlink="">
      <xdr:nvSpPr>
        <xdr:cNvPr id="200949" name="shpYY2">
          <a:extLst>
            <a:ext uri="{FF2B5EF4-FFF2-40B4-BE49-F238E27FC236}">
              <a16:creationId xmlns:a16="http://schemas.microsoft.com/office/drawing/2014/main" id="{02887FF7-6FCC-DC91-15FF-B59F2C4DC353}"/>
            </a:ext>
          </a:extLst>
        </xdr:cNvPr>
        <xdr:cNvSpPr>
          <a:spLocks noChangeShapeType="1"/>
        </xdr:cNvSpPr>
      </xdr:nvSpPr>
      <xdr:spPr bwMode="auto">
        <a:xfrm flipH="1">
          <a:off x="3810000" y="415290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37</xdr:row>
      <xdr:rowOff>57150</xdr:rowOff>
    </xdr:from>
    <xdr:to>
      <xdr:col>6</xdr:col>
      <xdr:colOff>523875</xdr:colOff>
      <xdr:row>37</xdr:row>
      <xdr:rowOff>152400</xdr:rowOff>
    </xdr:to>
    <xdr:sp macro="" textlink="">
      <xdr:nvSpPr>
        <xdr:cNvPr id="200950" name="shpYY3">
          <a:extLst>
            <a:ext uri="{FF2B5EF4-FFF2-40B4-BE49-F238E27FC236}">
              <a16:creationId xmlns:a16="http://schemas.microsoft.com/office/drawing/2014/main" id="{92F41A3E-F836-87DA-27EF-468848CDF24E}"/>
            </a:ext>
          </a:extLst>
        </xdr:cNvPr>
        <xdr:cNvSpPr>
          <a:spLocks noChangeShapeType="1"/>
        </xdr:cNvSpPr>
      </xdr:nvSpPr>
      <xdr:spPr bwMode="auto">
        <a:xfrm flipH="1">
          <a:off x="4076700" y="45910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40</xdr:row>
      <xdr:rowOff>19050</xdr:rowOff>
    </xdr:from>
    <xdr:to>
      <xdr:col>7</xdr:col>
      <xdr:colOff>219075</xdr:colOff>
      <xdr:row>40</xdr:row>
      <xdr:rowOff>104775</xdr:rowOff>
    </xdr:to>
    <xdr:sp macro="" textlink="">
      <xdr:nvSpPr>
        <xdr:cNvPr id="200951" name="shpYY4">
          <a:extLst>
            <a:ext uri="{FF2B5EF4-FFF2-40B4-BE49-F238E27FC236}">
              <a16:creationId xmlns:a16="http://schemas.microsoft.com/office/drawing/2014/main" id="{CDFEE2E8-118B-0E2F-30C6-F86DF3E0A363}"/>
            </a:ext>
          </a:extLst>
        </xdr:cNvPr>
        <xdr:cNvSpPr>
          <a:spLocks noChangeShapeType="1"/>
        </xdr:cNvSpPr>
      </xdr:nvSpPr>
      <xdr:spPr bwMode="auto">
        <a:xfrm flipH="1">
          <a:off x="4352925" y="50387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438150</xdr:colOff>
      <xdr:row>42</xdr:row>
      <xdr:rowOff>142875</xdr:rowOff>
    </xdr:from>
    <xdr:to>
      <xdr:col>7</xdr:col>
      <xdr:colOff>495300</xdr:colOff>
      <xdr:row>43</xdr:row>
      <xdr:rowOff>76200</xdr:rowOff>
    </xdr:to>
    <xdr:sp macro="" textlink="">
      <xdr:nvSpPr>
        <xdr:cNvPr id="200952" name="shpYY5">
          <a:extLst>
            <a:ext uri="{FF2B5EF4-FFF2-40B4-BE49-F238E27FC236}">
              <a16:creationId xmlns:a16="http://schemas.microsoft.com/office/drawing/2014/main" id="{54DCC216-C4F8-A92C-9329-AAC186A02CCC}"/>
            </a:ext>
          </a:extLst>
        </xdr:cNvPr>
        <xdr:cNvSpPr>
          <a:spLocks noChangeShapeType="1"/>
        </xdr:cNvSpPr>
      </xdr:nvSpPr>
      <xdr:spPr bwMode="auto">
        <a:xfrm flipH="1">
          <a:off x="4629150" y="54864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133350</xdr:colOff>
      <xdr:row>45</xdr:row>
      <xdr:rowOff>104775</xdr:rowOff>
    </xdr:from>
    <xdr:to>
      <xdr:col>8</xdr:col>
      <xdr:colOff>190500</xdr:colOff>
      <xdr:row>46</xdr:row>
      <xdr:rowOff>28575</xdr:rowOff>
    </xdr:to>
    <xdr:sp macro="" textlink="">
      <xdr:nvSpPr>
        <xdr:cNvPr id="200953" name="shpYY6">
          <a:extLst>
            <a:ext uri="{FF2B5EF4-FFF2-40B4-BE49-F238E27FC236}">
              <a16:creationId xmlns:a16="http://schemas.microsoft.com/office/drawing/2014/main" id="{94EFFBBD-C76F-C605-E37D-DA0D0C78FFC8}"/>
            </a:ext>
          </a:extLst>
        </xdr:cNvPr>
        <xdr:cNvSpPr>
          <a:spLocks noChangeShapeType="1"/>
        </xdr:cNvSpPr>
      </xdr:nvSpPr>
      <xdr:spPr bwMode="auto">
        <a:xfrm flipH="1">
          <a:off x="4905375" y="593407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400050</xdr:colOff>
      <xdr:row>48</xdr:row>
      <xdr:rowOff>57150</xdr:rowOff>
    </xdr:from>
    <xdr:to>
      <xdr:col>8</xdr:col>
      <xdr:colOff>457200</xdr:colOff>
      <xdr:row>48</xdr:row>
      <xdr:rowOff>152400</xdr:rowOff>
    </xdr:to>
    <xdr:sp macro="" textlink="">
      <xdr:nvSpPr>
        <xdr:cNvPr id="200954" name="shpYY7">
          <a:extLst>
            <a:ext uri="{FF2B5EF4-FFF2-40B4-BE49-F238E27FC236}">
              <a16:creationId xmlns:a16="http://schemas.microsoft.com/office/drawing/2014/main" id="{25EEC52A-F349-20CD-CF6C-2A19684875FE}"/>
            </a:ext>
          </a:extLst>
        </xdr:cNvPr>
        <xdr:cNvSpPr>
          <a:spLocks noChangeShapeType="1"/>
        </xdr:cNvSpPr>
      </xdr:nvSpPr>
      <xdr:spPr bwMode="auto">
        <a:xfrm flipH="1">
          <a:off x="5172075" y="63722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676275</xdr:colOff>
      <xdr:row>51</xdr:row>
      <xdr:rowOff>19050</xdr:rowOff>
    </xdr:from>
    <xdr:to>
      <xdr:col>8</xdr:col>
      <xdr:colOff>733425</xdr:colOff>
      <xdr:row>51</xdr:row>
      <xdr:rowOff>104775</xdr:rowOff>
    </xdr:to>
    <xdr:sp macro="" textlink="">
      <xdr:nvSpPr>
        <xdr:cNvPr id="200955" name="shpYY8">
          <a:extLst>
            <a:ext uri="{FF2B5EF4-FFF2-40B4-BE49-F238E27FC236}">
              <a16:creationId xmlns:a16="http://schemas.microsoft.com/office/drawing/2014/main" id="{579150BA-EED4-7DFE-635E-02FB4875584D}"/>
            </a:ext>
          </a:extLst>
        </xdr:cNvPr>
        <xdr:cNvSpPr>
          <a:spLocks noChangeShapeType="1"/>
        </xdr:cNvSpPr>
      </xdr:nvSpPr>
      <xdr:spPr bwMode="auto">
        <a:xfrm flipH="1">
          <a:off x="5448300" y="681990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190500</xdr:colOff>
      <xdr:row>53</xdr:row>
      <xdr:rowOff>142875</xdr:rowOff>
    </xdr:from>
    <xdr:to>
      <xdr:col>9</xdr:col>
      <xdr:colOff>247650</xdr:colOff>
      <xdr:row>54</xdr:row>
      <xdr:rowOff>76200</xdr:rowOff>
    </xdr:to>
    <xdr:sp macro="" textlink="">
      <xdr:nvSpPr>
        <xdr:cNvPr id="200956" name="shpYY9">
          <a:extLst>
            <a:ext uri="{FF2B5EF4-FFF2-40B4-BE49-F238E27FC236}">
              <a16:creationId xmlns:a16="http://schemas.microsoft.com/office/drawing/2014/main" id="{7210EB5F-A50E-3218-AD38-749DCC01D9AE}"/>
            </a:ext>
          </a:extLst>
        </xdr:cNvPr>
        <xdr:cNvSpPr>
          <a:spLocks noChangeShapeType="1"/>
        </xdr:cNvSpPr>
      </xdr:nvSpPr>
      <xdr:spPr bwMode="auto">
        <a:xfrm flipH="1">
          <a:off x="5724525" y="72675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219075</xdr:colOff>
      <xdr:row>29</xdr:row>
      <xdr:rowOff>104775</xdr:rowOff>
    </xdr:from>
    <xdr:to>
      <xdr:col>5</xdr:col>
      <xdr:colOff>323850</xdr:colOff>
      <xdr:row>29</xdr:row>
      <xdr:rowOff>104775</xdr:rowOff>
    </xdr:to>
    <xdr:sp macro="" textlink="">
      <xdr:nvSpPr>
        <xdr:cNvPr id="200957" name="shpLigneSequence2">
          <a:extLst>
            <a:ext uri="{FF2B5EF4-FFF2-40B4-BE49-F238E27FC236}">
              <a16:creationId xmlns:a16="http://schemas.microsoft.com/office/drawing/2014/main" id="{B9984CBF-D373-D134-74EB-910B7D9684A8}"/>
            </a:ext>
          </a:extLst>
        </xdr:cNvPr>
        <xdr:cNvSpPr>
          <a:spLocks noChangeShapeType="1"/>
        </xdr:cNvSpPr>
      </xdr:nvSpPr>
      <xdr:spPr bwMode="auto">
        <a:xfrm>
          <a:off x="3257550" y="33432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161925</xdr:colOff>
      <xdr:row>30</xdr:row>
      <xdr:rowOff>38100</xdr:rowOff>
    </xdr:from>
    <xdr:to>
      <xdr:col>8</xdr:col>
      <xdr:colOff>647700</xdr:colOff>
      <xdr:row>52</xdr:row>
      <xdr:rowOff>85725</xdr:rowOff>
    </xdr:to>
    <xdr:sp macro="" textlink="">
      <xdr:nvSpPr>
        <xdr:cNvPr id="200958" name="shpLigneSequence4">
          <a:extLst>
            <a:ext uri="{FF2B5EF4-FFF2-40B4-BE49-F238E27FC236}">
              <a16:creationId xmlns:a16="http://schemas.microsoft.com/office/drawing/2014/main" id="{A12826CE-B7C6-2C86-E06A-2401FADA7978}"/>
            </a:ext>
          </a:extLst>
        </xdr:cNvPr>
        <xdr:cNvSpPr>
          <a:spLocks noChangeShapeType="1"/>
        </xdr:cNvSpPr>
      </xdr:nvSpPr>
      <xdr:spPr bwMode="auto">
        <a:xfrm>
          <a:off x="3200400" y="3438525"/>
          <a:ext cx="2219325" cy="36099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647700</xdr:colOff>
      <xdr:row>51</xdr:row>
      <xdr:rowOff>66675</xdr:rowOff>
    </xdr:from>
    <xdr:to>
      <xdr:col>8</xdr:col>
      <xdr:colOff>762000</xdr:colOff>
      <xdr:row>52</xdr:row>
      <xdr:rowOff>85725</xdr:rowOff>
    </xdr:to>
    <xdr:sp macro="" textlink="">
      <xdr:nvSpPr>
        <xdr:cNvPr id="200959" name="shpLigneSequence5">
          <a:extLst>
            <a:ext uri="{FF2B5EF4-FFF2-40B4-BE49-F238E27FC236}">
              <a16:creationId xmlns:a16="http://schemas.microsoft.com/office/drawing/2014/main" id="{8CEDFA4A-3446-EA04-25A2-6621139FC49C}"/>
            </a:ext>
          </a:extLst>
        </xdr:cNvPr>
        <xdr:cNvSpPr>
          <a:spLocks noChangeShapeType="1"/>
        </xdr:cNvSpPr>
      </xdr:nvSpPr>
      <xdr:spPr bwMode="auto">
        <a:xfrm flipV="1">
          <a:off x="5419725" y="6867525"/>
          <a:ext cx="114300" cy="1809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438150</xdr:colOff>
      <xdr:row>43</xdr:row>
      <xdr:rowOff>76200</xdr:rowOff>
    </xdr:from>
    <xdr:to>
      <xdr:col>7</xdr:col>
      <xdr:colOff>552450</xdr:colOff>
      <xdr:row>44</xdr:row>
      <xdr:rowOff>85725</xdr:rowOff>
    </xdr:to>
    <xdr:sp macro="" textlink="">
      <xdr:nvSpPr>
        <xdr:cNvPr id="200960" name="shpLigneSequence7">
          <a:extLst>
            <a:ext uri="{FF2B5EF4-FFF2-40B4-BE49-F238E27FC236}">
              <a16:creationId xmlns:a16="http://schemas.microsoft.com/office/drawing/2014/main" id="{77EE5CE6-A574-59AE-5407-18C03DF15878}"/>
            </a:ext>
          </a:extLst>
        </xdr:cNvPr>
        <xdr:cNvSpPr>
          <a:spLocks noChangeShapeType="1"/>
        </xdr:cNvSpPr>
      </xdr:nvSpPr>
      <xdr:spPr bwMode="auto">
        <a:xfrm flipV="1">
          <a:off x="4629150" y="5581650"/>
          <a:ext cx="114300" cy="1714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32</xdr:row>
      <xdr:rowOff>104775</xdr:rowOff>
    </xdr:from>
    <xdr:to>
      <xdr:col>6</xdr:col>
      <xdr:colOff>438150</xdr:colOff>
      <xdr:row>43</xdr:row>
      <xdr:rowOff>114300</xdr:rowOff>
    </xdr:to>
    <xdr:sp macro="" textlink="">
      <xdr:nvSpPr>
        <xdr:cNvPr id="200961" name="shpLigneSequence9">
          <a:extLst>
            <a:ext uri="{FF2B5EF4-FFF2-40B4-BE49-F238E27FC236}">
              <a16:creationId xmlns:a16="http://schemas.microsoft.com/office/drawing/2014/main" id="{56EC1DAD-B745-76E8-7C1C-290508D6E4AB}"/>
            </a:ext>
          </a:extLst>
        </xdr:cNvPr>
        <xdr:cNvSpPr>
          <a:spLocks noChangeShapeType="1"/>
        </xdr:cNvSpPr>
      </xdr:nvSpPr>
      <xdr:spPr bwMode="auto">
        <a:xfrm>
          <a:off x="2952750" y="3829050"/>
          <a:ext cx="1095375" cy="17907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571500</xdr:colOff>
      <xdr:row>43</xdr:row>
      <xdr:rowOff>114300</xdr:rowOff>
    </xdr:from>
    <xdr:to>
      <xdr:col>6</xdr:col>
      <xdr:colOff>438150</xdr:colOff>
      <xdr:row>48</xdr:row>
      <xdr:rowOff>19050</xdr:rowOff>
    </xdr:to>
    <xdr:sp macro="" textlink="">
      <xdr:nvSpPr>
        <xdr:cNvPr id="200962" name="shpLigneSequence10">
          <a:extLst>
            <a:ext uri="{FF2B5EF4-FFF2-40B4-BE49-F238E27FC236}">
              <a16:creationId xmlns:a16="http://schemas.microsoft.com/office/drawing/2014/main" id="{11CFDC1F-4F89-46DD-65CF-D0F80A994DC1}"/>
            </a:ext>
          </a:extLst>
        </xdr:cNvPr>
        <xdr:cNvSpPr>
          <a:spLocks noChangeShapeType="1"/>
        </xdr:cNvSpPr>
      </xdr:nvSpPr>
      <xdr:spPr bwMode="auto">
        <a:xfrm flipH="1">
          <a:off x="3609975" y="5619750"/>
          <a:ext cx="438150" cy="7143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571500</xdr:colOff>
      <xdr:row>48</xdr:row>
      <xdr:rowOff>19050</xdr:rowOff>
    </xdr:from>
    <xdr:to>
      <xdr:col>7</xdr:col>
      <xdr:colOff>276225</xdr:colOff>
      <xdr:row>56</xdr:row>
      <xdr:rowOff>104775</xdr:rowOff>
    </xdr:to>
    <xdr:sp macro="" textlink="">
      <xdr:nvSpPr>
        <xdr:cNvPr id="200963" name="shpLigneSequence11">
          <a:extLst>
            <a:ext uri="{FF2B5EF4-FFF2-40B4-BE49-F238E27FC236}">
              <a16:creationId xmlns:a16="http://schemas.microsoft.com/office/drawing/2014/main" id="{38A186D6-735A-BAD4-23BF-E955C0AD8117}"/>
            </a:ext>
          </a:extLst>
        </xdr:cNvPr>
        <xdr:cNvSpPr>
          <a:spLocks noChangeShapeType="1"/>
        </xdr:cNvSpPr>
      </xdr:nvSpPr>
      <xdr:spPr bwMode="auto">
        <a:xfrm>
          <a:off x="3609975" y="6334125"/>
          <a:ext cx="857250" cy="13811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38</xdr:row>
      <xdr:rowOff>28575</xdr:rowOff>
    </xdr:from>
    <xdr:to>
      <xdr:col>5</xdr:col>
      <xdr:colOff>466725</xdr:colOff>
      <xdr:row>56</xdr:row>
      <xdr:rowOff>104775</xdr:rowOff>
    </xdr:to>
    <xdr:sp macro="" textlink="">
      <xdr:nvSpPr>
        <xdr:cNvPr id="200964" name="shpLigneSequence13">
          <a:extLst>
            <a:ext uri="{FF2B5EF4-FFF2-40B4-BE49-F238E27FC236}">
              <a16:creationId xmlns:a16="http://schemas.microsoft.com/office/drawing/2014/main" id="{21E4B2F2-FBA0-ABA3-63AC-42A5921F0BDA}"/>
            </a:ext>
          </a:extLst>
        </xdr:cNvPr>
        <xdr:cNvSpPr>
          <a:spLocks noChangeShapeType="1"/>
        </xdr:cNvSpPr>
      </xdr:nvSpPr>
      <xdr:spPr bwMode="auto">
        <a:xfrm flipH="1">
          <a:off x="1666875" y="4724400"/>
          <a:ext cx="1838325" cy="29908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238125</xdr:colOff>
      <xdr:row>52</xdr:row>
      <xdr:rowOff>85725</xdr:rowOff>
    </xdr:from>
    <xdr:to>
      <xdr:col>8</xdr:col>
      <xdr:colOff>647700</xdr:colOff>
      <xdr:row>56</xdr:row>
      <xdr:rowOff>104775</xdr:rowOff>
    </xdr:to>
    <xdr:sp macro="" textlink="">
      <xdr:nvSpPr>
        <xdr:cNvPr id="200965" name="shpLigneSequence15">
          <a:extLst>
            <a:ext uri="{FF2B5EF4-FFF2-40B4-BE49-F238E27FC236}">
              <a16:creationId xmlns:a16="http://schemas.microsoft.com/office/drawing/2014/main" id="{A19CE0FB-8A42-7DF6-157B-B4B19E67AFD1}"/>
            </a:ext>
          </a:extLst>
        </xdr:cNvPr>
        <xdr:cNvSpPr>
          <a:spLocks noChangeShapeType="1"/>
        </xdr:cNvSpPr>
      </xdr:nvSpPr>
      <xdr:spPr bwMode="auto">
        <a:xfrm flipH="1">
          <a:off x="5010150" y="7048500"/>
          <a:ext cx="409575" cy="6667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279393</xdr:colOff>
      <xdr:row>42</xdr:row>
      <xdr:rowOff>48856</xdr:rowOff>
    </xdr:from>
    <xdr:to>
      <xdr:col>2</xdr:col>
      <xdr:colOff>161174</xdr:colOff>
      <xdr:row>43</xdr:row>
      <xdr:rowOff>55235</xdr:rowOff>
    </xdr:to>
    <xdr:sp macro="" textlink="">
      <xdr:nvSpPr>
        <xdr:cNvPr id="47" name="shpLabel2">
          <a:extLst>
            <a:ext uri="{FF2B5EF4-FFF2-40B4-BE49-F238E27FC236}">
              <a16:creationId xmlns:a16="http://schemas.microsoft.com/office/drawing/2014/main" id="{0309EA96-0B00-1750-3608-DE91D647B297}"/>
            </a:ext>
          </a:extLst>
        </xdr:cNvPr>
        <xdr:cNvSpPr txBox="1">
          <a:spLocks noChangeArrowheads="1"/>
        </xdr:cNvSpPr>
      </xdr:nvSpPr>
      <xdr:spPr bwMode="auto">
        <a:xfrm>
          <a:off x="1041393" y="5392381"/>
          <a:ext cx="424706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327675</xdr:colOff>
      <xdr:row>42</xdr:row>
      <xdr:rowOff>48856</xdr:rowOff>
    </xdr:from>
    <xdr:to>
      <xdr:col>9</xdr:col>
      <xdr:colOff>56447</xdr:colOff>
      <xdr:row>43</xdr:row>
      <xdr:rowOff>55235</xdr:rowOff>
    </xdr:to>
    <xdr:sp macro="" textlink="">
      <xdr:nvSpPr>
        <xdr:cNvPr id="48" name="shpLabel3">
          <a:extLst>
            <a:ext uri="{FF2B5EF4-FFF2-40B4-BE49-F238E27FC236}">
              <a16:creationId xmlns:a16="http://schemas.microsoft.com/office/drawing/2014/main" id="{A4F066DA-8847-90EF-3437-53CA942DB1B2}"/>
            </a:ext>
          </a:extLst>
        </xdr:cNvPr>
        <xdr:cNvSpPr txBox="1">
          <a:spLocks noChangeArrowheads="1"/>
        </xdr:cNvSpPr>
      </xdr:nvSpPr>
      <xdr:spPr bwMode="auto">
        <a:xfrm>
          <a:off x="5099700" y="5392381"/>
          <a:ext cx="490772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5</xdr:col>
      <xdr:colOff>3758</xdr:colOff>
      <xdr:row>57</xdr:row>
      <xdr:rowOff>109110</xdr:rowOff>
    </xdr:from>
    <xdr:to>
      <xdr:col>5</xdr:col>
      <xdr:colOff>494530</xdr:colOff>
      <xdr:row>58</xdr:row>
      <xdr:rowOff>115489</xdr:rowOff>
    </xdr:to>
    <xdr:sp macro="" textlink="">
      <xdr:nvSpPr>
        <xdr:cNvPr id="49" name="shpLabel1">
          <a:extLst>
            <a:ext uri="{FF2B5EF4-FFF2-40B4-BE49-F238E27FC236}">
              <a16:creationId xmlns:a16="http://schemas.microsoft.com/office/drawing/2014/main" id="{EBA7B7E8-4557-65B5-68CD-AF959BE2D118}"/>
            </a:ext>
          </a:extLst>
        </xdr:cNvPr>
        <xdr:cNvSpPr txBox="1">
          <a:spLocks noChangeArrowheads="1"/>
        </xdr:cNvSpPr>
      </xdr:nvSpPr>
      <xdr:spPr bwMode="auto">
        <a:xfrm>
          <a:off x="3042233" y="7881510"/>
          <a:ext cx="490772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418490</xdr:colOff>
      <xdr:row>57</xdr:row>
      <xdr:rowOff>38245</xdr:rowOff>
    </xdr:from>
    <xdr:to>
      <xdr:col>0</xdr:col>
      <xdr:colOff>654438</xdr:colOff>
      <xdr:row>58</xdr:row>
      <xdr:rowOff>44624</xdr:rowOff>
    </xdr:to>
    <xdr:sp macro="" textlink="">
      <xdr:nvSpPr>
        <xdr:cNvPr id="50" name="shpLabel4">
          <a:extLst>
            <a:ext uri="{FF2B5EF4-FFF2-40B4-BE49-F238E27FC236}">
              <a16:creationId xmlns:a16="http://schemas.microsoft.com/office/drawing/2014/main" id="{65CB61F1-C1EB-1EFC-D093-2B456EB98C85}"/>
            </a:ext>
          </a:extLst>
        </xdr:cNvPr>
        <xdr:cNvSpPr txBox="1">
          <a:spLocks noChangeArrowheads="1"/>
        </xdr:cNvSpPr>
      </xdr:nvSpPr>
      <xdr:spPr bwMode="auto">
        <a:xfrm>
          <a:off x="418490" y="7810645"/>
          <a:ext cx="235948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433964</xdr:colOff>
      <xdr:row>57</xdr:row>
      <xdr:rowOff>38245</xdr:rowOff>
    </xdr:from>
    <xdr:to>
      <xdr:col>9</xdr:col>
      <xdr:colOff>518905</xdr:colOff>
      <xdr:row>58</xdr:row>
      <xdr:rowOff>44624</xdr:rowOff>
    </xdr:to>
    <xdr:sp macro="" textlink="">
      <xdr:nvSpPr>
        <xdr:cNvPr id="51" name="shpLabel5">
          <a:extLst>
            <a:ext uri="{FF2B5EF4-FFF2-40B4-BE49-F238E27FC236}">
              <a16:creationId xmlns:a16="http://schemas.microsoft.com/office/drawing/2014/main" id="{293B1D2C-365D-7533-644D-01F92893F28A}"/>
            </a:ext>
          </a:extLst>
        </xdr:cNvPr>
        <xdr:cNvSpPr txBox="1">
          <a:spLocks noChangeArrowheads="1"/>
        </xdr:cNvSpPr>
      </xdr:nvSpPr>
      <xdr:spPr bwMode="auto">
        <a:xfrm>
          <a:off x="5967989" y="7810645"/>
          <a:ext cx="84941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352425</xdr:colOff>
      <xdr:row>55</xdr:row>
      <xdr:rowOff>96352</xdr:rowOff>
    </xdr:from>
    <xdr:to>
      <xdr:col>0</xdr:col>
      <xdr:colOff>437366</xdr:colOff>
      <xdr:row>56</xdr:row>
      <xdr:rowOff>102731</xdr:rowOff>
    </xdr:to>
    <xdr:sp macro="" textlink="">
      <xdr:nvSpPr>
        <xdr:cNvPr id="52" name="shpLabel6">
          <a:extLst>
            <a:ext uri="{FF2B5EF4-FFF2-40B4-BE49-F238E27FC236}">
              <a16:creationId xmlns:a16="http://schemas.microsoft.com/office/drawing/2014/main" id="{F3C22595-0F89-7FB8-9A03-72A9459D7133}"/>
            </a:ext>
          </a:extLst>
        </xdr:cNvPr>
        <xdr:cNvSpPr txBox="1">
          <a:spLocks noChangeArrowheads="1"/>
        </xdr:cNvSpPr>
      </xdr:nvSpPr>
      <xdr:spPr bwMode="auto">
        <a:xfrm>
          <a:off x="352425" y="7544902"/>
          <a:ext cx="84941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414378</xdr:colOff>
      <xdr:row>29</xdr:row>
      <xdr:rowOff>1361</xdr:rowOff>
    </xdr:from>
    <xdr:to>
      <xdr:col>5</xdr:col>
      <xdr:colOff>126451</xdr:colOff>
      <xdr:row>30</xdr:row>
      <xdr:rowOff>7740</xdr:rowOff>
    </xdr:to>
    <xdr:sp macro="" textlink="">
      <xdr:nvSpPr>
        <xdr:cNvPr id="53" name="shpLabel7">
          <a:extLst>
            <a:ext uri="{FF2B5EF4-FFF2-40B4-BE49-F238E27FC236}">
              <a16:creationId xmlns:a16="http://schemas.microsoft.com/office/drawing/2014/main" id="{A47DE81D-ACF6-9707-3951-0998212C9D6C}"/>
            </a:ext>
          </a:extLst>
        </xdr:cNvPr>
        <xdr:cNvSpPr txBox="1">
          <a:spLocks noChangeArrowheads="1"/>
        </xdr:cNvSpPr>
      </xdr:nvSpPr>
      <xdr:spPr bwMode="auto">
        <a:xfrm>
          <a:off x="2928978" y="3239861"/>
          <a:ext cx="235948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456778</xdr:colOff>
      <xdr:row>29</xdr:row>
      <xdr:rowOff>1361</xdr:rowOff>
    </xdr:from>
    <xdr:to>
      <xdr:col>5</xdr:col>
      <xdr:colOff>541719</xdr:colOff>
      <xdr:row>30</xdr:row>
      <xdr:rowOff>7740</xdr:rowOff>
    </xdr:to>
    <xdr:sp macro="" textlink="">
      <xdr:nvSpPr>
        <xdr:cNvPr id="54" name="shpLabel8">
          <a:extLst>
            <a:ext uri="{FF2B5EF4-FFF2-40B4-BE49-F238E27FC236}">
              <a16:creationId xmlns:a16="http://schemas.microsoft.com/office/drawing/2014/main" id="{82A69D0E-E57E-3F95-FDC8-BE20FB51E4B1}"/>
            </a:ext>
          </a:extLst>
        </xdr:cNvPr>
        <xdr:cNvSpPr txBox="1">
          <a:spLocks noChangeArrowheads="1"/>
        </xdr:cNvSpPr>
      </xdr:nvSpPr>
      <xdr:spPr bwMode="auto">
        <a:xfrm>
          <a:off x="3495253" y="3239861"/>
          <a:ext cx="84941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622722</xdr:colOff>
      <xdr:row>55</xdr:row>
      <xdr:rowOff>96352</xdr:rowOff>
    </xdr:from>
    <xdr:to>
      <xdr:col>10</xdr:col>
      <xdr:colOff>96670</xdr:colOff>
      <xdr:row>56</xdr:row>
      <xdr:rowOff>102731</xdr:rowOff>
    </xdr:to>
    <xdr:sp macro="" textlink="">
      <xdr:nvSpPr>
        <xdr:cNvPr id="55" name="shpLabel9">
          <a:extLst>
            <a:ext uri="{FF2B5EF4-FFF2-40B4-BE49-F238E27FC236}">
              <a16:creationId xmlns:a16="http://schemas.microsoft.com/office/drawing/2014/main" id="{6DEC93B0-73CA-3CDD-F38B-7F3A4F1E9491}"/>
            </a:ext>
          </a:extLst>
        </xdr:cNvPr>
        <xdr:cNvSpPr txBox="1">
          <a:spLocks noChangeArrowheads="1"/>
        </xdr:cNvSpPr>
      </xdr:nvSpPr>
      <xdr:spPr bwMode="auto">
        <a:xfrm>
          <a:off x="6156747" y="7544902"/>
          <a:ext cx="235948" cy="168304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234638</xdr:colOff>
      <xdr:row>44</xdr:row>
      <xdr:rowOff>87201</xdr:rowOff>
    </xdr:from>
    <xdr:to>
      <xdr:col>5</xdr:col>
      <xdr:colOff>310838</xdr:colOff>
      <xdr:row>45</xdr:row>
      <xdr:rowOff>1476</xdr:rowOff>
    </xdr:to>
    <xdr:sp macro="" textlink="">
      <xdr:nvSpPr>
        <xdr:cNvPr id="4" name="shpSerieCourante">
          <a:extLst>
            <a:ext uri="{FF2B5EF4-FFF2-40B4-BE49-F238E27FC236}">
              <a16:creationId xmlns:a16="http://schemas.microsoft.com/office/drawing/2014/main" id="{F063C78D-36B9-74D5-08C4-4AE2D5EAB389}"/>
            </a:ext>
          </a:extLst>
        </xdr:cNvPr>
        <xdr:cNvSpPr/>
      </xdr:nvSpPr>
      <xdr:spPr>
        <a:xfrm>
          <a:off x="3273113" y="5754576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676275</xdr:colOff>
      <xdr:row>31</xdr:row>
      <xdr:rowOff>38100</xdr:rowOff>
    </xdr:from>
    <xdr:to>
      <xdr:col>19</xdr:col>
      <xdr:colOff>295275</xdr:colOff>
      <xdr:row>85</xdr:row>
      <xdr:rowOff>0</xdr:rowOff>
    </xdr:to>
    <xdr:pic>
      <xdr:nvPicPr>
        <xdr:cNvPr id="196030" name="Picture 1" descr="Triagle 3 FR3">
          <a:extLst>
            <a:ext uri="{FF2B5EF4-FFF2-40B4-BE49-F238E27FC236}">
              <a16:creationId xmlns:a16="http://schemas.microsoft.com/office/drawing/2014/main" id="{7151177A-12F1-BF21-7068-D5B878750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300" y="3438525"/>
          <a:ext cx="6477000" cy="5791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47625</xdr:colOff>
      <xdr:row>45</xdr:row>
      <xdr:rowOff>19050</xdr:rowOff>
    </xdr:from>
    <xdr:to>
      <xdr:col>23</xdr:col>
      <xdr:colOff>514350</xdr:colOff>
      <xdr:row>61</xdr:row>
      <xdr:rowOff>57150</xdr:rowOff>
    </xdr:to>
    <xdr:pic>
      <xdr:nvPicPr>
        <xdr:cNvPr id="196031" name="Picture 2">
          <a:extLst>
            <a:ext uri="{FF2B5EF4-FFF2-40B4-BE49-F238E27FC236}">
              <a16:creationId xmlns:a16="http://schemas.microsoft.com/office/drawing/2014/main" id="{C927A486-5830-4E15-BFDA-5B59E54AA9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3650" y="5686425"/>
          <a:ext cx="2752725" cy="262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66561" name="cmdEnregistrerResultat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EFB498FA-C3EA-EE18-9115-047D694C8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64</xdr:row>
          <xdr:rowOff>104775</xdr:rowOff>
        </xdr:from>
        <xdr:to>
          <xdr:col>4</xdr:col>
          <xdr:colOff>95250</xdr:colOff>
          <xdr:row>66</xdr:row>
          <xdr:rowOff>85725</xdr:rowOff>
        </xdr:to>
        <xdr:sp macro="" textlink="">
          <xdr:nvSpPr>
            <xdr:cNvPr id="66562" name="cmdEffacerUnHistoriqueResultat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8B191822-3B65-ACFD-74A4-C0C1A4034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64</xdr:row>
          <xdr:rowOff>104775</xdr:rowOff>
        </xdr:from>
        <xdr:to>
          <xdr:col>8</xdr:col>
          <xdr:colOff>333375</xdr:colOff>
          <xdr:row>66</xdr:row>
          <xdr:rowOff>85725</xdr:rowOff>
        </xdr:to>
        <xdr:sp macro="" textlink="">
          <xdr:nvSpPr>
            <xdr:cNvPr id="66563" name="cmdEffacerToutHistoriqueResultat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21FF672-9BD8-38A5-7AE9-CD81D041B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581025</xdr:colOff>
      <xdr:row>62</xdr:row>
      <xdr:rowOff>9525</xdr:rowOff>
    </xdr:from>
    <xdr:to>
      <xdr:col>9</xdr:col>
      <xdr:colOff>581025</xdr:colOff>
      <xdr:row>62</xdr:row>
      <xdr:rowOff>9525</xdr:rowOff>
    </xdr:to>
    <xdr:sp macro="" textlink="">
      <xdr:nvSpPr>
        <xdr:cNvPr id="196032" name="shpTriangleBottom">
          <a:extLst>
            <a:ext uri="{FF2B5EF4-FFF2-40B4-BE49-F238E27FC236}">
              <a16:creationId xmlns:a16="http://schemas.microsoft.com/office/drawing/2014/main" id="{0EF33FE0-7387-669C-DE6A-AEA6D46CC265}"/>
            </a:ext>
          </a:extLst>
        </xdr:cNvPr>
        <xdr:cNvSpPr>
          <a:spLocks noChangeShapeType="1"/>
        </xdr:cNvSpPr>
      </xdr:nvSpPr>
      <xdr:spPr bwMode="auto">
        <a:xfrm>
          <a:off x="581025" y="8429625"/>
          <a:ext cx="5534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581025</xdr:colOff>
      <xdr:row>31</xdr:row>
      <xdr:rowOff>76200</xdr:rowOff>
    </xdr:from>
    <xdr:to>
      <xdr:col>5</xdr:col>
      <xdr:colOff>314325</xdr:colOff>
      <xdr:row>62</xdr:row>
      <xdr:rowOff>9525</xdr:rowOff>
    </xdr:to>
    <xdr:sp macro="" textlink="">
      <xdr:nvSpPr>
        <xdr:cNvPr id="196033" name="shpTriangleLeftSide">
          <a:extLst>
            <a:ext uri="{FF2B5EF4-FFF2-40B4-BE49-F238E27FC236}">
              <a16:creationId xmlns:a16="http://schemas.microsoft.com/office/drawing/2014/main" id="{F34251EF-1CC5-F2D0-088D-3E957D618823}"/>
            </a:ext>
          </a:extLst>
        </xdr:cNvPr>
        <xdr:cNvSpPr>
          <a:spLocks noChangeShapeType="1"/>
        </xdr:cNvSpPr>
      </xdr:nvSpPr>
      <xdr:spPr bwMode="auto">
        <a:xfrm flipV="1">
          <a:off x="581025" y="3476625"/>
          <a:ext cx="2771775" cy="4953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314325</xdr:colOff>
      <xdr:row>31</xdr:row>
      <xdr:rowOff>76200</xdr:rowOff>
    </xdr:from>
    <xdr:to>
      <xdr:col>9</xdr:col>
      <xdr:colOff>581025</xdr:colOff>
      <xdr:row>62</xdr:row>
      <xdr:rowOff>9525</xdr:rowOff>
    </xdr:to>
    <xdr:sp macro="" textlink="">
      <xdr:nvSpPr>
        <xdr:cNvPr id="196034" name="shpTriangleRightSide">
          <a:extLst>
            <a:ext uri="{FF2B5EF4-FFF2-40B4-BE49-F238E27FC236}">
              <a16:creationId xmlns:a16="http://schemas.microsoft.com/office/drawing/2014/main" id="{45B815A5-5578-CB08-7D28-312D1FCFC7D3}"/>
            </a:ext>
          </a:extLst>
        </xdr:cNvPr>
        <xdr:cNvSpPr>
          <a:spLocks noChangeShapeType="1"/>
        </xdr:cNvSpPr>
      </xdr:nvSpPr>
      <xdr:spPr bwMode="auto">
        <a:xfrm flipH="1" flipV="1">
          <a:off x="3352800" y="3476625"/>
          <a:ext cx="2762250" cy="4953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733425</xdr:colOff>
      <xdr:row>61</xdr:row>
      <xdr:rowOff>76200</xdr:rowOff>
    </xdr:from>
    <xdr:to>
      <xdr:col>9</xdr:col>
      <xdr:colOff>28575</xdr:colOff>
      <xdr:row>62</xdr:row>
      <xdr:rowOff>9525</xdr:rowOff>
    </xdr:to>
    <xdr:sp macro="" textlink="">
      <xdr:nvSpPr>
        <xdr:cNvPr id="196035" name="shpX1">
          <a:extLst>
            <a:ext uri="{FF2B5EF4-FFF2-40B4-BE49-F238E27FC236}">
              <a16:creationId xmlns:a16="http://schemas.microsoft.com/office/drawing/2014/main" id="{4A6E4967-212B-C865-7453-B4ACE3113D43}"/>
            </a:ext>
          </a:extLst>
        </xdr:cNvPr>
        <xdr:cNvSpPr>
          <a:spLocks noChangeShapeType="1"/>
        </xdr:cNvSpPr>
      </xdr:nvSpPr>
      <xdr:spPr bwMode="auto">
        <a:xfrm flipH="1" flipV="1">
          <a:off x="5505450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61</xdr:row>
      <xdr:rowOff>76200</xdr:rowOff>
    </xdr:from>
    <xdr:to>
      <xdr:col>8</xdr:col>
      <xdr:colOff>238125</xdr:colOff>
      <xdr:row>62</xdr:row>
      <xdr:rowOff>9525</xdr:rowOff>
    </xdr:to>
    <xdr:sp macro="" textlink="">
      <xdr:nvSpPr>
        <xdr:cNvPr id="196036" name="shpX2">
          <a:extLst>
            <a:ext uri="{FF2B5EF4-FFF2-40B4-BE49-F238E27FC236}">
              <a16:creationId xmlns:a16="http://schemas.microsoft.com/office/drawing/2014/main" id="{21363C81-0EEE-618A-7F62-4CE74174F391}"/>
            </a:ext>
          </a:extLst>
        </xdr:cNvPr>
        <xdr:cNvSpPr>
          <a:spLocks noChangeShapeType="1"/>
        </xdr:cNvSpPr>
      </xdr:nvSpPr>
      <xdr:spPr bwMode="auto">
        <a:xfrm flipH="1" flipV="1">
          <a:off x="4953000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209550</xdr:colOff>
      <xdr:row>61</xdr:row>
      <xdr:rowOff>76200</xdr:rowOff>
    </xdr:from>
    <xdr:to>
      <xdr:col>7</xdr:col>
      <xdr:colOff>266700</xdr:colOff>
      <xdr:row>62</xdr:row>
      <xdr:rowOff>9525</xdr:rowOff>
    </xdr:to>
    <xdr:sp macro="" textlink="">
      <xdr:nvSpPr>
        <xdr:cNvPr id="196037" name="shpX3">
          <a:extLst>
            <a:ext uri="{FF2B5EF4-FFF2-40B4-BE49-F238E27FC236}">
              <a16:creationId xmlns:a16="http://schemas.microsoft.com/office/drawing/2014/main" id="{8B6EC4C2-FA6D-4EFE-C681-0B121AF63EBE}"/>
            </a:ext>
          </a:extLst>
        </xdr:cNvPr>
        <xdr:cNvSpPr>
          <a:spLocks noChangeShapeType="1"/>
        </xdr:cNvSpPr>
      </xdr:nvSpPr>
      <xdr:spPr bwMode="auto">
        <a:xfrm flipH="1" flipV="1">
          <a:off x="4400550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238125</xdr:colOff>
      <xdr:row>61</xdr:row>
      <xdr:rowOff>76200</xdr:rowOff>
    </xdr:from>
    <xdr:to>
      <xdr:col>6</xdr:col>
      <xdr:colOff>295275</xdr:colOff>
      <xdr:row>62</xdr:row>
      <xdr:rowOff>9525</xdr:rowOff>
    </xdr:to>
    <xdr:sp macro="" textlink="">
      <xdr:nvSpPr>
        <xdr:cNvPr id="196038" name="shpX4">
          <a:extLst>
            <a:ext uri="{FF2B5EF4-FFF2-40B4-BE49-F238E27FC236}">
              <a16:creationId xmlns:a16="http://schemas.microsoft.com/office/drawing/2014/main" id="{09EB92CF-4D9F-EFA3-5D9C-913722462C94}"/>
            </a:ext>
          </a:extLst>
        </xdr:cNvPr>
        <xdr:cNvSpPr>
          <a:spLocks noChangeShapeType="1"/>
        </xdr:cNvSpPr>
      </xdr:nvSpPr>
      <xdr:spPr bwMode="auto">
        <a:xfrm flipH="1" flipV="1">
          <a:off x="3848100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257175</xdr:colOff>
      <xdr:row>61</xdr:row>
      <xdr:rowOff>76200</xdr:rowOff>
    </xdr:from>
    <xdr:to>
      <xdr:col>5</xdr:col>
      <xdr:colOff>314325</xdr:colOff>
      <xdr:row>62</xdr:row>
      <xdr:rowOff>9525</xdr:rowOff>
    </xdr:to>
    <xdr:sp macro="" textlink="">
      <xdr:nvSpPr>
        <xdr:cNvPr id="196039" name="shpX5">
          <a:extLst>
            <a:ext uri="{FF2B5EF4-FFF2-40B4-BE49-F238E27FC236}">
              <a16:creationId xmlns:a16="http://schemas.microsoft.com/office/drawing/2014/main" id="{62E8BC5E-9E95-52E8-A0CE-A9696B721FBC}"/>
            </a:ext>
          </a:extLst>
        </xdr:cNvPr>
        <xdr:cNvSpPr>
          <a:spLocks noChangeShapeType="1"/>
        </xdr:cNvSpPr>
      </xdr:nvSpPr>
      <xdr:spPr bwMode="auto">
        <a:xfrm flipH="1" flipV="1">
          <a:off x="3295650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61</xdr:row>
      <xdr:rowOff>76200</xdr:rowOff>
    </xdr:from>
    <xdr:to>
      <xdr:col>4</xdr:col>
      <xdr:colOff>276225</xdr:colOff>
      <xdr:row>62</xdr:row>
      <xdr:rowOff>9525</xdr:rowOff>
    </xdr:to>
    <xdr:sp macro="" textlink="">
      <xdr:nvSpPr>
        <xdr:cNvPr id="196040" name="shpX6">
          <a:extLst>
            <a:ext uri="{FF2B5EF4-FFF2-40B4-BE49-F238E27FC236}">
              <a16:creationId xmlns:a16="http://schemas.microsoft.com/office/drawing/2014/main" id="{54F513D4-C827-AD9A-617F-6AE39220F96A}"/>
            </a:ext>
          </a:extLst>
        </xdr:cNvPr>
        <xdr:cNvSpPr>
          <a:spLocks noChangeShapeType="1"/>
        </xdr:cNvSpPr>
      </xdr:nvSpPr>
      <xdr:spPr bwMode="auto">
        <a:xfrm flipH="1" flipV="1">
          <a:off x="2743200" y="833437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314325</xdr:colOff>
      <xdr:row>61</xdr:row>
      <xdr:rowOff>76200</xdr:rowOff>
    </xdr:from>
    <xdr:to>
      <xdr:col>3</xdr:col>
      <xdr:colOff>371475</xdr:colOff>
      <xdr:row>62</xdr:row>
      <xdr:rowOff>9525</xdr:rowOff>
    </xdr:to>
    <xdr:sp macro="" textlink="">
      <xdr:nvSpPr>
        <xdr:cNvPr id="196041" name="shpX7">
          <a:extLst>
            <a:ext uri="{FF2B5EF4-FFF2-40B4-BE49-F238E27FC236}">
              <a16:creationId xmlns:a16="http://schemas.microsoft.com/office/drawing/2014/main" id="{C0F8CEFC-8E02-872F-2417-20F8E624B71E}"/>
            </a:ext>
          </a:extLst>
        </xdr:cNvPr>
        <xdr:cNvSpPr>
          <a:spLocks noChangeShapeType="1"/>
        </xdr:cNvSpPr>
      </xdr:nvSpPr>
      <xdr:spPr bwMode="auto">
        <a:xfrm flipH="1" flipV="1">
          <a:off x="2181225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61</xdr:row>
      <xdr:rowOff>76200</xdr:rowOff>
    </xdr:from>
    <xdr:to>
      <xdr:col>2</xdr:col>
      <xdr:colOff>381000</xdr:colOff>
      <xdr:row>62</xdr:row>
      <xdr:rowOff>9525</xdr:rowOff>
    </xdr:to>
    <xdr:sp macro="" textlink="">
      <xdr:nvSpPr>
        <xdr:cNvPr id="196042" name="shpX8">
          <a:extLst>
            <a:ext uri="{FF2B5EF4-FFF2-40B4-BE49-F238E27FC236}">
              <a16:creationId xmlns:a16="http://schemas.microsoft.com/office/drawing/2014/main" id="{7329827F-15D2-FB44-B3DD-8538B02D297D}"/>
            </a:ext>
          </a:extLst>
        </xdr:cNvPr>
        <xdr:cNvSpPr>
          <a:spLocks noChangeShapeType="1"/>
        </xdr:cNvSpPr>
      </xdr:nvSpPr>
      <xdr:spPr bwMode="auto">
        <a:xfrm flipH="1" flipV="1">
          <a:off x="1628775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314325</xdr:colOff>
      <xdr:row>61</xdr:row>
      <xdr:rowOff>76200</xdr:rowOff>
    </xdr:from>
    <xdr:to>
      <xdr:col>1</xdr:col>
      <xdr:colOff>371475</xdr:colOff>
      <xdr:row>62</xdr:row>
      <xdr:rowOff>9525</xdr:rowOff>
    </xdr:to>
    <xdr:sp macro="" textlink="">
      <xdr:nvSpPr>
        <xdr:cNvPr id="196043" name="shpX9">
          <a:extLst>
            <a:ext uri="{FF2B5EF4-FFF2-40B4-BE49-F238E27FC236}">
              <a16:creationId xmlns:a16="http://schemas.microsoft.com/office/drawing/2014/main" id="{62C6429A-0B2B-FD8F-C7BA-EDD7777B1639}"/>
            </a:ext>
          </a:extLst>
        </xdr:cNvPr>
        <xdr:cNvSpPr>
          <a:spLocks noChangeShapeType="1"/>
        </xdr:cNvSpPr>
      </xdr:nvSpPr>
      <xdr:spPr bwMode="auto">
        <a:xfrm flipH="1" flipV="1">
          <a:off x="1076325" y="83343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59</xdr:row>
      <xdr:rowOff>0</xdr:rowOff>
    </xdr:from>
    <xdr:to>
      <xdr:col>1</xdr:col>
      <xdr:colOff>209550</xdr:colOff>
      <xdr:row>59</xdr:row>
      <xdr:rowOff>0</xdr:rowOff>
    </xdr:to>
    <xdr:sp macro="" textlink="">
      <xdr:nvSpPr>
        <xdr:cNvPr id="196044" name="shpY1">
          <a:extLst>
            <a:ext uri="{FF2B5EF4-FFF2-40B4-BE49-F238E27FC236}">
              <a16:creationId xmlns:a16="http://schemas.microsoft.com/office/drawing/2014/main" id="{60810CFE-0026-D88B-9217-32F212A7CD7F}"/>
            </a:ext>
          </a:extLst>
        </xdr:cNvPr>
        <xdr:cNvSpPr>
          <a:spLocks noChangeShapeType="1"/>
        </xdr:cNvSpPr>
      </xdr:nvSpPr>
      <xdr:spPr bwMode="auto">
        <a:xfrm>
          <a:off x="857250" y="79343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371475</xdr:colOff>
      <xdr:row>55</xdr:row>
      <xdr:rowOff>152400</xdr:rowOff>
    </xdr:from>
    <xdr:to>
      <xdr:col>1</xdr:col>
      <xdr:colOff>485775</xdr:colOff>
      <xdr:row>55</xdr:row>
      <xdr:rowOff>152400</xdr:rowOff>
    </xdr:to>
    <xdr:sp macro="" textlink="">
      <xdr:nvSpPr>
        <xdr:cNvPr id="196045" name="shpY2">
          <a:extLst>
            <a:ext uri="{FF2B5EF4-FFF2-40B4-BE49-F238E27FC236}">
              <a16:creationId xmlns:a16="http://schemas.microsoft.com/office/drawing/2014/main" id="{EE7A6716-106D-79C3-924F-279139000CEF}"/>
            </a:ext>
          </a:extLst>
        </xdr:cNvPr>
        <xdr:cNvSpPr>
          <a:spLocks noChangeShapeType="1"/>
        </xdr:cNvSpPr>
      </xdr:nvSpPr>
      <xdr:spPr bwMode="auto">
        <a:xfrm>
          <a:off x="1133475" y="74390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52</xdr:row>
      <xdr:rowOff>142875</xdr:rowOff>
    </xdr:from>
    <xdr:to>
      <xdr:col>2</xdr:col>
      <xdr:colOff>219075</xdr:colOff>
      <xdr:row>52</xdr:row>
      <xdr:rowOff>142875</xdr:rowOff>
    </xdr:to>
    <xdr:sp macro="" textlink="">
      <xdr:nvSpPr>
        <xdr:cNvPr id="196046" name="shpY3">
          <a:extLst>
            <a:ext uri="{FF2B5EF4-FFF2-40B4-BE49-F238E27FC236}">
              <a16:creationId xmlns:a16="http://schemas.microsoft.com/office/drawing/2014/main" id="{0C39FCC4-595E-B3C8-498D-DBFAEC0E59B9}"/>
            </a:ext>
          </a:extLst>
        </xdr:cNvPr>
        <xdr:cNvSpPr>
          <a:spLocks noChangeShapeType="1"/>
        </xdr:cNvSpPr>
      </xdr:nvSpPr>
      <xdr:spPr bwMode="auto">
        <a:xfrm>
          <a:off x="1409700" y="69437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381000</xdr:colOff>
      <xdr:row>49</xdr:row>
      <xdr:rowOff>133350</xdr:rowOff>
    </xdr:from>
    <xdr:to>
      <xdr:col>2</xdr:col>
      <xdr:colOff>495300</xdr:colOff>
      <xdr:row>49</xdr:row>
      <xdr:rowOff>133350</xdr:rowOff>
    </xdr:to>
    <xdr:sp macro="" textlink="">
      <xdr:nvSpPr>
        <xdr:cNvPr id="196047" name="shpY4">
          <a:extLst>
            <a:ext uri="{FF2B5EF4-FFF2-40B4-BE49-F238E27FC236}">
              <a16:creationId xmlns:a16="http://schemas.microsoft.com/office/drawing/2014/main" id="{C985EC18-A603-6438-687B-05B927839AE0}"/>
            </a:ext>
          </a:extLst>
        </xdr:cNvPr>
        <xdr:cNvSpPr>
          <a:spLocks noChangeShapeType="1"/>
        </xdr:cNvSpPr>
      </xdr:nvSpPr>
      <xdr:spPr bwMode="auto">
        <a:xfrm>
          <a:off x="1685925" y="64484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46</xdr:row>
      <xdr:rowOff>133350</xdr:rowOff>
    </xdr:from>
    <xdr:to>
      <xdr:col>3</xdr:col>
      <xdr:colOff>209550</xdr:colOff>
      <xdr:row>46</xdr:row>
      <xdr:rowOff>133350</xdr:rowOff>
    </xdr:to>
    <xdr:sp macro="" textlink="">
      <xdr:nvSpPr>
        <xdr:cNvPr id="196048" name="shpY5">
          <a:extLst>
            <a:ext uri="{FF2B5EF4-FFF2-40B4-BE49-F238E27FC236}">
              <a16:creationId xmlns:a16="http://schemas.microsoft.com/office/drawing/2014/main" id="{1081AE0E-8F21-C4F9-26A2-2BC3B9AC56F4}"/>
            </a:ext>
          </a:extLst>
        </xdr:cNvPr>
        <xdr:cNvSpPr>
          <a:spLocks noChangeShapeType="1"/>
        </xdr:cNvSpPr>
      </xdr:nvSpPr>
      <xdr:spPr bwMode="auto">
        <a:xfrm>
          <a:off x="1962150" y="59626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43</xdr:row>
      <xdr:rowOff>114300</xdr:rowOff>
    </xdr:from>
    <xdr:to>
      <xdr:col>3</xdr:col>
      <xdr:colOff>485775</xdr:colOff>
      <xdr:row>43</xdr:row>
      <xdr:rowOff>114300</xdr:rowOff>
    </xdr:to>
    <xdr:sp macro="" textlink="">
      <xdr:nvSpPr>
        <xdr:cNvPr id="196049" name="shpY6">
          <a:extLst>
            <a:ext uri="{FF2B5EF4-FFF2-40B4-BE49-F238E27FC236}">
              <a16:creationId xmlns:a16="http://schemas.microsoft.com/office/drawing/2014/main" id="{F96ACC9E-F6EA-4662-3523-876CA768CA97}"/>
            </a:ext>
          </a:extLst>
        </xdr:cNvPr>
        <xdr:cNvSpPr>
          <a:spLocks noChangeShapeType="1"/>
        </xdr:cNvSpPr>
      </xdr:nvSpPr>
      <xdr:spPr bwMode="auto">
        <a:xfrm>
          <a:off x="2238375" y="54578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647700</xdr:colOff>
      <xdr:row>40</xdr:row>
      <xdr:rowOff>104775</xdr:rowOff>
    </xdr:from>
    <xdr:to>
      <xdr:col>4</xdr:col>
      <xdr:colOff>114300</xdr:colOff>
      <xdr:row>40</xdr:row>
      <xdr:rowOff>104775</xdr:rowOff>
    </xdr:to>
    <xdr:sp macro="" textlink="">
      <xdr:nvSpPr>
        <xdr:cNvPr id="196050" name="shpY7">
          <a:extLst>
            <a:ext uri="{FF2B5EF4-FFF2-40B4-BE49-F238E27FC236}">
              <a16:creationId xmlns:a16="http://schemas.microsoft.com/office/drawing/2014/main" id="{51A9BDB0-B2F9-1F4F-4AC0-4E9B8D35022B}"/>
            </a:ext>
          </a:extLst>
        </xdr:cNvPr>
        <xdr:cNvSpPr>
          <a:spLocks noChangeShapeType="1"/>
        </xdr:cNvSpPr>
      </xdr:nvSpPr>
      <xdr:spPr bwMode="auto">
        <a:xfrm>
          <a:off x="2514600" y="49625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276225</xdr:colOff>
      <xdr:row>37</xdr:row>
      <xdr:rowOff>104775</xdr:rowOff>
    </xdr:from>
    <xdr:to>
      <xdr:col>4</xdr:col>
      <xdr:colOff>390525</xdr:colOff>
      <xdr:row>37</xdr:row>
      <xdr:rowOff>104775</xdr:rowOff>
    </xdr:to>
    <xdr:sp macro="" textlink="">
      <xdr:nvSpPr>
        <xdr:cNvPr id="196051" name="shpY8">
          <a:extLst>
            <a:ext uri="{FF2B5EF4-FFF2-40B4-BE49-F238E27FC236}">
              <a16:creationId xmlns:a16="http://schemas.microsoft.com/office/drawing/2014/main" id="{0A33A70C-B2C4-BA06-6EDC-0DC4A35E39BD}"/>
            </a:ext>
          </a:extLst>
        </xdr:cNvPr>
        <xdr:cNvSpPr>
          <a:spLocks noChangeShapeType="1"/>
        </xdr:cNvSpPr>
      </xdr:nvSpPr>
      <xdr:spPr bwMode="auto">
        <a:xfrm>
          <a:off x="2790825" y="44767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28575</xdr:colOff>
      <xdr:row>34</xdr:row>
      <xdr:rowOff>85725</xdr:rowOff>
    </xdr:from>
    <xdr:to>
      <xdr:col>5</xdr:col>
      <xdr:colOff>142875</xdr:colOff>
      <xdr:row>34</xdr:row>
      <xdr:rowOff>85725</xdr:rowOff>
    </xdr:to>
    <xdr:sp macro="" textlink="">
      <xdr:nvSpPr>
        <xdr:cNvPr id="196052" name="shpY9">
          <a:extLst>
            <a:ext uri="{FF2B5EF4-FFF2-40B4-BE49-F238E27FC236}">
              <a16:creationId xmlns:a16="http://schemas.microsoft.com/office/drawing/2014/main" id="{D2E3A267-9F76-12B4-8120-172AD476FA78}"/>
            </a:ext>
          </a:extLst>
        </xdr:cNvPr>
        <xdr:cNvSpPr>
          <a:spLocks noChangeShapeType="1"/>
        </xdr:cNvSpPr>
      </xdr:nvSpPr>
      <xdr:spPr bwMode="auto">
        <a:xfrm>
          <a:off x="3067050" y="39719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533400</xdr:colOff>
      <xdr:row>34</xdr:row>
      <xdr:rowOff>85725</xdr:rowOff>
    </xdr:from>
    <xdr:to>
      <xdr:col>6</xdr:col>
      <xdr:colOff>19050</xdr:colOff>
      <xdr:row>35</xdr:row>
      <xdr:rowOff>19050</xdr:rowOff>
    </xdr:to>
    <xdr:sp macro="" textlink="">
      <xdr:nvSpPr>
        <xdr:cNvPr id="196053" name="shpYY1">
          <a:extLst>
            <a:ext uri="{FF2B5EF4-FFF2-40B4-BE49-F238E27FC236}">
              <a16:creationId xmlns:a16="http://schemas.microsoft.com/office/drawing/2014/main" id="{C8A27105-BB8C-0446-F733-3F2EC6B9B389}"/>
            </a:ext>
          </a:extLst>
        </xdr:cNvPr>
        <xdr:cNvSpPr>
          <a:spLocks noChangeShapeType="1"/>
        </xdr:cNvSpPr>
      </xdr:nvSpPr>
      <xdr:spPr bwMode="auto">
        <a:xfrm flipH="1">
          <a:off x="3571875" y="39719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238125</xdr:colOff>
      <xdr:row>37</xdr:row>
      <xdr:rowOff>104775</xdr:rowOff>
    </xdr:from>
    <xdr:to>
      <xdr:col>6</xdr:col>
      <xdr:colOff>295275</xdr:colOff>
      <xdr:row>38</xdr:row>
      <xdr:rowOff>38100</xdr:rowOff>
    </xdr:to>
    <xdr:sp macro="" textlink="">
      <xdr:nvSpPr>
        <xdr:cNvPr id="196054" name="shpYY2">
          <a:extLst>
            <a:ext uri="{FF2B5EF4-FFF2-40B4-BE49-F238E27FC236}">
              <a16:creationId xmlns:a16="http://schemas.microsoft.com/office/drawing/2014/main" id="{1034119F-290E-C9AB-3D57-3E00A642CBEE}"/>
            </a:ext>
          </a:extLst>
        </xdr:cNvPr>
        <xdr:cNvSpPr>
          <a:spLocks noChangeShapeType="1"/>
        </xdr:cNvSpPr>
      </xdr:nvSpPr>
      <xdr:spPr bwMode="auto">
        <a:xfrm flipH="1">
          <a:off x="3848100" y="44767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514350</xdr:colOff>
      <xdr:row>40</xdr:row>
      <xdr:rowOff>104775</xdr:rowOff>
    </xdr:from>
    <xdr:to>
      <xdr:col>6</xdr:col>
      <xdr:colOff>571500</xdr:colOff>
      <xdr:row>41</xdr:row>
      <xdr:rowOff>47625</xdr:rowOff>
    </xdr:to>
    <xdr:sp macro="" textlink="">
      <xdr:nvSpPr>
        <xdr:cNvPr id="196055" name="shpYY3">
          <a:extLst>
            <a:ext uri="{FF2B5EF4-FFF2-40B4-BE49-F238E27FC236}">
              <a16:creationId xmlns:a16="http://schemas.microsoft.com/office/drawing/2014/main" id="{5EC06123-5040-9F72-047E-405F926FD5B2}"/>
            </a:ext>
          </a:extLst>
        </xdr:cNvPr>
        <xdr:cNvSpPr>
          <a:spLocks noChangeShapeType="1"/>
        </xdr:cNvSpPr>
      </xdr:nvSpPr>
      <xdr:spPr bwMode="auto">
        <a:xfrm flipH="1">
          <a:off x="4124325" y="496252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209550</xdr:colOff>
      <xdr:row>43</xdr:row>
      <xdr:rowOff>114300</xdr:rowOff>
    </xdr:from>
    <xdr:to>
      <xdr:col>7</xdr:col>
      <xdr:colOff>266700</xdr:colOff>
      <xdr:row>44</xdr:row>
      <xdr:rowOff>47625</xdr:rowOff>
    </xdr:to>
    <xdr:sp macro="" textlink="">
      <xdr:nvSpPr>
        <xdr:cNvPr id="196056" name="shpYY4">
          <a:extLst>
            <a:ext uri="{FF2B5EF4-FFF2-40B4-BE49-F238E27FC236}">
              <a16:creationId xmlns:a16="http://schemas.microsoft.com/office/drawing/2014/main" id="{9296013B-CED6-2C75-A9EF-7CE86B4957F2}"/>
            </a:ext>
          </a:extLst>
        </xdr:cNvPr>
        <xdr:cNvSpPr>
          <a:spLocks noChangeShapeType="1"/>
        </xdr:cNvSpPr>
      </xdr:nvSpPr>
      <xdr:spPr bwMode="auto">
        <a:xfrm flipH="1">
          <a:off x="4400550" y="54578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485775</xdr:colOff>
      <xdr:row>46</xdr:row>
      <xdr:rowOff>133350</xdr:rowOff>
    </xdr:from>
    <xdr:to>
      <xdr:col>7</xdr:col>
      <xdr:colOff>542925</xdr:colOff>
      <xdr:row>47</xdr:row>
      <xdr:rowOff>66675</xdr:rowOff>
    </xdr:to>
    <xdr:sp macro="" textlink="">
      <xdr:nvSpPr>
        <xdr:cNvPr id="196057" name="shpYY5">
          <a:extLst>
            <a:ext uri="{FF2B5EF4-FFF2-40B4-BE49-F238E27FC236}">
              <a16:creationId xmlns:a16="http://schemas.microsoft.com/office/drawing/2014/main" id="{B10FB133-13E4-0742-5811-943895FF64E4}"/>
            </a:ext>
          </a:extLst>
        </xdr:cNvPr>
        <xdr:cNvSpPr>
          <a:spLocks noChangeShapeType="1"/>
        </xdr:cNvSpPr>
      </xdr:nvSpPr>
      <xdr:spPr bwMode="auto">
        <a:xfrm flipH="1">
          <a:off x="4676775" y="59626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49</xdr:row>
      <xdr:rowOff>133350</xdr:rowOff>
    </xdr:from>
    <xdr:to>
      <xdr:col>8</xdr:col>
      <xdr:colOff>238125</xdr:colOff>
      <xdr:row>50</xdr:row>
      <xdr:rowOff>76200</xdr:rowOff>
    </xdr:to>
    <xdr:sp macro="" textlink="">
      <xdr:nvSpPr>
        <xdr:cNvPr id="196058" name="shpYY6">
          <a:extLst>
            <a:ext uri="{FF2B5EF4-FFF2-40B4-BE49-F238E27FC236}">
              <a16:creationId xmlns:a16="http://schemas.microsoft.com/office/drawing/2014/main" id="{9C6FCFDC-964D-ADE2-8F1F-5674A7FB17C9}"/>
            </a:ext>
          </a:extLst>
        </xdr:cNvPr>
        <xdr:cNvSpPr>
          <a:spLocks noChangeShapeType="1"/>
        </xdr:cNvSpPr>
      </xdr:nvSpPr>
      <xdr:spPr bwMode="auto">
        <a:xfrm flipH="1">
          <a:off x="4953000" y="644842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457200</xdr:colOff>
      <xdr:row>52</xdr:row>
      <xdr:rowOff>142875</xdr:rowOff>
    </xdr:from>
    <xdr:to>
      <xdr:col>8</xdr:col>
      <xdr:colOff>514350</xdr:colOff>
      <xdr:row>53</xdr:row>
      <xdr:rowOff>76200</xdr:rowOff>
    </xdr:to>
    <xdr:sp macro="" textlink="">
      <xdr:nvSpPr>
        <xdr:cNvPr id="196059" name="shpYY7">
          <a:extLst>
            <a:ext uri="{FF2B5EF4-FFF2-40B4-BE49-F238E27FC236}">
              <a16:creationId xmlns:a16="http://schemas.microsoft.com/office/drawing/2014/main" id="{22A5BDFA-1B4B-1239-565C-88059BFC205C}"/>
            </a:ext>
          </a:extLst>
        </xdr:cNvPr>
        <xdr:cNvSpPr>
          <a:spLocks noChangeShapeType="1"/>
        </xdr:cNvSpPr>
      </xdr:nvSpPr>
      <xdr:spPr bwMode="auto">
        <a:xfrm flipH="1">
          <a:off x="5229225" y="69437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733425</xdr:colOff>
      <xdr:row>55</xdr:row>
      <xdr:rowOff>152400</xdr:rowOff>
    </xdr:from>
    <xdr:to>
      <xdr:col>9</xdr:col>
      <xdr:colOff>28575</xdr:colOff>
      <xdr:row>56</xdr:row>
      <xdr:rowOff>85725</xdr:rowOff>
    </xdr:to>
    <xdr:sp macro="" textlink="">
      <xdr:nvSpPr>
        <xdr:cNvPr id="196060" name="shpYY8">
          <a:extLst>
            <a:ext uri="{FF2B5EF4-FFF2-40B4-BE49-F238E27FC236}">
              <a16:creationId xmlns:a16="http://schemas.microsoft.com/office/drawing/2014/main" id="{DCE4DEEF-6E3F-37E0-48D9-EF5C202E07BF}"/>
            </a:ext>
          </a:extLst>
        </xdr:cNvPr>
        <xdr:cNvSpPr>
          <a:spLocks noChangeShapeType="1"/>
        </xdr:cNvSpPr>
      </xdr:nvSpPr>
      <xdr:spPr bwMode="auto">
        <a:xfrm flipH="1">
          <a:off x="5505450" y="74390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247650</xdr:colOff>
      <xdr:row>59</xdr:row>
      <xdr:rowOff>0</xdr:rowOff>
    </xdr:from>
    <xdr:to>
      <xdr:col>9</xdr:col>
      <xdr:colOff>304800</xdr:colOff>
      <xdr:row>59</xdr:row>
      <xdr:rowOff>104775</xdr:rowOff>
    </xdr:to>
    <xdr:sp macro="" textlink="">
      <xdr:nvSpPr>
        <xdr:cNvPr id="196061" name="shpYY9">
          <a:extLst>
            <a:ext uri="{FF2B5EF4-FFF2-40B4-BE49-F238E27FC236}">
              <a16:creationId xmlns:a16="http://schemas.microsoft.com/office/drawing/2014/main" id="{6B049525-FE65-3C86-9F20-6E0AB2691304}"/>
            </a:ext>
          </a:extLst>
        </xdr:cNvPr>
        <xdr:cNvSpPr>
          <a:spLocks noChangeShapeType="1"/>
        </xdr:cNvSpPr>
      </xdr:nvSpPr>
      <xdr:spPr bwMode="auto">
        <a:xfrm flipH="1">
          <a:off x="5781675" y="793432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257175</xdr:colOff>
      <xdr:row>32</xdr:row>
      <xdr:rowOff>9525</xdr:rowOff>
    </xdr:from>
    <xdr:to>
      <xdr:col>5</xdr:col>
      <xdr:colOff>361950</xdr:colOff>
      <xdr:row>32</xdr:row>
      <xdr:rowOff>9525</xdr:rowOff>
    </xdr:to>
    <xdr:sp macro="" textlink="">
      <xdr:nvSpPr>
        <xdr:cNvPr id="196062" name="shpLigneSequence2">
          <a:extLst>
            <a:ext uri="{FF2B5EF4-FFF2-40B4-BE49-F238E27FC236}">
              <a16:creationId xmlns:a16="http://schemas.microsoft.com/office/drawing/2014/main" id="{1373D5F0-7F0E-842D-53DF-DBB88F79197A}"/>
            </a:ext>
          </a:extLst>
        </xdr:cNvPr>
        <xdr:cNvSpPr>
          <a:spLocks noChangeShapeType="1"/>
        </xdr:cNvSpPr>
      </xdr:nvSpPr>
      <xdr:spPr bwMode="auto">
        <a:xfrm>
          <a:off x="3295650" y="35718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32</xdr:row>
      <xdr:rowOff>114300</xdr:rowOff>
    </xdr:from>
    <xdr:to>
      <xdr:col>8</xdr:col>
      <xdr:colOff>209550</xdr:colOff>
      <xdr:row>51</xdr:row>
      <xdr:rowOff>152400</xdr:rowOff>
    </xdr:to>
    <xdr:sp macro="" textlink="">
      <xdr:nvSpPr>
        <xdr:cNvPr id="196063" name="shpLigneSequence4">
          <a:extLst>
            <a:ext uri="{FF2B5EF4-FFF2-40B4-BE49-F238E27FC236}">
              <a16:creationId xmlns:a16="http://schemas.microsoft.com/office/drawing/2014/main" id="{D5B3F16D-ABBC-761A-1F8D-E7B3877AF6C8}"/>
            </a:ext>
          </a:extLst>
        </xdr:cNvPr>
        <xdr:cNvSpPr>
          <a:spLocks noChangeShapeType="1"/>
        </xdr:cNvSpPr>
      </xdr:nvSpPr>
      <xdr:spPr bwMode="auto">
        <a:xfrm>
          <a:off x="3238500" y="3676650"/>
          <a:ext cx="1743075" cy="3114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209550</xdr:colOff>
      <xdr:row>50</xdr:row>
      <xdr:rowOff>123825</xdr:rowOff>
    </xdr:from>
    <xdr:to>
      <xdr:col>8</xdr:col>
      <xdr:colOff>323850</xdr:colOff>
      <xdr:row>51</xdr:row>
      <xdr:rowOff>152400</xdr:rowOff>
    </xdr:to>
    <xdr:sp macro="" textlink="">
      <xdr:nvSpPr>
        <xdr:cNvPr id="196064" name="shpLigneSequence5">
          <a:extLst>
            <a:ext uri="{FF2B5EF4-FFF2-40B4-BE49-F238E27FC236}">
              <a16:creationId xmlns:a16="http://schemas.microsoft.com/office/drawing/2014/main" id="{621F3944-860D-A532-05C3-74E85E93F1A9}"/>
            </a:ext>
          </a:extLst>
        </xdr:cNvPr>
        <xdr:cNvSpPr>
          <a:spLocks noChangeShapeType="1"/>
        </xdr:cNvSpPr>
      </xdr:nvSpPr>
      <xdr:spPr bwMode="auto">
        <a:xfrm flipV="1">
          <a:off x="4981575" y="6600825"/>
          <a:ext cx="114300" cy="1905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238125</xdr:colOff>
      <xdr:row>44</xdr:row>
      <xdr:rowOff>95250</xdr:rowOff>
    </xdr:from>
    <xdr:to>
      <xdr:col>7</xdr:col>
      <xdr:colOff>342900</xdr:colOff>
      <xdr:row>45</xdr:row>
      <xdr:rowOff>133350</xdr:rowOff>
    </xdr:to>
    <xdr:sp macro="" textlink="">
      <xdr:nvSpPr>
        <xdr:cNvPr id="196065" name="shpLigneSequence7">
          <a:extLst>
            <a:ext uri="{FF2B5EF4-FFF2-40B4-BE49-F238E27FC236}">
              <a16:creationId xmlns:a16="http://schemas.microsoft.com/office/drawing/2014/main" id="{06DC87E5-A0C4-24C7-F6B6-2950733DE387}"/>
            </a:ext>
          </a:extLst>
        </xdr:cNvPr>
        <xdr:cNvSpPr>
          <a:spLocks noChangeShapeType="1"/>
        </xdr:cNvSpPr>
      </xdr:nvSpPr>
      <xdr:spPr bwMode="auto">
        <a:xfrm flipV="1">
          <a:off x="4429125" y="5600700"/>
          <a:ext cx="104775" cy="2000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485775</xdr:colOff>
      <xdr:row>51</xdr:row>
      <xdr:rowOff>152400</xdr:rowOff>
    </xdr:from>
    <xdr:to>
      <xdr:col>8</xdr:col>
      <xdr:colOff>209550</xdr:colOff>
      <xdr:row>55</xdr:row>
      <xdr:rowOff>47625</xdr:rowOff>
    </xdr:to>
    <xdr:sp macro="" textlink="">
      <xdr:nvSpPr>
        <xdr:cNvPr id="196066" name="shpLigneSequence9">
          <a:extLst>
            <a:ext uri="{FF2B5EF4-FFF2-40B4-BE49-F238E27FC236}">
              <a16:creationId xmlns:a16="http://schemas.microsoft.com/office/drawing/2014/main" id="{C2D2DF42-5923-9B6E-3FB0-DCDBD46305CC}"/>
            </a:ext>
          </a:extLst>
        </xdr:cNvPr>
        <xdr:cNvSpPr>
          <a:spLocks noChangeShapeType="1"/>
        </xdr:cNvSpPr>
      </xdr:nvSpPr>
      <xdr:spPr bwMode="auto">
        <a:xfrm flipH="1">
          <a:off x="4676775" y="6791325"/>
          <a:ext cx="304800" cy="5429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485775</xdr:colOff>
      <xdr:row>55</xdr:row>
      <xdr:rowOff>47625</xdr:rowOff>
    </xdr:from>
    <xdr:to>
      <xdr:col>8</xdr:col>
      <xdr:colOff>514350</xdr:colOff>
      <xdr:row>62</xdr:row>
      <xdr:rowOff>9525</xdr:rowOff>
    </xdr:to>
    <xdr:sp macro="" textlink="">
      <xdr:nvSpPr>
        <xdr:cNvPr id="196067" name="shpLigneSequence10">
          <a:extLst>
            <a:ext uri="{FF2B5EF4-FFF2-40B4-BE49-F238E27FC236}">
              <a16:creationId xmlns:a16="http://schemas.microsoft.com/office/drawing/2014/main" id="{2884E2EF-C773-FE97-9E84-A4ABD23A4DBD}"/>
            </a:ext>
          </a:extLst>
        </xdr:cNvPr>
        <xdr:cNvSpPr>
          <a:spLocks noChangeShapeType="1"/>
        </xdr:cNvSpPr>
      </xdr:nvSpPr>
      <xdr:spPr bwMode="auto">
        <a:xfrm>
          <a:off x="4676775" y="7334250"/>
          <a:ext cx="609600" cy="10953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35</xdr:row>
      <xdr:rowOff>66675</xdr:rowOff>
    </xdr:from>
    <xdr:to>
      <xdr:col>6</xdr:col>
      <xdr:colOff>485775</xdr:colOff>
      <xdr:row>47</xdr:row>
      <xdr:rowOff>114300</xdr:rowOff>
    </xdr:to>
    <xdr:sp macro="" textlink="">
      <xdr:nvSpPr>
        <xdr:cNvPr id="196068" name="shpLigneSequence12">
          <a:extLst>
            <a:ext uri="{FF2B5EF4-FFF2-40B4-BE49-F238E27FC236}">
              <a16:creationId xmlns:a16="http://schemas.microsoft.com/office/drawing/2014/main" id="{58CF4EAF-AC24-59B5-9985-8C154B29D6AD}"/>
            </a:ext>
          </a:extLst>
        </xdr:cNvPr>
        <xdr:cNvSpPr>
          <a:spLocks noChangeShapeType="1"/>
        </xdr:cNvSpPr>
      </xdr:nvSpPr>
      <xdr:spPr bwMode="auto">
        <a:xfrm>
          <a:off x="2990850" y="4114800"/>
          <a:ext cx="1104900" cy="1990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</xdr:colOff>
      <xdr:row>47</xdr:row>
      <xdr:rowOff>114300</xdr:rowOff>
    </xdr:from>
    <xdr:to>
      <xdr:col>6</xdr:col>
      <xdr:colOff>485775</xdr:colOff>
      <xdr:row>52</xdr:row>
      <xdr:rowOff>95250</xdr:rowOff>
    </xdr:to>
    <xdr:sp macro="" textlink="">
      <xdr:nvSpPr>
        <xdr:cNvPr id="196069" name="shpLigneSequence13">
          <a:extLst>
            <a:ext uri="{FF2B5EF4-FFF2-40B4-BE49-F238E27FC236}">
              <a16:creationId xmlns:a16="http://schemas.microsoft.com/office/drawing/2014/main" id="{BA1C3811-C71B-DB64-FEF6-F569A163F931}"/>
            </a:ext>
          </a:extLst>
        </xdr:cNvPr>
        <xdr:cNvSpPr>
          <a:spLocks noChangeShapeType="1"/>
        </xdr:cNvSpPr>
      </xdr:nvSpPr>
      <xdr:spPr bwMode="auto">
        <a:xfrm flipH="1">
          <a:off x="3648075" y="6105525"/>
          <a:ext cx="447675" cy="7905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</xdr:colOff>
      <xdr:row>52</xdr:row>
      <xdr:rowOff>95250</xdr:rowOff>
    </xdr:from>
    <xdr:to>
      <xdr:col>7</xdr:col>
      <xdr:colOff>323850</xdr:colOff>
      <xdr:row>62</xdr:row>
      <xdr:rowOff>9525</xdr:rowOff>
    </xdr:to>
    <xdr:sp macro="" textlink="">
      <xdr:nvSpPr>
        <xdr:cNvPr id="196070" name="shpLigneSequence14">
          <a:extLst>
            <a:ext uri="{FF2B5EF4-FFF2-40B4-BE49-F238E27FC236}">
              <a16:creationId xmlns:a16="http://schemas.microsoft.com/office/drawing/2014/main" id="{21BD8E34-DAAB-CAFD-8201-90EDDE27AF76}"/>
            </a:ext>
          </a:extLst>
        </xdr:cNvPr>
        <xdr:cNvSpPr>
          <a:spLocks noChangeShapeType="1"/>
        </xdr:cNvSpPr>
      </xdr:nvSpPr>
      <xdr:spPr bwMode="auto">
        <a:xfrm>
          <a:off x="3648075" y="6896100"/>
          <a:ext cx="866775" cy="15335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42</xdr:row>
      <xdr:rowOff>123825</xdr:rowOff>
    </xdr:from>
    <xdr:to>
      <xdr:col>6</xdr:col>
      <xdr:colOff>38100</xdr:colOff>
      <xdr:row>62</xdr:row>
      <xdr:rowOff>9525</xdr:rowOff>
    </xdr:to>
    <xdr:sp macro="" textlink="">
      <xdr:nvSpPr>
        <xdr:cNvPr id="196071" name="shpLigneSequence16">
          <a:extLst>
            <a:ext uri="{FF2B5EF4-FFF2-40B4-BE49-F238E27FC236}">
              <a16:creationId xmlns:a16="http://schemas.microsoft.com/office/drawing/2014/main" id="{568D119F-3F31-4E7D-CEB4-CA45818D17CF}"/>
            </a:ext>
          </a:extLst>
        </xdr:cNvPr>
        <xdr:cNvSpPr>
          <a:spLocks noChangeShapeType="1"/>
        </xdr:cNvSpPr>
      </xdr:nvSpPr>
      <xdr:spPr bwMode="auto">
        <a:xfrm flipH="1">
          <a:off x="1962150" y="5305425"/>
          <a:ext cx="1685925" cy="3124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295085</xdr:colOff>
      <xdr:row>46</xdr:row>
      <xdr:rowOff>1406</xdr:rowOff>
    </xdr:from>
    <xdr:to>
      <xdr:col>2</xdr:col>
      <xdr:colOff>180666</xdr:colOff>
      <xdr:row>47</xdr:row>
      <xdr:rowOff>16667</xdr:rowOff>
    </xdr:to>
    <xdr:sp macro="" textlink="">
      <xdr:nvSpPr>
        <xdr:cNvPr id="48" name="shpLabel2">
          <a:extLst>
            <a:ext uri="{FF2B5EF4-FFF2-40B4-BE49-F238E27FC236}">
              <a16:creationId xmlns:a16="http://schemas.microsoft.com/office/drawing/2014/main" id="{DD1566C7-925F-AE83-85DA-1740A6BA337C}"/>
            </a:ext>
          </a:extLst>
        </xdr:cNvPr>
        <xdr:cNvSpPr txBox="1">
          <a:spLocks noChangeArrowheads="1"/>
        </xdr:cNvSpPr>
      </xdr:nvSpPr>
      <xdr:spPr bwMode="auto">
        <a:xfrm>
          <a:off x="1057085" y="5830706"/>
          <a:ext cx="428506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379675</xdr:colOff>
      <xdr:row>46</xdr:row>
      <xdr:rowOff>1406</xdr:rowOff>
    </xdr:from>
    <xdr:to>
      <xdr:col>9</xdr:col>
      <xdr:colOff>112838</xdr:colOff>
      <xdr:row>47</xdr:row>
      <xdr:rowOff>16667</xdr:rowOff>
    </xdr:to>
    <xdr:sp macro="" textlink="">
      <xdr:nvSpPr>
        <xdr:cNvPr id="49" name="shpLabel3">
          <a:extLst>
            <a:ext uri="{FF2B5EF4-FFF2-40B4-BE49-F238E27FC236}">
              <a16:creationId xmlns:a16="http://schemas.microsoft.com/office/drawing/2014/main" id="{9B11DF08-C88D-96DA-262E-67DDD4797976}"/>
            </a:ext>
          </a:extLst>
        </xdr:cNvPr>
        <xdr:cNvSpPr txBox="1">
          <a:spLocks noChangeArrowheads="1"/>
        </xdr:cNvSpPr>
      </xdr:nvSpPr>
      <xdr:spPr bwMode="auto">
        <a:xfrm>
          <a:off x="5151700" y="5830706"/>
          <a:ext cx="495163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5</xdr:col>
      <xdr:colOff>46873</xdr:colOff>
      <xdr:row>63</xdr:row>
      <xdr:rowOff>0</xdr:rowOff>
    </xdr:from>
    <xdr:to>
      <xdr:col>5</xdr:col>
      <xdr:colOff>542036</xdr:colOff>
      <xdr:row>64</xdr:row>
      <xdr:rowOff>20174</xdr:rowOff>
    </xdr:to>
    <xdr:sp macro="" textlink="">
      <xdr:nvSpPr>
        <xdr:cNvPr id="50" name="shpLabel1">
          <a:extLst>
            <a:ext uri="{FF2B5EF4-FFF2-40B4-BE49-F238E27FC236}">
              <a16:creationId xmlns:a16="http://schemas.microsoft.com/office/drawing/2014/main" id="{001DD669-59A2-447C-0C16-5CDCA7A0A0C4}"/>
            </a:ext>
          </a:extLst>
        </xdr:cNvPr>
        <xdr:cNvSpPr txBox="1">
          <a:spLocks noChangeArrowheads="1"/>
        </xdr:cNvSpPr>
      </xdr:nvSpPr>
      <xdr:spPr bwMode="auto">
        <a:xfrm>
          <a:off x="3085348" y="8586938"/>
          <a:ext cx="495163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419087</xdr:colOff>
      <xdr:row>62</xdr:row>
      <xdr:rowOff>156994</xdr:rowOff>
    </xdr:from>
    <xdr:to>
      <xdr:col>0</xdr:col>
      <xdr:colOff>647624</xdr:colOff>
      <xdr:row>64</xdr:row>
      <xdr:rowOff>10330</xdr:rowOff>
    </xdr:to>
    <xdr:sp macro="" textlink="">
      <xdr:nvSpPr>
        <xdr:cNvPr id="51" name="shpLabel4">
          <a:extLst>
            <a:ext uri="{FF2B5EF4-FFF2-40B4-BE49-F238E27FC236}">
              <a16:creationId xmlns:a16="http://schemas.microsoft.com/office/drawing/2014/main" id="{BA3D5D55-CC2C-FF60-DB46-A1A87C003D95}"/>
            </a:ext>
          </a:extLst>
        </xdr:cNvPr>
        <xdr:cNvSpPr txBox="1">
          <a:spLocks noChangeArrowheads="1"/>
        </xdr:cNvSpPr>
      </xdr:nvSpPr>
      <xdr:spPr bwMode="auto">
        <a:xfrm>
          <a:off x="419087" y="8577094"/>
          <a:ext cx="228537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503255</xdr:colOff>
      <xdr:row>62</xdr:row>
      <xdr:rowOff>156994</xdr:rowOff>
    </xdr:from>
    <xdr:to>
      <xdr:col>9</xdr:col>
      <xdr:colOff>588956</xdr:colOff>
      <xdr:row>64</xdr:row>
      <xdr:rowOff>10330</xdr:rowOff>
    </xdr:to>
    <xdr:sp macro="" textlink="">
      <xdr:nvSpPr>
        <xdr:cNvPr id="52" name="shpLabel5">
          <a:extLst>
            <a:ext uri="{FF2B5EF4-FFF2-40B4-BE49-F238E27FC236}">
              <a16:creationId xmlns:a16="http://schemas.microsoft.com/office/drawing/2014/main" id="{83350E2B-1493-E6D2-0D6F-FA2C89147115}"/>
            </a:ext>
          </a:extLst>
        </xdr:cNvPr>
        <xdr:cNvSpPr txBox="1">
          <a:spLocks noChangeArrowheads="1"/>
        </xdr:cNvSpPr>
      </xdr:nvSpPr>
      <xdr:spPr bwMode="auto">
        <a:xfrm>
          <a:off x="6037280" y="8577094"/>
          <a:ext cx="85701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371475</xdr:colOff>
      <xdr:row>61</xdr:row>
      <xdr:rowOff>3921</xdr:rowOff>
    </xdr:from>
    <xdr:to>
      <xdr:col>0</xdr:col>
      <xdr:colOff>457176</xdr:colOff>
      <xdr:row>62</xdr:row>
      <xdr:rowOff>19182</xdr:rowOff>
    </xdr:to>
    <xdr:sp macro="" textlink="">
      <xdr:nvSpPr>
        <xdr:cNvPr id="53" name="shpLabel6">
          <a:extLst>
            <a:ext uri="{FF2B5EF4-FFF2-40B4-BE49-F238E27FC236}">
              <a16:creationId xmlns:a16="http://schemas.microsoft.com/office/drawing/2014/main" id="{44BA2EE5-F570-BD5C-341F-347E929FCBBF}"/>
            </a:ext>
          </a:extLst>
        </xdr:cNvPr>
        <xdr:cNvSpPr txBox="1">
          <a:spLocks noChangeArrowheads="1"/>
        </xdr:cNvSpPr>
      </xdr:nvSpPr>
      <xdr:spPr bwMode="auto">
        <a:xfrm>
          <a:off x="371475" y="8262096"/>
          <a:ext cx="85701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446957</xdr:colOff>
      <xdr:row>31</xdr:row>
      <xdr:rowOff>97327</xdr:rowOff>
    </xdr:from>
    <xdr:to>
      <xdr:col>5</xdr:col>
      <xdr:colOff>151619</xdr:colOff>
      <xdr:row>32</xdr:row>
      <xdr:rowOff>112588</xdr:rowOff>
    </xdr:to>
    <xdr:sp macro="" textlink="">
      <xdr:nvSpPr>
        <xdr:cNvPr id="54" name="shpLabel7">
          <a:extLst>
            <a:ext uri="{FF2B5EF4-FFF2-40B4-BE49-F238E27FC236}">
              <a16:creationId xmlns:a16="http://schemas.microsoft.com/office/drawing/2014/main" id="{DEE2514D-A76C-C58B-E803-7E234B9E2299}"/>
            </a:ext>
          </a:extLst>
        </xdr:cNvPr>
        <xdr:cNvSpPr txBox="1">
          <a:spLocks noChangeArrowheads="1"/>
        </xdr:cNvSpPr>
      </xdr:nvSpPr>
      <xdr:spPr bwMode="auto">
        <a:xfrm>
          <a:off x="2961557" y="3497752"/>
          <a:ext cx="228537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494424</xdr:colOff>
      <xdr:row>31</xdr:row>
      <xdr:rowOff>67796</xdr:rowOff>
    </xdr:from>
    <xdr:to>
      <xdr:col>6</xdr:col>
      <xdr:colOff>8625</xdr:colOff>
      <xdr:row>32</xdr:row>
      <xdr:rowOff>83057</xdr:rowOff>
    </xdr:to>
    <xdr:sp macro="" textlink="">
      <xdr:nvSpPr>
        <xdr:cNvPr id="55" name="shpLabel8">
          <a:extLst>
            <a:ext uri="{FF2B5EF4-FFF2-40B4-BE49-F238E27FC236}">
              <a16:creationId xmlns:a16="http://schemas.microsoft.com/office/drawing/2014/main" id="{92EF16A8-1D75-DB8D-87D1-A774C3B45415}"/>
            </a:ext>
          </a:extLst>
        </xdr:cNvPr>
        <xdr:cNvSpPr txBox="1">
          <a:spLocks noChangeArrowheads="1"/>
        </xdr:cNvSpPr>
      </xdr:nvSpPr>
      <xdr:spPr bwMode="auto">
        <a:xfrm>
          <a:off x="3532899" y="3468221"/>
          <a:ext cx="85701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674657</xdr:colOff>
      <xdr:row>61</xdr:row>
      <xdr:rowOff>3921</xdr:rowOff>
    </xdr:from>
    <xdr:to>
      <xdr:col>10</xdr:col>
      <xdr:colOff>141194</xdr:colOff>
      <xdr:row>62</xdr:row>
      <xdr:rowOff>19182</xdr:rowOff>
    </xdr:to>
    <xdr:sp macro="" textlink="">
      <xdr:nvSpPr>
        <xdr:cNvPr id="56" name="shpLabel9">
          <a:extLst>
            <a:ext uri="{FF2B5EF4-FFF2-40B4-BE49-F238E27FC236}">
              <a16:creationId xmlns:a16="http://schemas.microsoft.com/office/drawing/2014/main" id="{6B776EAB-2FCE-3DC3-DE94-A78B773CEB5F}"/>
            </a:ext>
          </a:extLst>
        </xdr:cNvPr>
        <xdr:cNvSpPr txBox="1">
          <a:spLocks noChangeArrowheads="1"/>
        </xdr:cNvSpPr>
      </xdr:nvSpPr>
      <xdr:spPr bwMode="auto">
        <a:xfrm>
          <a:off x="6208682" y="8262096"/>
          <a:ext cx="228537" cy="177186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271463</xdr:colOff>
      <xdr:row>51</xdr:row>
      <xdr:rowOff>101600</xdr:rowOff>
    </xdr:from>
    <xdr:to>
      <xdr:col>5</xdr:col>
      <xdr:colOff>347663</xdr:colOff>
      <xdr:row>52</xdr:row>
      <xdr:rowOff>15875</xdr:rowOff>
    </xdr:to>
    <xdr:sp macro="" textlink="">
      <xdr:nvSpPr>
        <xdr:cNvPr id="10" name="shpSerieCourante">
          <a:extLst>
            <a:ext uri="{FF2B5EF4-FFF2-40B4-BE49-F238E27FC236}">
              <a16:creationId xmlns:a16="http://schemas.microsoft.com/office/drawing/2014/main" id="{C82A832B-487A-F89D-C946-EBDC9D99E082}"/>
            </a:ext>
          </a:extLst>
        </xdr:cNvPr>
        <xdr:cNvSpPr/>
      </xdr:nvSpPr>
      <xdr:spPr>
        <a:xfrm>
          <a:off x="3309938" y="6740525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104775</xdr:colOff>
      <xdr:row>28</xdr:row>
      <xdr:rowOff>19050</xdr:rowOff>
    </xdr:from>
    <xdr:to>
      <xdr:col>19</xdr:col>
      <xdr:colOff>695325</xdr:colOff>
      <xdr:row>65</xdr:row>
      <xdr:rowOff>95250</xdr:rowOff>
    </xdr:to>
    <xdr:pic>
      <xdr:nvPicPr>
        <xdr:cNvPr id="201882" name="Picture 1" descr="Triagle 3 Midel">
          <a:extLst>
            <a:ext uri="{FF2B5EF4-FFF2-40B4-BE49-F238E27FC236}">
              <a16:creationId xmlns:a16="http://schemas.microsoft.com/office/drawing/2014/main" id="{B95378D6-CCB0-F515-8778-347572B72D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62800" y="2933700"/>
          <a:ext cx="6686550" cy="6067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152400</xdr:colOff>
      <xdr:row>43</xdr:row>
      <xdr:rowOff>95250</xdr:rowOff>
    </xdr:from>
    <xdr:to>
      <xdr:col>23</xdr:col>
      <xdr:colOff>542925</xdr:colOff>
      <xdr:row>59</xdr:row>
      <xdr:rowOff>114300</xdr:rowOff>
    </xdr:to>
    <xdr:pic>
      <xdr:nvPicPr>
        <xdr:cNvPr id="201883" name="Picture 2">
          <a:extLst>
            <a:ext uri="{FF2B5EF4-FFF2-40B4-BE49-F238E27FC236}">
              <a16:creationId xmlns:a16="http://schemas.microsoft.com/office/drawing/2014/main" id="{C70015EB-E0C0-C0CB-9B9C-14CAD0820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68425" y="5438775"/>
          <a:ext cx="2676525" cy="2609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67585" name="cmdEnregistrerResultat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E9454EEE-5806-19E8-3230-F5120E66C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70</xdr:row>
          <xdr:rowOff>104775</xdr:rowOff>
        </xdr:from>
        <xdr:to>
          <xdr:col>4</xdr:col>
          <xdr:colOff>95250</xdr:colOff>
          <xdr:row>72</xdr:row>
          <xdr:rowOff>76200</xdr:rowOff>
        </xdr:to>
        <xdr:sp macro="" textlink="">
          <xdr:nvSpPr>
            <xdr:cNvPr id="67586" name="cmdEffacerUnHistoriqueResultat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200DC4A5-05C2-FDB8-3376-1DAE3BEDB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70</xdr:row>
          <xdr:rowOff>104775</xdr:rowOff>
        </xdr:from>
        <xdr:to>
          <xdr:col>8</xdr:col>
          <xdr:colOff>333375</xdr:colOff>
          <xdr:row>72</xdr:row>
          <xdr:rowOff>76200</xdr:rowOff>
        </xdr:to>
        <xdr:sp macro="" textlink="">
          <xdr:nvSpPr>
            <xdr:cNvPr id="67587" name="cmdEffacerToutHistoriqueResultat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F6481A00-9DB4-379D-1A3A-B44BC94AA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619125</xdr:colOff>
      <xdr:row>60</xdr:row>
      <xdr:rowOff>66675</xdr:rowOff>
    </xdr:from>
    <xdr:to>
      <xdr:col>9</xdr:col>
      <xdr:colOff>619125</xdr:colOff>
      <xdr:row>60</xdr:row>
      <xdr:rowOff>66675</xdr:rowOff>
    </xdr:to>
    <xdr:sp macro="" textlink="">
      <xdr:nvSpPr>
        <xdr:cNvPr id="201884" name="shpTriangleBottom">
          <a:extLst>
            <a:ext uri="{FF2B5EF4-FFF2-40B4-BE49-F238E27FC236}">
              <a16:creationId xmlns:a16="http://schemas.microsoft.com/office/drawing/2014/main" id="{8A1EB559-BEED-F6AB-3076-5298B5D7E1EC}"/>
            </a:ext>
          </a:extLst>
        </xdr:cNvPr>
        <xdr:cNvSpPr>
          <a:spLocks noChangeShapeType="1"/>
        </xdr:cNvSpPr>
      </xdr:nvSpPr>
      <xdr:spPr bwMode="auto">
        <a:xfrm>
          <a:off x="619125" y="8162925"/>
          <a:ext cx="5534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619125</xdr:colOff>
      <xdr:row>30</xdr:row>
      <xdr:rowOff>19050</xdr:rowOff>
    </xdr:from>
    <xdr:to>
      <xdr:col>5</xdr:col>
      <xdr:colOff>352425</xdr:colOff>
      <xdr:row>60</xdr:row>
      <xdr:rowOff>66675</xdr:rowOff>
    </xdr:to>
    <xdr:sp macro="" textlink="">
      <xdr:nvSpPr>
        <xdr:cNvPr id="201885" name="shpTriangleLeftSide">
          <a:extLst>
            <a:ext uri="{FF2B5EF4-FFF2-40B4-BE49-F238E27FC236}">
              <a16:creationId xmlns:a16="http://schemas.microsoft.com/office/drawing/2014/main" id="{2E906D24-01FC-5286-1614-D6B047AAA061}"/>
            </a:ext>
          </a:extLst>
        </xdr:cNvPr>
        <xdr:cNvSpPr>
          <a:spLocks noChangeShapeType="1"/>
        </xdr:cNvSpPr>
      </xdr:nvSpPr>
      <xdr:spPr bwMode="auto">
        <a:xfrm flipV="1">
          <a:off x="619125" y="3257550"/>
          <a:ext cx="2771775" cy="4905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352425</xdr:colOff>
      <xdr:row>30</xdr:row>
      <xdr:rowOff>19050</xdr:rowOff>
    </xdr:from>
    <xdr:to>
      <xdr:col>9</xdr:col>
      <xdr:colOff>619125</xdr:colOff>
      <xdr:row>60</xdr:row>
      <xdr:rowOff>66675</xdr:rowOff>
    </xdr:to>
    <xdr:sp macro="" textlink="">
      <xdr:nvSpPr>
        <xdr:cNvPr id="201886" name="shpTriangleRightSide">
          <a:extLst>
            <a:ext uri="{FF2B5EF4-FFF2-40B4-BE49-F238E27FC236}">
              <a16:creationId xmlns:a16="http://schemas.microsoft.com/office/drawing/2014/main" id="{BC142111-9E59-2E7D-C6D6-A3A45A7B4A47}"/>
            </a:ext>
          </a:extLst>
        </xdr:cNvPr>
        <xdr:cNvSpPr>
          <a:spLocks noChangeShapeType="1"/>
        </xdr:cNvSpPr>
      </xdr:nvSpPr>
      <xdr:spPr bwMode="auto">
        <a:xfrm flipH="1" flipV="1">
          <a:off x="3390900" y="3257550"/>
          <a:ext cx="2762250" cy="49053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59</xdr:row>
      <xdr:rowOff>133350</xdr:rowOff>
    </xdr:from>
    <xdr:to>
      <xdr:col>9</xdr:col>
      <xdr:colOff>66675</xdr:colOff>
      <xdr:row>60</xdr:row>
      <xdr:rowOff>66675</xdr:rowOff>
    </xdr:to>
    <xdr:sp macro="" textlink="">
      <xdr:nvSpPr>
        <xdr:cNvPr id="201887" name="shpX1">
          <a:extLst>
            <a:ext uri="{FF2B5EF4-FFF2-40B4-BE49-F238E27FC236}">
              <a16:creationId xmlns:a16="http://schemas.microsoft.com/office/drawing/2014/main" id="{E977BD83-EB57-9D9D-6152-82C59B4AD4D2}"/>
            </a:ext>
          </a:extLst>
        </xdr:cNvPr>
        <xdr:cNvSpPr>
          <a:spLocks noChangeShapeType="1"/>
        </xdr:cNvSpPr>
      </xdr:nvSpPr>
      <xdr:spPr bwMode="auto">
        <a:xfrm flipH="1" flipV="1">
          <a:off x="5543550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219075</xdr:colOff>
      <xdr:row>59</xdr:row>
      <xdr:rowOff>133350</xdr:rowOff>
    </xdr:from>
    <xdr:to>
      <xdr:col>8</xdr:col>
      <xdr:colOff>276225</xdr:colOff>
      <xdr:row>60</xdr:row>
      <xdr:rowOff>66675</xdr:rowOff>
    </xdr:to>
    <xdr:sp macro="" textlink="">
      <xdr:nvSpPr>
        <xdr:cNvPr id="201888" name="shpX2">
          <a:extLst>
            <a:ext uri="{FF2B5EF4-FFF2-40B4-BE49-F238E27FC236}">
              <a16:creationId xmlns:a16="http://schemas.microsoft.com/office/drawing/2014/main" id="{431DD730-6BCA-4DE2-77AD-7287C6BB8E86}"/>
            </a:ext>
          </a:extLst>
        </xdr:cNvPr>
        <xdr:cNvSpPr>
          <a:spLocks noChangeShapeType="1"/>
        </xdr:cNvSpPr>
      </xdr:nvSpPr>
      <xdr:spPr bwMode="auto">
        <a:xfrm flipH="1" flipV="1">
          <a:off x="4991100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59</xdr:row>
      <xdr:rowOff>133350</xdr:rowOff>
    </xdr:from>
    <xdr:to>
      <xdr:col>7</xdr:col>
      <xdr:colOff>304800</xdr:colOff>
      <xdr:row>60</xdr:row>
      <xdr:rowOff>66675</xdr:rowOff>
    </xdr:to>
    <xdr:sp macro="" textlink="">
      <xdr:nvSpPr>
        <xdr:cNvPr id="201889" name="shpX3">
          <a:extLst>
            <a:ext uri="{FF2B5EF4-FFF2-40B4-BE49-F238E27FC236}">
              <a16:creationId xmlns:a16="http://schemas.microsoft.com/office/drawing/2014/main" id="{372B615E-B59F-4DEC-ADA8-4EFD58396DDB}"/>
            </a:ext>
          </a:extLst>
        </xdr:cNvPr>
        <xdr:cNvSpPr>
          <a:spLocks noChangeShapeType="1"/>
        </xdr:cNvSpPr>
      </xdr:nvSpPr>
      <xdr:spPr bwMode="auto">
        <a:xfrm flipH="1" flipV="1">
          <a:off x="4438650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276225</xdr:colOff>
      <xdr:row>59</xdr:row>
      <xdr:rowOff>133350</xdr:rowOff>
    </xdr:from>
    <xdr:to>
      <xdr:col>6</xdr:col>
      <xdr:colOff>333375</xdr:colOff>
      <xdr:row>60</xdr:row>
      <xdr:rowOff>66675</xdr:rowOff>
    </xdr:to>
    <xdr:sp macro="" textlink="">
      <xdr:nvSpPr>
        <xdr:cNvPr id="201890" name="shpX4">
          <a:extLst>
            <a:ext uri="{FF2B5EF4-FFF2-40B4-BE49-F238E27FC236}">
              <a16:creationId xmlns:a16="http://schemas.microsoft.com/office/drawing/2014/main" id="{2F21DBC6-4A12-DB50-BC5A-2AD3D7098BA4}"/>
            </a:ext>
          </a:extLst>
        </xdr:cNvPr>
        <xdr:cNvSpPr>
          <a:spLocks noChangeShapeType="1"/>
        </xdr:cNvSpPr>
      </xdr:nvSpPr>
      <xdr:spPr bwMode="auto">
        <a:xfrm flipH="1" flipV="1">
          <a:off x="3886200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295275</xdr:colOff>
      <xdr:row>59</xdr:row>
      <xdr:rowOff>133350</xdr:rowOff>
    </xdr:from>
    <xdr:to>
      <xdr:col>5</xdr:col>
      <xdr:colOff>352425</xdr:colOff>
      <xdr:row>60</xdr:row>
      <xdr:rowOff>66675</xdr:rowOff>
    </xdr:to>
    <xdr:sp macro="" textlink="">
      <xdr:nvSpPr>
        <xdr:cNvPr id="201891" name="shpX5">
          <a:extLst>
            <a:ext uri="{FF2B5EF4-FFF2-40B4-BE49-F238E27FC236}">
              <a16:creationId xmlns:a16="http://schemas.microsoft.com/office/drawing/2014/main" id="{6F2DA4BD-49BD-C23D-89AE-1A4D4D674584}"/>
            </a:ext>
          </a:extLst>
        </xdr:cNvPr>
        <xdr:cNvSpPr>
          <a:spLocks noChangeShapeType="1"/>
        </xdr:cNvSpPr>
      </xdr:nvSpPr>
      <xdr:spPr bwMode="auto">
        <a:xfrm flipH="1" flipV="1">
          <a:off x="3333750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266700</xdr:colOff>
      <xdr:row>59</xdr:row>
      <xdr:rowOff>133350</xdr:rowOff>
    </xdr:from>
    <xdr:to>
      <xdr:col>4</xdr:col>
      <xdr:colOff>314325</xdr:colOff>
      <xdr:row>60</xdr:row>
      <xdr:rowOff>66675</xdr:rowOff>
    </xdr:to>
    <xdr:sp macro="" textlink="">
      <xdr:nvSpPr>
        <xdr:cNvPr id="201892" name="shpX6">
          <a:extLst>
            <a:ext uri="{FF2B5EF4-FFF2-40B4-BE49-F238E27FC236}">
              <a16:creationId xmlns:a16="http://schemas.microsoft.com/office/drawing/2014/main" id="{F1B337DD-E7FF-72CB-FC49-F27B3F86E5C1}"/>
            </a:ext>
          </a:extLst>
        </xdr:cNvPr>
        <xdr:cNvSpPr>
          <a:spLocks noChangeShapeType="1"/>
        </xdr:cNvSpPr>
      </xdr:nvSpPr>
      <xdr:spPr bwMode="auto">
        <a:xfrm flipH="1" flipV="1">
          <a:off x="2781300" y="806767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352425</xdr:colOff>
      <xdr:row>59</xdr:row>
      <xdr:rowOff>133350</xdr:rowOff>
    </xdr:from>
    <xdr:to>
      <xdr:col>3</xdr:col>
      <xdr:colOff>409575</xdr:colOff>
      <xdr:row>60</xdr:row>
      <xdr:rowOff>66675</xdr:rowOff>
    </xdr:to>
    <xdr:sp macro="" textlink="">
      <xdr:nvSpPr>
        <xdr:cNvPr id="201893" name="shpX7">
          <a:extLst>
            <a:ext uri="{FF2B5EF4-FFF2-40B4-BE49-F238E27FC236}">
              <a16:creationId xmlns:a16="http://schemas.microsoft.com/office/drawing/2014/main" id="{647A5106-0F21-99C3-FF12-AB5F8AB8B697}"/>
            </a:ext>
          </a:extLst>
        </xdr:cNvPr>
        <xdr:cNvSpPr>
          <a:spLocks noChangeShapeType="1"/>
        </xdr:cNvSpPr>
      </xdr:nvSpPr>
      <xdr:spPr bwMode="auto">
        <a:xfrm flipH="1" flipV="1">
          <a:off x="2219325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59</xdr:row>
      <xdr:rowOff>133350</xdr:rowOff>
    </xdr:from>
    <xdr:to>
      <xdr:col>2</xdr:col>
      <xdr:colOff>419100</xdr:colOff>
      <xdr:row>60</xdr:row>
      <xdr:rowOff>66675</xdr:rowOff>
    </xdr:to>
    <xdr:sp macro="" textlink="">
      <xdr:nvSpPr>
        <xdr:cNvPr id="201894" name="shpX8">
          <a:extLst>
            <a:ext uri="{FF2B5EF4-FFF2-40B4-BE49-F238E27FC236}">
              <a16:creationId xmlns:a16="http://schemas.microsoft.com/office/drawing/2014/main" id="{7F1F61C4-C857-B0DB-31DF-755029689548}"/>
            </a:ext>
          </a:extLst>
        </xdr:cNvPr>
        <xdr:cNvSpPr>
          <a:spLocks noChangeShapeType="1"/>
        </xdr:cNvSpPr>
      </xdr:nvSpPr>
      <xdr:spPr bwMode="auto">
        <a:xfrm flipH="1" flipV="1">
          <a:off x="1666875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59</xdr:row>
      <xdr:rowOff>133350</xdr:rowOff>
    </xdr:from>
    <xdr:to>
      <xdr:col>1</xdr:col>
      <xdr:colOff>409575</xdr:colOff>
      <xdr:row>60</xdr:row>
      <xdr:rowOff>66675</xdr:rowOff>
    </xdr:to>
    <xdr:sp macro="" textlink="">
      <xdr:nvSpPr>
        <xdr:cNvPr id="201895" name="shpX9">
          <a:extLst>
            <a:ext uri="{FF2B5EF4-FFF2-40B4-BE49-F238E27FC236}">
              <a16:creationId xmlns:a16="http://schemas.microsoft.com/office/drawing/2014/main" id="{C72D636B-AC82-D016-9275-D859BC7B9171}"/>
            </a:ext>
          </a:extLst>
        </xdr:cNvPr>
        <xdr:cNvSpPr>
          <a:spLocks noChangeShapeType="1"/>
        </xdr:cNvSpPr>
      </xdr:nvSpPr>
      <xdr:spPr bwMode="auto">
        <a:xfrm flipH="1" flipV="1">
          <a:off x="1114425" y="80676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133350</xdr:colOff>
      <xdr:row>57</xdr:row>
      <xdr:rowOff>66675</xdr:rowOff>
    </xdr:from>
    <xdr:to>
      <xdr:col>1</xdr:col>
      <xdr:colOff>247650</xdr:colOff>
      <xdr:row>57</xdr:row>
      <xdr:rowOff>66675</xdr:rowOff>
    </xdr:to>
    <xdr:sp macro="" textlink="">
      <xdr:nvSpPr>
        <xdr:cNvPr id="201896" name="shpY1">
          <a:extLst>
            <a:ext uri="{FF2B5EF4-FFF2-40B4-BE49-F238E27FC236}">
              <a16:creationId xmlns:a16="http://schemas.microsoft.com/office/drawing/2014/main" id="{D9112627-A010-C396-C273-D9B7C90FF066}"/>
            </a:ext>
          </a:extLst>
        </xdr:cNvPr>
        <xdr:cNvSpPr>
          <a:spLocks noChangeShapeType="1"/>
        </xdr:cNvSpPr>
      </xdr:nvSpPr>
      <xdr:spPr bwMode="auto">
        <a:xfrm>
          <a:off x="895350" y="76771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409575</xdr:colOff>
      <xdr:row>54</xdr:row>
      <xdr:rowOff>47625</xdr:rowOff>
    </xdr:from>
    <xdr:to>
      <xdr:col>1</xdr:col>
      <xdr:colOff>523875</xdr:colOff>
      <xdr:row>54</xdr:row>
      <xdr:rowOff>47625</xdr:rowOff>
    </xdr:to>
    <xdr:sp macro="" textlink="">
      <xdr:nvSpPr>
        <xdr:cNvPr id="201897" name="shpY2">
          <a:extLst>
            <a:ext uri="{FF2B5EF4-FFF2-40B4-BE49-F238E27FC236}">
              <a16:creationId xmlns:a16="http://schemas.microsoft.com/office/drawing/2014/main" id="{952AAD73-D5BA-AF9A-DADD-FF3B54BF79DD}"/>
            </a:ext>
          </a:extLst>
        </xdr:cNvPr>
        <xdr:cNvSpPr>
          <a:spLocks noChangeShapeType="1"/>
        </xdr:cNvSpPr>
      </xdr:nvSpPr>
      <xdr:spPr bwMode="auto">
        <a:xfrm>
          <a:off x="1171575" y="71723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51</xdr:row>
      <xdr:rowOff>47625</xdr:rowOff>
    </xdr:from>
    <xdr:to>
      <xdr:col>2</xdr:col>
      <xdr:colOff>257175</xdr:colOff>
      <xdr:row>51</xdr:row>
      <xdr:rowOff>47625</xdr:rowOff>
    </xdr:to>
    <xdr:sp macro="" textlink="">
      <xdr:nvSpPr>
        <xdr:cNvPr id="201898" name="shpY3">
          <a:extLst>
            <a:ext uri="{FF2B5EF4-FFF2-40B4-BE49-F238E27FC236}">
              <a16:creationId xmlns:a16="http://schemas.microsoft.com/office/drawing/2014/main" id="{7BB324DE-B230-C82C-6097-2704CDEDF6C8}"/>
            </a:ext>
          </a:extLst>
        </xdr:cNvPr>
        <xdr:cNvSpPr>
          <a:spLocks noChangeShapeType="1"/>
        </xdr:cNvSpPr>
      </xdr:nvSpPr>
      <xdr:spPr bwMode="auto">
        <a:xfrm>
          <a:off x="1447800" y="66865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419100</xdr:colOff>
      <xdr:row>48</xdr:row>
      <xdr:rowOff>47625</xdr:rowOff>
    </xdr:from>
    <xdr:to>
      <xdr:col>2</xdr:col>
      <xdr:colOff>533400</xdr:colOff>
      <xdr:row>48</xdr:row>
      <xdr:rowOff>47625</xdr:rowOff>
    </xdr:to>
    <xdr:sp macro="" textlink="">
      <xdr:nvSpPr>
        <xdr:cNvPr id="201899" name="shpY4">
          <a:extLst>
            <a:ext uri="{FF2B5EF4-FFF2-40B4-BE49-F238E27FC236}">
              <a16:creationId xmlns:a16="http://schemas.microsoft.com/office/drawing/2014/main" id="{EC610A1D-4AC3-23B0-FEFF-186499FBAF39}"/>
            </a:ext>
          </a:extLst>
        </xdr:cNvPr>
        <xdr:cNvSpPr>
          <a:spLocks noChangeShapeType="1"/>
        </xdr:cNvSpPr>
      </xdr:nvSpPr>
      <xdr:spPr bwMode="auto">
        <a:xfrm>
          <a:off x="1724025" y="62007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133350</xdr:colOff>
      <xdr:row>45</xdr:row>
      <xdr:rowOff>47625</xdr:rowOff>
    </xdr:from>
    <xdr:to>
      <xdr:col>3</xdr:col>
      <xdr:colOff>247650</xdr:colOff>
      <xdr:row>45</xdr:row>
      <xdr:rowOff>47625</xdr:rowOff>
    </xdr:to>
    <xdr:sp macro="" textlink="">
      <xdr:nvSpPr>
        <xdr:cNvPr id="201900" name="shpY5">
          <a:extLst>
            <a:ext uri="{FF2B5EF4-FFF2-40B4-BE49-F238E27FC236}">
              <a16:creationId xmlns:a16="http://schemas.microsoft.com/office/drawing/2014/main" id="{8C433923-F402-0506-6B09-0489F8D2041B}"/>
            </a:ext>
          </a:extLst>
        </xdr:cNvPr>
        <xdr:cNvSpPr>
          <a:spLocks noChangeShapeType="1"/>
        </xdr:cNvSpPr>
      </xdr:nvSpPr>
      <xdr:spPr bwMode="auto">
        <a:xfrm>
          <a:off x="2000250" y="57150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409575</xdr:colOff>
      <xdr:row>42</xdr:row>
      <xdr:rowOff>28575</xdr:rowOff>
    </xdr:from>
    <xdr:to>
      <xdr:col>3</xdr:col>
      <xdr:colOff>523875</xdr:colOff>
      <xdr:row>42</xdr:row>
      <xdr:rowOff>28575</xdr:rowOff>
    </xdr:to>
    <xdr:sp macro="" textlink="">
      <xdr:nvSpPr>
        <xdr:cNvPr id="201901" name="shpY6">
          <a:extLst>
            <a:ext uri="{FF2B5EF4-FFF2-40B4-BE49-F238E27FC236}">
              <a16:creationId xmlns:a16="http://schemas.microsoft.com/office/drawing/2014/main" id="{4D4AB495-7B9B-35A3-AD34-42DFECF22C6D}"/>
            </a:ext>
          </a:extLst>
        </xdr:cNvPr>
        <xdr:cNvSpPr>
          <a:spLocks noChangeShapeType="1"/>
        </xdr:cNvSpPr>
      </xdr:nvSpPr>
      <xdr:spPr bwMode="auto">
        <a:xfrm>
          <a:off x="2276475" y="52101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39</xdr:row>
      <xdr:rowOff>28575</xdr:rowOff>
    </xdr:from>
    <xdr:to>
      <xdr:col>4</xdr:col>
      <xdr:colOff>152400</xdr:colOff>
      <xdr:row>39</xdr:row>
      <xdr:rowOff>28575</xdr:rowOff>
    </xdr:to>
    <xdr:sp macro="" textlink="">
      <xdr:nvSpPr>
        <xdr:cNvPr id="201902" name="shpY7">
          <a:extLst>
            <a:ext uri="{FF2B5EF4-FFF2-40B4-BE49-F238E27FC236}">
              <a16:creationId xmlns:a16="http://schemas.microsoft.com/office/drawing/2014/main" id="{916068F7-DC45-C144-B61D-960C9B38FD2E}"/>
            </a:ext>
          </a:extLst>
        </xdr:cNvPr>
        <xdr:cNvSpPr>
          <a:spLocks noChangeShapeType="1"/>
        </xdr:cNvSpPr>
      </xdr:nvSpPr>
      <xdr:spPr bwMode="auto">
        <a:xfrm>
          <a:off x="2552700" y="47244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314325</xdr:colOff>
      <xdr:row>36</xdr:row>
      <xdr:rowOff>28575</xdr:rowOff>
    </xdr:from>
    <xdr:to>
      <xdr:col>4</xdr:col>
      <xdr:colOff>428625</xdr:colOff>
      <xdr:row>36</xdr:row>
      <xdr:rowOff>28575</xdr:rowOff>
    </xdr:to>
    <xdr:sp macro="" textlink="">
      <xdr:nvSpPr>
        <xdr:cNvPr id="201903" name="shpY8">
          <a:extLst>
            <a:ext uri="{FF2B5EF4-FFF2-40B4-BE49-F238E27FC236}">
              <a16:creationId xmlns:a16="http://schemas.microsoft.com/office/drawing/2014/main" id="{A09233B6-03B4-A004-AE3A-0582B1587C34}"/>
            </a:ext>
          </a:extLst>
        </xdr:cNvPr>
        <xdr:cNvSpPr>
          <a:spLocks noChangeShapeType="1"/>
        </xdr:cNvSpPr>
      </xdr:nvSpPr>
      <xdr:spPr bwMode="auto">
        <a:xfrm>
          <a:off x="2828925" y="42386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66675</xdr:colOff>
      <xdr:row>33</xdr:row>
      <xdr:rowOff>19050</xdr:rowOff>
    </xdr:from>
    <xdr:to>
      <xdr:col>5</xdr:col>
      <xdr:colOff>180975</xdr:colOff>
      <xdr:row>33</xdr:row>
      <xdr:rowOff>19050</xdr:rowOff>
    </xdr:to>
    <xdr:sp macro="" textlink="">
      <xdr:nvSpPr>
        <xdr:cNvPr id="201904" name="shpY9">
          <a:extLst>
            <a:ext uri="{FF2B5EF4-FFF2-40B4-BE49-F238E27FC236}">
              <a16:creationId xmlns:a16="http://schemas.microsoft.com/office/drawing/2014/main" id="{BA73A4F3-35F3-230A-7160-195B5A51D7C5}"/>
            </a:ext>
          </a:extLst>
        </xdr:cNvPr>
        <xdr:cNvSpPr>
          <a:spLocks noChangeShapeType="1"/>
        </xdr:cNvSpPr>
      </xdr:nvSpPr>
      <xdr:spPr bwMode="auto">
        <a:xfrm>
          <a:off x="3105150" y="37433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571500</xdr:colOff>
      <xdr:row>33</xdr:row>
      <xdr:rowOff>19050</xdr:rowOff>
    </xdr:from>
    <xdr:to>
      <xdr:col>6</xdr:col>
      <xdr:colOff>57150</xdr:colOff>
      <xdr:row>33</xdr:row>
      <xdr:rowOff>114300</xdr:rowOff>
    </xdr:to>
    <xdr:sp macro="" textlink="">
      <xdr:nvSpPr>
        <xdr:cNvPr id="201905" name="shpYY1">
          <a:extLst>
            <a:ext uri="{FF2B5EF4-FFF2-40B4-BE49-F238E27FC236}">
              <a16:creationId xmlns:a16="http://schemas.microsoft.com/office/drawing/2014/main" id="{2CC88951-D137-79CF-F8ED-55EEB7B3D38C}"/>
            </a:ext>
          </a:extLst>
        </xdr:cNvPr>
        <xdr:cNvSpPr>
          <a:spLocks noChangeShapeType="1"/>
        </xdr:cNvSpPr>
      </xdr:nvSpPr>
      <xdr:spPr bwMode="auto">
        <a:xfrm flipH="1">
          <a:off x="3609975" y="37433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276225</xdr:colOff>
      <xdr:row>36</xdr:row>
      <xdr:rowOff>28575</xdr:rowOff>
    </xdr:from>
    <xdr:to>
      <xdr:col>6</xdr:col>
      <xdr:colOff>333375</xdr:colOff>
      <xdr:row>36</xdr:row>
      <xdr:rowOff>123825</xdr:rowOff>
    </xdr:to>
    <xdr:sp macro="" textlink="">
      <xdr:nvSpPr>
        <xdr:cNvPr id="201906" name="shpYY2">
          <a:extLst>
            <a:ext uri="{FF2B5EF4-FFF2-40B4-BE49-F238E27FC236}">
              <a16:creationId xmlns:a16="http://schemas.microsoft.com/office/drawing/2014/main" id="{BE1C143F-F40D-BF95-7451-ECF5123731FF}"/>
            </a:ext>
          </a:extLst>
        </xdr:cNvPr>
        <xdr:cNvSpPr>
          <a:spLocks noChangeShapeType="1"/>
        </xdr:cNvSpPr>
      </xdr:nvSpPr>
      <xdr:spPr bwMode="auto">
        <a:xfrm flipH="1">
          <a:off x="3886200" y="42386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552450</xdr:colOff>
      <xdr:row>39</xdr:row>
      <xdr:rowOff>28575</xdr:rowOff>
    </xdr:from>
    <xdr:to>
      <xdr:col>7</xdr:col>
      <xdr:colOff>28575</xdr:colOff>
      <xdr:row>39</xdr:row>
      <xdr:rowOff>133350</xdr:rowOff>
    </xdr:to>
    <xdr:sp macro="" textlink="">
      <xdr:nvSpPr>
        <xdr:cNvPr id="201907" name="shpYY3">
          <a:extLst>
            <a:ext uri="{FF2B5EF4-FFF2-40B4-BE49-F238E27FC236}">
              <a16:creationId xmlns:a16="http://schemas.microsoft.com/office/drawing/2014/main" id="{B916B4EF-0841-7F76-716A-C5BB0AAF1A8B}"/>
            </a:ext>
          </a:extLst>
        </xdr:cNvPr>
        <xdr:cNvSpPr>
          <a:spLocks noChangeShapeType="1"/>
        </xdr:cNvSpPr>
      </xdr:nvSpPr>
      <xdr:spPr bwMode="auto">
        <a:xfrm flipH="1">
          <a:off x="4162425" y="47244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247650</xdr:colOff>
      <xdr:row>42</xdr:row>
      <xdr:rowOff>28575</xdr:rowOff>
    </xdr:from>
    <xdr:to>
      <xdr:col>7</xdr:col>
      <xdr:colOff>304800</xdr:colOff>
      <xdr:row>42</xdr:row>
      <xdr:rowOff>133350</xdr:rowOff>
    </xdr:to>
    <xdr:sp macro="" textlink="">
      <xdr:nvSpPr>
        <xdr:cNvPr id="201908" name="shpYY4">
          <a:extLst>
            <a:ext uri="{FF2B5EF4-FFF2-40B4-BE49-F238E27FC236}">
              <a16:creationId xmlns:a16="http://schemas.microsoft.com/office/drawing/2014/main" id="{253B2F95-D84A-39F6-FA66-943D5B905947}"/>
            </a:ext>
          </a:extLst>
        </xdr:cNvPr>
        <xdr:cNvSpPr>
          <a:spLocks noChangeShapeType="1"/>
        </xdr:cNvSpPr>
      </xdr:nvSpPr>
      <xdr:spPr bwMode="auto">
        <a:xfrm flipH="1">
          <a:off x="4438650" y="521017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523875</xdr:colOff>
      <xdr:row>45</xdr:row>
      <xdr:rowOff>47625</xdr:rowOff>
    </xdr:from>
    <xdr:to>
      <xdr:col>7</xdr:col>
      <xdr:colOff>581025</xdr:colOff>
      <xdr:row>45</xdr:row>
      <xdr:rowOff>142875</xdr:rowOff>
    </xdr:to>
    <xdr:sp macro="" textlink="">
      <xdr:nvSpPr>
        <xdr:cNvPr id="201909" name="shpYY5">
          <a:extLst>
            <a:ext uri="{FF2B5EF4-FFF2-40B4-BE49-F238E27FC236}">
              <a16:creationId xmlns:a16="http://schemas.microsoft.com/office/drawing/2014/main" id="{AF1FA285-B9A7-B502-70AB-147C4A245D5E}"/>
            </a:ext>
          </a:extLst>
        </xdr:cNvPr>
        <xdr:cNvSpPr>
          <a:spLocks noChangeShapeType="1"/>
        </xdr:cNvSpPr>
      </xdr:nvSpPr>
      <xdr:spPr bwMode="auto">
        <a:xfrm flipH="1">
          <a:off x="4714875" y="57150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219075</xdr:colOff>
      <xdr:row>48</xdr:row>
      <xdr:rowOff>47625</xdr:rowOff>
    </xdr:from>
    <xdr:to>
      <xdr:col>8</xdr:col>
      <xdr:colOff>276225</xdr:colOff>
      <xdr:row>48</xdr:row>
      <xdr:rowOff>142875</xdr:rowOff>
    </xdr:to>
    <xdr:sp macro="" textlink="">
      <xdr:nvSpPr>
        <xdr:cNvPr id="201910" name="shpYY6">
          <a:extLst>
            <a:ext uri="{FF2B5EF4-FFF2-40B4-BE49-F238E27FC236}">
              <a16:creationId xmlns:a16="http://schemas.microsoft.com/office/drawing/2014/main" id="{B12C0153-10F2-F20A-18DC-459237D3DAB2}"/>
            </a:ext>
          </a:extLst>
        </xdr:cNvPr>
        <xdr:cNvSpPr>
          <a:spLocks noChangeShapeType="1"/>
        </xdr:cNvSpPr>
      </xdr:nvSpPr>
      <xdr:spPr bwMode="auto">
        <a:xfrm flipH="1">
          <a:off x="4991100" y="62007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495300</xdr:colOff>
      <xdr:row>51</xdr:row>
      <xdr:rowOff>47625</xdr:rowOff>
    </xdr:from>
    <xdr:to>
      <xdr:col>8</xdr:col>
      <xdr:colOff>552450</xdr:colOff>
      <xdr:row>51</xdr:row>
      <xdr:rowOff>142875</xdr:rowOff>
    </xdr:to>
    <xdr:sp macro="" textlink="">
      <xdr:nvSpPr>
        <xdr:cNvPr id="201911" name="shpYY7">
          <a:extLst>
            <a:ext uri="{FF2B5EF4-FFF2-40B4-BE49-F238E27FC236}">
              <a16:creationId xmlns:a16="http://schemas.microsoft.com/office/drawing/2014/main" id="{8A92DB0F-B69D-7E3F-2677-F1520ECBB0EA}"/>
            </a:ext>
          </a:extLst>
        </xdr:cNvPr>
        <xdr:cNvSpPr>
          <a:spLocks noChangeShapeType="1"/>
        </xdr:cNvSpPr>
      </xdr:nvSpPr>
      <xdr:spPr bwMode="auto">
        <a:xfrm flipH="1">
          <a:off x="5267325" y="66865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9525</xdr:colOff>
      <xdr:row>54</xdr:row>
      <xdr:rowOff>47625</xdr:rowOff>
    </xdr:from>
    <xdr:to>
      <xdr:col>9</xdr:col>
      <xdr:colOff>66675</xdr:colOff>
      <xdr:row>54</xdr:row>
      <xdr:rowOff>152400</xdr:rowOff>
    </xdr:to>
    <xdr:sp macro="" textlink="">
      <xdr:nvSpPr>
        <xdr:cNvPr id="201912" name="shpYY8">
          <a:extLst>
            <a:ext uri="{FF2B5EF4-FFF2-40B4-BE49-F238E27FC236}">
              <a16:creationId xmlns:a16="http://schemas.microsoft.com/office/drawing/2014/main" id="{80C0AEA3-04D1-F9FB-E64F-BFA72B6CD58D}"/>
            </a:ext>
          </a:extLst>
        </xdr:cNvPr>
        <xdr:cNvSpPr>
          <a:spLocks noChangeShapeType="1"/>
        </xdr:cNvSpPr>
      </xdr:nvSpPr>
      <xdr:spPr bwMode="auto">
        <a:xfrm flipH="1">
          <a:off x="5543550" y="717232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285750</xdr:colOff>
      <xdr:row>57</xdr:row>
      <xdr:rowOff>66675</xdr:rowOff>
    </xdr:from>
    <xdr:to>
      <xdr:col>9</xdr:col>
      <xdr:colOff>342900</xdr:colOff>
      <xdr:row>57</xdr:row>
      <xdr:rowOff>161925</xdr:rowOff>
    </xdr:to>
    <xdr:sp macro="" textlink="">
      <xdr:nvSpPr>
        <xdr:cNvPr id="201913" name="shpYY9">
          <a:extLst>
            <a:ext uri="{FF2B5EF4-FFF2-40B4-BE49-F238E27FC236}">
              <a16:creationId xmlns:a16="http://schemas.microsoft.com/office/drawing/2014/main" id="{F8B333C4-C392-D0F9-F9F1-B32091EA1E4C}"/>
            </a:ext>
          </a:extLst>
        </xdr:cNvPr>
        <xdr:cNvSpPr>
          <a:spLocks noChangeShapeType="1"/>
        </xdr:cNvSpPr>
      </xdr:nvSpPr>
      <xdr:spPr bwMode="auto">
        <a:xfrm flipH="1">
          <a:off x="5819775" y="76771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295275</xdr:colOff>
      <xdr:row>30</xdr:row>
      <xdr:rowOff>114300</xdr:rowOff>
    </xdr:from>
    <xdr:to>
      <xdr:col>5</xdr:col>
      <xdr:colOff>400050</xdr:colOff>
      <xdr:row>30</xdr:row>
      <xdr:rowOff>114300</xdr:rowOff>
    </xdr:to>
    <xdr:sp macro="" textlink="">
      <xdr:nvSpPr>
        <xdr:cNvPr id="201914" name="shpLigneSequence2">
          <a:extLst>
            <a:ext uri="{FF2B5EF4-FFF2-40B4-BE49-F238E27FC236}">
              <a16:creationId xmlns:a16="http://schemas.microsoft.com/office/drawing/2014/main" id="{D0E35D95-C17E-35CC-4496-56782FC315CB}"/>
            </a:ext>
          </a:extLst>
        </xdr:cNvPr>
        <xdr:cNvSpPr>
          <a:spLocks noChangeShapeType="1"/>
        </xdr:cNvSpPr>
      </xdr:nvSpPr>
      <xdr:spPr bwMode="auto">
        <a:xfrm>
          <a:off x="3333750" y="335280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238125</xdr:colOff>
      <xdr:row>31</xdr:row>
      <xdr:rowOff>47625</xdr:rowOff>
    </xdr:from>
    <xdr:to>
      <xdr:col>8</xdr:col>
      <xdr:colOff>381000</xdr:colOff>
      <xdr:row>51</xdr:row>
      <xdr:rowOff>142875</xdr:rowOff>
    </xdr:to>
    <xdr:sp macro="" textlink="">
      <xdr:nvSpPr>
        <xdr:cNvPr id="201915" name="shpLigneSequence4">
          <a:extLst>
            <a:ext uri="{FF2B5EF4-FFF2-40B4-BE49-F238E27FC236}">
              <a16:creationId xmlns:a16="http://schemas.microsoft.com/office/drawing/2014/main" id="{4DB0CEDA-270A-BF8C-E5D5-4F4CFB2635F6}"/>
            </a:ext>
          </a:extLst>
        </xdr:cNvPr>
        <xdr:cNvSpPr>
          <a:spLocks noChangeShapeType="1"/>
        </xdr:cNvSpPr>
      </xdr:nvSpPr>
      <xdr:spPr bwMode="auto">
        <a:xfrm>
          <a:off x="3276600" y="3448050"/>
          <a:ext cx="1876425" cy="33337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381000</xdr:colOff>
      <xdr:row>50</xdr:row>
      <xdr:rowOff>114300</xdr:rowOff>
    </xdr:from>
    <xdr:to>
      <xdr:col>8</xdr:col>
      <xdr:colOff>495300</xdr:colOff>
      <xdr:row>51</xdr:row>
      <xdr:rowOff>142875</xdr:rowOff>
    </xdr:to>
    <xdr:sp macro="" textlink="">
      <xdr:nvSpPr>
        <xdr:cNvPr id="201916" name="shpLigneSequence5">
          <a:extLst>
            <a:ext uri="{FF2B5EF4-FFF2-40B4-BE49-F238E27FC236}">
              <a16:creationId xmlns:a16="http://schemas.microsoft.com/office/drawing/2014/main" id="{7BC2760F-A79A-2B19-EC4A-CFBDD81B044A}"/>
            </a:ext>
          </a:extLst>
        </xdr:cNvPr>
        <xdr:cNvSpPr>
          <a:spLocks noChangeShapeType="1"/>
        </xdr:cNvSpPr>
      </xdr:nvSpPr>
      <xdr:spPr bwMode="auto">
        <a:xfrm flipV="1">
          <a:off x="5153025" y="6591300"/>
          <a:ext cx="114300" cy="1905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41</xdr:row>
      <xdr:rowOff>142875</xdr:rowOff>
    </xdr:from>
    <xdr:to>
      <xdr:col>7</xdr:col>
      <xdr:colOff>276225</xdr:colOff>
      <xdr:row>43</xdr:row>
      <xdr:rowOff>19050</xdr:rowOff>
    </xdr:to>
    <xdr:sp macro="" textlink="">
      <xdr:nvSpPr>
        <xdr:cNvPr id="201917" name="shpLigneSequence7">
          <a:extLst>
            <a:ext uri="{FF2B5EF4-FFF2-40B4-BE49-F238E27FC236}">
              <a16:creationId xmlns:a16="http://schemas.microsoft.com/office/drawing/2014/main" id="{4F784BC6-D5F5-00FB-26D6-3E61B0FCC692}"/>
            </a:ext>
          </a:extLst>
        </xdr:cNvPr>
        <xdr:cNvSpPr>
          <a:spLocks noChangeShapeType="1"/>
        </xdr:cNvSpPr>
      </xdr:nvSpPr>
      <xdr:spPr bwMode="auto">
        <a:xfrm flipV="1">
          <a:off x="4352925" y="5162550"/>
          <a:ext cx="114300" cy="2000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76200</xdr:colOff>
      <xdr:row>51</xdr:row>
      <xdr:rowOff>142875</xdr:rowOff>
    </xdr:from>
    <xdr:to>
      <xdr:col>8</xdr:col>
      <xdr:colOff>381000</xdr:colOff>
      <xdr:row>55</xdr:row>
      <xdr:rowOff>38100</xdr:rowOff>
    </xdr:to>
    <xdr:sp macro="" textlink="">
      <xdr:nvSpPr>
        <xdr:cNvPr id="201918" name="shpLigneSequence9">
          <a:extLst>
            <a:ext uri="{FF2B5EF4-FFF2-40B4-BE49-F238E27FC236}">
              <a16:creationId xmlns:a16="http://schemas.microsoft.com/office/drawing/2014/main" id="{9499BA05-97A1-E009-86F4-602AF15FA124}"/>
            </a:ext>
          </a:extLst>
        </xdr:cNvPr>
        <xdr:cNvSpPr>
          <a:spLocks noChangeShapeType="1"/>
        </xdr:cNvSpPr>
      </xdr:nvSpPr>
      <xdr:spPr bwMode="auto">
        <a:xfrm flipH="1">
          <a:off x="4848225" y="6781800"/>
          <a:ext cx="304800" cy="5429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76200</xdr:colOff>
      <xdr:row>55</xdr:row>
      <xdr:rowOff>38100</xdr:rowOff>
    </xdr:from>
    <xdr:to>
      <xdr:col>8</xdr:col>
      <xdr:colOff>552450</xdr:colOff>
      <xdr:row>60</xdr:row>
      <xdr:rowOff>66675</xdr:rowOff>
    </xdr:to>
    <xdr:sp macro="" textlink="">
      <xdr:nvSpPr>
        <xdr:cNvPr id="201919" name="shpLigneSequence10">
          <a:extLst>
            <a:ext uri="{FF2B5EF4-FFF2-40B4-BE49-F238E27FC236}">
              <a16:creationId xmlns:a16="http://schemas.microsoft.com/office/drawing/2014/main" id="{58E11BC0-31A0-58A2-8536-3079EAE7A1A8}"/>
            </a:ext>
          </a:extLst>
        </xdr:cNvPr>
        <xdr:cNvSpPr>
          <a:spLocks noChangeShapeType="1"/>
        </xdr:cNvSpPr>
      </xdr:nvSpPr>
      <xdr:spPr bwMode="auto">
        <a:xfrm>
          <a:off x="4848225" y="7324725"/>
          <a:ext cx="476250" cy="838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514350</xdr:colOff>
      <xdr:row>34</xdr:row>
      <xdr:rowOff>0</xdr:rowOff>
    </xdr:from>
    <xdr:to>
      <xdr:col>6</xdr:col>
      <xdr:colOff>523875</xdr:colOff>
      <xdr:row>46</xdr:row>
      <xdr:rowOff>28575</xdr:rowOff>
    </xdr:to>
    <xdr:sp macro="" textlink="">
      <xdr:nvSpPr>
        <xdr:cNvPr id="201920" name="shpLigneSequence12">
          <a:extLst>
            <a:ext uri="{FF2B5EF4-FFF2-40B4-BE49-F238E27FC236}">
              <a16:creationId xmlns:a16="http://schemas.microsoft.com/office/drawing/2014/main" id="{D92B7F19-4475-D83C-1E5A-74DD716EBB6E}"/>
            </a:ext>
          </a:extLst>
        </xdr:cNvPr>
        <xdr:cNvSpPr>
          <a:spLocks noChangeShapeType="1"/>
        </xdr:cNvSpPr>
      </xdr:nvSpPr>
      <xdr:spPr bwMode="auto">
        <a:xfrm>
          <a:off x="3028950" y="3886200"/>
          <a:ext cx="1104900" cy="1971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76200</xdr:colOff>
      <xdr:row>46</xdr:row>
      <xdr:rowOff>28575</xdr:rowOff>
    </xdr:from>
    <xdr:to>
      <xdr:col>6</xdr:col>
      <xdr:colOff>523875</xdr:colOff>
      <xdr:row>50</xdr:row>
      <xdr:rowOff>161925</xdr:rowOff>
    </xdr:to>
    <xdr:sp macro="" textlink="">
      <xdr:nvSpPr>
        <xdr:cNvPr id="201921" name="shpLigneSequence13">
          <a:extLst>
            <a:ext uri="{FF2B5EF4-FFF2-40B4-BE49-F238E27FC236}">
              <a16:creationId xmlns:a16="http://schemas.microsoft.com/office/drawing/2014/main" id="{4F119E39-2561-721C-8E37-A72520283945}"/>
            </a:ext>
          </a:extLst>
        </xdr:cNvPr>
        <xdr:cNvSpPr>
          <a:spLocks noChangeShapeType="1"/>
        </xdr:cNvSpPr>
      </xdr:nvSpPr>
      <xdr:spPr bwMode="auto">
        <a:xfrm flipH="1">
          <a:off x="3686175" y="5857875"/>
          <a:ext cx="447675" cy="7810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76200</xdr:colOff>
      <xdr:row>50</xdr:row>
      <xdr:rowOff>161925</xdr:rowOff>
    </xdr:from>
    <xdr:to>
      <xdr:col>7</xdr:col>
      <xdr:colOff>361950</xdr:colOff>
      <xdr:row>60</xdr:row>
      <xdr:rowOff>66675</xdr:rowOff>
    </xdr:to>
    <xdr:sp macro="" textlink="">
      <xdr:nvSpPr>
        <xdr:cNvPr id="201922" name="shpLigneSequence14">
          <a:extLst>
            <a:ext uri="{FF2B5EF4-FFF2-40B4-BE49-F238E27FC236}">
              <a16:creationId xmlns:a16="http://schemas.microsoft.com/office/drawing/2014/main" id="{D39835DB-E22C-2FB6-F807-4E5B9603DF17}"/>
            </a:ext>
          </a:extLst>
        </xdr:cNvPr>
        <xdr:cNvSpPr>
          <a:spLocks noChangeShapeType="1"/>
        </xdr:cNvSpPr>
      </xdr:nvSpPr>
      <xdr:spPr bwMode="auto">
        <a:xfrm>
          <a:off x="3686175" y="6638925"/>
          <a:ext cx="866775" cy="15240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41</xdr:row>
      <xdr:rowOff>142875</xdr:rowOff>
    </xdr:from>
    <xdr:to>
      <xdr:col>6</xdr:col>
      <xdr:colOff>133350</xdr:colOff>
      <xdr:row>60</xdr:row>
      <xdr:rowOff>66675</xdr:rowOff>
    </xdr:to>
    <xdr:sp macro="" textlink="">
      <xdr:nvSpPr>
        <xdr:cNvPr id="201923" name="shpLigneSequence16">
          <a:extLst>
            <a:ext uri="{FF2B5EF4-FFF2-40B4-BE49-F238E27FC236}">
              <a16:creationId xmlns:a16="http://schemas.microsoft.com/office/drawing/2014/main" id="{90A9C171-AC9C-0DBA-DD39-C16E714E279D}"/>
            </a:ext>
          </a:extLst>
        </xdr:cNvPr>
        <xdr:cNvSpPr>
          <a:spLocks noChangeShapeType="1"/>
        </xdr:cNvSpPr>
      </xdr:nvSpPr>
      <xdr:spPr bwMode="auto">
        <a:xfrm flipH="1">
          <a:off x="2057400" y="5162550"/>
          <a:ext cx="1685925" cy="30003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304614</xdr:colOff>
      <xdr:row>44</xdr:row>
      <xdr:rowOff>79878</xdr:rowOff>
    </xdr:from>
    <xdr:to>
      <xdr:col>2</xdr:col>
      <xdr:colOff>190196</xdr:colOff>
      <xdr:row>45</xdr:row>
      <xdr:rowOff>93545</xdr:rowOff>
    </xdr:to>
    <xdr:sp macro="" textlink="">
      <xdr:nvSpPr>
        <xdr:cNvPr id="48" name="shpLabel2">
          <a:extLst>
            <a:ext uri="{FF2B5EF4-FFF2-40B4-BE49-F238E27FC236}">
              <a16:creationId xmlns:a16="http://schemas.microsoft.com/office/drawing/2014/main" id="{A4811D73-8A07-0870-B236-2C60A67620E8}"/>
            </a:ext>
          </a:extLst>
        </xdr:cNvPr>
        <xdr:cNvSpPr txBox="1">
          <a:spLocks noChangeArrowheads="1"/>
        </xdr:cNvSpPr>
      </xdr:nvSpPr>
      <xdr:spPr bwMode="auto">
        <a:xfrm>
          <a:off x="1066614" y="5585328"/>
          <a:ext cx="428507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427299</xdr:colOff>
      <xdr:row>44</xdr:row>
      <xdr:rowOff>79878</xdr:rowOff>
    </xdr:from>
    <xdr:to>
      <xdr:col>9</xdr:col>
      <xdr:colOff>160462</xdr:colOff>
      <xdr:row>45</xdr:row>
      <xdr:rowOff>93545</xdr:rowOff>
    </xdr:to>
    <xdr:sp macro="" textlink="">
      <xdr:nvSpPr>
        <xdr:cNvPr id="49" name="shpLabel3">
          <a:extLst>
            <a:ext uri="{FF2B5EF4-FFF2-40B4-BE49-F238E27FC236}">
              <a16:creationId xmlns:a16="http://schemas.microsoft.com/office/drawing/2014/main" id="{BC1DCF2A-96AE-8142-D18F-15550114B6F1}"/>
            </a:ext>
          </a:extLst>
        </xdr:cNvPr>
        <xdr:cNvSpPr txBox="1">
          <a:spLocks noChangeArrowheads="1"/>
        </xdr:cNvSpPr>
      </xdr:nvSpPr>
      <xdr:spPr bwMode="auto">
        <a:xfrm>
          <a:off x="5199324" y="5585328"/>
          <a:ext cx="495163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5</xdr:col>
      <xdr:colOff>113538</xdr:colOff>
      <xdr:row>61</xdr:row>
      <xdr:rowOff>39072</xdr:rowOff>
    </xdr:from>
    <xdr:to>
      <xdr:col>6</xdr:col>
      <xdr:colOff>37201</xdr:colOff>
      <xdr:row>62</xdr:row>
      <xdr:rowOff>52739</xdr:rowOff>
    </xdr:to>
    <xdr:sp macro="" textlink="">
      <xdr:nvSpPr>
        <xdr:cNvPr id="50" name="shpLabel1">
          <a:extLst>
            <a:ext uri="{FF2B5EF4-FFF2-40B4-BE49-F238E27FC236}">
              <a16:creationId xmlns:a16="http://schemas.microsoft.com/office/drawing/2014/main" id="{62848CF9-A6AE-AB65-BDA0-F34692BB4098}"/>
            </a:ext>
          </a:extLst>
        </xdr:cNvPr>
        <xdr:cNvSpPr txBox="1">
          <a:spLocks noChangeArrowheads="1"/>
        </xdr:cNvSpPr>
      </xdr:nvSpPr>
      <xdr:spPr bwMode="auto">
        <a:xfrm>
          <a:off x="3152013" y="8297247"/>
          <a:ext cx="495163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485749</xdr:colOff>
      <xdr:row>61</xdr:row>
      <xdr:rowOff>39072</xdr:rowOff>
    </xdr:from>
    <xdr:to>
      <xdr:col>0</xdr:col>
      <xdr:colOff>714286</xdr:colOff>
      <xdr:row>62</xdr:row>
      <xdr:rowOff>52739</xdr:rowOff>
    </xdr:to>
    <xdr:sp macro="" textlink="">
      <xdr:nvSpPr>
        <xdr:cNvPr id="51" name="shpLabel4">
          <a:extLst>
            <a:ext uri="{FF2B5EF4-FFF2-40B4-BE49-F238E27FC236}">
              <a16:creationId xmlns:a16="http://schemas.microsoft.com/office/drawing/2014/main" id="{D55344E9-00FB-D5ED-AA23-3B9225BB7B5C}"/>
            </a:ext>
          </a:extLst>
        </xdr:cNvPr>
        <xdr:cNvSpPr txBox="1">
          <a:spLocks noChangeArrowheads="1"/>
        </xdr:cNvSpPr>
      </xdr:nvSpPr>
      <xdr:spPr bwMode="auto">
        <a:xfrm>
          <a:off x="485749" y="8297247"/>
          <a:ext cx="228537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522312</xdr:colOff>
      <xdr:row>61</xdr:row>
      <xdr:rowOff>39072</xdr:rowOff>
    </xdr:from>
    <xdr:to>
      <xdr:col>9</xdr:col>
      <xdr:colOff>608013</xdr:colOff>
      <xdr:row>62</xdr:row>
      <xdr:rowOff>52739</xdr:rowOff>
    </xdr:to>
    <xdr:sp macro="" textlink="">
      <xdr:nvSpPr>
        <xdr:cNvPr id="52" name="shpLabel5">
          <a:extLst>
            <a:ext uri="{FF2B5EF4-FFF2-40B4-BE49-F238E27FC236}">
              <a16:creationId xmlns:a16="http://schemas.microsoft.com/office/drawing/2014/main" id="{F3484A2E-FDD4-CB28-402F-DCB4C41906D6}"/>
            </a:ext>
          </a:extLst>
        </xdr:cNvPr>
        <xdr:cNvSpPr txBox="1">
          <a:spLocks noChangeArrowheads="1"/>
        </xdr:cNvSpPr>
      </xdr:nvSpPr>
      <xdr:spPr bwMode="auto">
        <a:xfrm>
          <a:off x="6056337" y="8297247"/>
          <a:ext cx="85701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390525</xdr:colOff>
      <xdr:row>59</xdr:row>
      <xdr:rowOff>50759</xdr:rowOff>
    </xdr:from>
    <xdr:to>
      <xdr:col>0</xdr:col>
      <xdr:colOff>476226</xdr:colOff>
      <xdr:row>60</xdr:row>
      <xdr:rowOff>64426</xdr:rowOff>
    </xdr:to>
    <xdr:sp macro="" textlink="">
      <xdr:nvSpPr>
        <xdr:cNvPr id="53" name="shpLabel6">
          <a:extLst>
            <a:ext uri="{FF2B5EF4-FFF2-40B4-BE49-F238E27FC236}">
              <a16:creationId xmlns:a16="http://schemas.microsoft.com/office/drawing/2014/main" id="{ED62A897-375B-9D2A-3658-8CC6FAD8A8E0}"/>
            </a:ext>
          </a:extLst>
        </xdr:cNvPr>
        <xdr:cNvSpPr txBox="1">
          <a:spLocks noChangeArrowheads="1"/>
        </xdr:cNvSpPr>
      </xdr:nvSpPr>
      <xdr:spPr bwMode="auto">
        <a:xfrm>
          <a:off x="390525" y="7985084"/>
          <a:ext cx="85701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494578</xdr:colOff>
      <xdr:row>30</xdr:row>
      <xdr:rowOff>5603</xdr:rowOff>
    </xdr:from>
    <xdr:to>
      <xdr:col>5</xdr:col>
      <xdr:colOff>199240</xdr:colOff>
      <xdr:row>31</xdr:row>
      <xdr:rowOff>19270</xdr:rowOff>
    </xdr:to>
    <xdr:sp macro="" textlink="">
      <xdr:nvSpPr>
        <xdr:cNvPr id="54" name="shpLabel7">
          <a:extLst>
            <a:ext uri="{FF2B5EF4-FFF2-40B4-BE49-F238E27FC236}">
              <a16:creationId xmlns:a16="http://schemas.microsoft.com/office/drawing/2014/main" id="{CA159D9D-0E8C-798E-ACD7-26B432DE20E8}"/>
            </a:ext>
          </a:extLst>
        </xdr:cNvPr>
        <xdr:cNvSpPr txBox="1">
          <a:spLocks noChangeArrowheads="1"/>
        </xdr:cNvSpPr>
      </xdr:nvSpPr>
      <xdr:spPr bwMode="auto">
        <a:xfrm>
          <a:off x="3009178" y="3244103"/>
          <a:ext cx="228537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513478</xdr:colOff>
      <xdr:row>30</xdr:row>
      <xdr:rowOff>5603</xdr:rowOff>
    </xdr:from>
    <xdr:to>
      <xdr:col>6</xdr:col>
      <xdr:colOff>27679</xdr:colOff>
      <xdr:row>31</xdr:row>
      <xdr:rowOff>19270</xdr:rowOff>
    </xdr:to>
    <xdr:sp macro="" textlink="">
      <xdr:nvSpPr>
        <xdr:cNvPr id="55" name="shpLabel8">
          <a:extLst>
            <a:ext uri="{FF2B5EF4-FFF2-40B4-BE49-F238E27FC236}">
              <a16:creationId xmlns:a16="http://schemas.microsoft.com/office/drawing/2014/main" id="{6C34F8F5-F4E0-848F-56CC-D3F4368D3B6F}"/>
            </a:ext>
          </a:extLst>
        </xdr:cNvPr>
        <xdr:cNvSpPr txBox="1">
          <a:spLocks noChangeArrowheads="1"/>
        </xdr:cNvSpPr>
      </xdr:nvSpPr>
      <xdr:spPr bwMode="auto">
        <a:xfrm>
          <a:off x="3551953" y="3244103"/>
          <a:ext cx="85701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722282</xdr:colOff>
      <xdr:row>59</xdr:row>
      <xdr:rowOff>50759</xdr:rowOff>
    </xdr:from>
    <xdr:to>
      <xdr:col>10</xdr:col>
      <xdr:colOff>188819</xdr:colOff>
      <xdr:row>60</xdr:row>
      <xdr:rowOff>64426</xdr:rowOff>
    </xdr:to>
    <xdr:sp macro="" textlink="">
      <xdr:nvSpPr>
        <xdr:cNvPr id="56" name="shpLabel9">
          <a:extLst>
            <a:ext uri="{FF2B5EF4-FFF2-40B4-BE49-F238E27FC236}">
              <a16:creationId xmlns:a16="http://schemas.microsoft.com/office/drawing/2014/main" id="{9EB424AC-AD41-9E11-5B5E-BDA01FF1FADE}"/>
            </a:ext>
          </a:extLst>
        </xdr:cNvPr>
        <xdr:cNvSpPr txBox="1">
          <a:spLocks noChangeArrowheads="1"/>
        </xdr:cNvSpPr>
      </xdr:nvSpPr>
      <xdr:spPr bwMode="auto">
        <a:xfrm>
          <a:off x="6256307" y="7985084"/>
          <a:ext cx="228537" cy="175592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4</xdr:col>
      <xdr:colOff>223838</xdr:colOff>
      <xdr:row>63</xdr:row>
      <xdr:rowOff>42863</xdr:rowOff>
    </xdr:from>
    <xdr:to>
      <xdr:col>4</xdr:col>
      <xdr:colOff>300038</xdr:colOff>
      <xdr:row>63</xdr:row>
      <xdr:rowOff>119063</xdr:rowOff>
    </xdr:to>
    <xdr:sp macro="" textlink="">
      <xdr:nvSpPr>
        <xdr:cNvPr id="5" name="shpSerieLegende1">
          <a:extLst>
            <a:ext uri="{FF2B5EF4-FFF2-40B4-BE49-F238E27FC236}">
              <a16:creationId xmlns:a16="http://schemas.microsoft.com/office/drawing/2014/main" id="{C5A325D8-C580-9B54-2A25-0CB84E54129E}"/>
            </a:ext>
          </a:extLst>
        </xdr:cNvPr>
        <xdr:cNvSpPr/>
      </xdr:nvSpPr>
      <xdr:spPr>
        <a:xfrm>
          <a:off x="2738438" y="8624888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</xdr:col>
      <xdr:colOff>540147</xdr:colOff>
      <xdr:row>45</xdr:row>
      <xdr:rowOff>63160</xdr:rowOff>
    </xdr:from>
    <xdr:to>
      <xdr:col>6</xdr:col>
      <xdr:colOff>44847</xdr:colOff>
      <xdr:row>45</xdr:row>
      <xdr:rowOff>139360</xdr:rowOff>
    </xdr:to>
    <xdr:sp macro="" textlink="">
      <xdr:nvSpPr>
        <xdr:cNvPr id="6" name="shpSerie1">
          <a:extLst>
            <a:ext uri="{FF2B5EF4-FFF2-40B4-BE49-F238E27FC236}">
              <a16:creationId xmlns:a16="http://schemas.microsoft.com/office/drawing/2014/main" id="{A676EE54-B5ED-C32E-CEE8-A2660E274058}"/>
            </a:ext>
          </a:extLst>
        </xdr:cNvPr>
        <xdr:cNvSpPr/>
      </xdr:nvSpPr>
      <xdr:spPr>
        <a:xfrm>
          <a:off x="3578622" y="5730535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64</xdr:row>
      <xdr:rowOff>42863</xdr:rowOff>
    </xdr:from>
    <xdr:to>
      <xdr:col>4</xdr:col>
      <xdr:colOff>300038</xdr:colOff>
      <xdr:row>64</xdr:row>
      <xdr:rowOff>119063</xdr:rowOff>
    </xdr:to>
    <xdr:sp macro="" textlink="">
      <xdr:nvSpPr>
        <xdr:cNvPr id="10" name="shpSerieLegende2">
          <a:extLst>
            <a:ext uri="{FF2B5EF4-FFF2-40B4-BE49-F238E27FC236}">
              <a16:creationId xmlns:a16="http://schemas.microsoft.com/office/drawing/2014/main" id="{84DD63FC-EBB1-2267-707B-E02E0FCB301C}"/>
            </a:ext>
          </a:extLst>
        </xdr:cNvPr>
        <xdr:cNvSpPr/>
      </xdr:nvSpPr>
      <xdr:spPr>
        <a:xfrm>
          <a:off x="2738438" y="8786813"/>
          <a:ext cx="76200" cy="76200"/>
        </a:xfrm>
        <a:prstGeom prst="ellipse">
          <a:avLst/>
        </a:prstGeom>
        <a:solidFill>
          <a:srgbClr val="FFE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</xdr:col>
      <xdr:colOff>398286</xdr:colOff>
      <xdr:row>52</xdr:row>
      <xdr:rowOff>129608</xdr:rowOff>
    </xdr:from>
    <xdr:to>
      <xdr:col>5</xdr:col>
      <xdr:colOff>474486</xdr:colOff>
      <xdr:row>53</xdr:row>
      <xdr:rowOff>43883</xdr:rowOff>
    </xdr:to>
    <xdr:sp macro="" textlink="">
      <xdr:nvSpPr>
        <xdr:cNvPr id="11" name="shpSerie2">
          <a:extLst>
            <a:ext uri="{FF2B5EF4-FFF2-40B4-BE49-F238E27FC236}">
              <a16:creationId xmlns:a16="http://schemas.microsoft.com/office/drawing/2014/main" id="{570D7052-0206-753C-41E9-5CAEF1C3A6B3}"/>
            </a:ext>
          </a:extLst>
        </xdr:cNvPr>
        <xdr:cNvSpPr/>
      </xdr:nvSpPr>
      <xdr:spPr>
        <a:xfrm>
          <a:off x="3436761" y="6930458"/>
          <a:ext cx="76200" cy="76200"/>
        </a:xfrm>
        <a:prstGeom prst="ellipse">
          <a:avLst/>
        </a:prstGeom>
        <a:solidFill>
          <a:srgbClr val="FFE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65</xdr:row>
      <xdr:rowOff>42863</xdr:rowOff>
    </xdr:from>
    <xdr:to>
      <xdr:col>4</xdr:col>
      <xdr:colOff>300038</xdr:colOff>
      <xdr:row>65</xdr:row>
      <xdr:rowOff>119063</xdr:rowOff>
    </xdr:to>
    <xdr:sp macro="" textlink="">
      <xdr:nvSpPr>
        <xdr:cNvPr id="16" name="shpSerieLegende3">
          <a:extLst>
            <a:ext uri="{FF2B5EF4-FFF2-40B4-BE49-F238E27FC236}">
              <a16:creationId xmlns:a16="http://schemas.microsoft.com/office/drawing/2014/main" id="{F8A8D8C9-9CE8-E9A6-CB5D-AE72DE912A6C}"/>
            </a:ext>
          </a:extLst>
        </xdr:cNvPr>
        <xdr:cNvSpPr/>
      </xdr:nvSpPr>
      <xdr:spPr>
        <a:xfrm>
          <a:off x="2738438" y="8948738"/>
          <a:ext cx="76200" cy="76200"/>
        </a:xfrm>
        <a:prstGeom prst="ellipse">
          <a:avLst/>
        </a:prstGeom>
        <a:solidFill>
          <a:srgbClr val="FFC3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</xdr:col>
      <xdr:colOff>310878</xdr:colOff>
      <xdr:row>29</xdr:row>
      <xdr:rowOff>152205</xdr:rowOff>
    </xdr:from>
    <xdr:to>
      <xdr:col>5</xdr:col>
      <xdr:colOff>387078</xdr:colOff>
      <xdr:row>30</xdr:row>
      <xdr:rowOff>66480</xdr:rowOff>
    </xdr:to>
    <xdr:sp macro="" textlink="">
      <xdr:nvSpPr>
        <xdr:cNvPr id="17" name="shpSerie3">
          <a:extLst>
            <a:ext uri="{FF2B5EF4-FFF2-40B4-BE49-F238E27FC236}">
              <a16:creationId xmlns:a16="http://schemas.microsoft.com/office/drawing/2014/main" id="{3292BF32-3BE6-B29B-8F58-8E7B8A7A41DB}"/>
            </a:ext>
          </a:extLst>
        </xdr:cNvPr>
        <xdr:cNvSpPr/>
      </xdr:nvSpPr>
      <xdr:spPr>
        <a:xfrm>
          <a:off x="3349353" y="3228780"/>
          <a:ext cx="76200" cy="76200"/>
        </a:xfrm>
        <a:prstGeom prst="ellipse">
          <a:avLst/>
        </a:prstGeom>
        <a:solidFill>
          <a:srgbClr val="FFC3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66</xdr:row>
      <xdr:rowOff>42863</xdr:rowOff>
    </xdr:from>
    <xdr:to>
      <xdr:col>4</xdr:col>
      <xdr:colOff>300038</xdr:colOff>
      <xdr:row>66</xdr:row>
      <xdr:rowOff>119063</xdr:rowOff>
    </xdr:to>
    <xdr:sp macro="" textlink="">
      <xdr:nvSpPr>
        <xdr:cNvPr id="24" name="shpSerieLegende4">
          <a:extLst>
            <a:ext uri="{FF2B5EF4-FFF2-40B4-BE49-F238E27FC236}">
              <a16:creationId xmlns:a16="http://schemas.microsoft.com/office/drawing/2014/main" id="{3B19BBB3-95BC-40E5-88E9-0D84E0BCC46F}"/>
            </a:ext>
          </a:extLst>
        </xdr:cNvPr>
        <xdr:cNvSpPr/>
      </xdr:nvSpPr>
      <xdr:spPr>
        <a:xfrm>
          <a:off x="2738438" y="9110663"/>
          <a:ext cx="76200" cy="76200"/>
        </a:xfrm>
        <a:prstGeom prst="ellipse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492364</xdr:colOff>
      <xdr:row>38</xdr:row>
      <xdr:rowOff>36750</xdr:rowOff>
    </xdr:from>
    <xdr:to>
      <xdr:col>6</xdr:col>
      <xdr:colOff>568564</xdr:colOff>
      <xdr:row>38</xdr:row>
      <xdr:rowOff>112950</xdr:rowOff>
    </xdr:to>
    <xdr:sp macro="" textlink="">
      <xdr:nvSpPr>
        <xdr:cNvPr id="25" name="shpSerie4">
          <a:extLst>
            <a:ext uri="{FF2B5EF4-FFF2-40B4-BE49-F238E27FC236}">
              <a16:creationId xmlns:a16="http://schemas.microsoft.com/office/drawing/2014/main" id="{CD44FFA1-5A7C-9AF1-7CB8-2503AAD0D14A}"/>
            </a:ext>
          </a:extLst>
        </xdr:cNvPr>
        <xdr:cNvSpPr/>
      </xdr:nvSpPr>
      <xdr:spPr>
        <a:xfrm>
          <a:off x="4102339" y="4570650"/>
          <a:ext cx="76200" cy="76200"/>
        </a:xfrm>
        <a:prstGeom prst="ellipse">
          <a:avLst/>
        </a:prstGeom>
        <a:solidFill>
          <a:srgbClr val="FFA5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67</xdr:row>
      <xdr:rowOff>42863</xdr:rowOff>
    </xdr:from>
    <xdr:to>
      <xdr:col>4</xdr:col>
      <xdr:colOff>300038</xdr:colOff>
      <xdr:row>67</xdr:row>
      <xdr:rowOff>119063</xdr:rowOff>
    </xdr:to>
    <xdr:sp macro="" textlink="">
      <xdr:nvSpPr>
        <xdr:cNvPr id="29" name="shpSerieLegende5">
          <a:extLst>
            <a:ext uri="{FF2B5EF4-FFF2-40B4-BE49-F238E27FC236}">
              <a16:creationId xmlns:a16="http://schemas.microsoft.com/office/drawing/2014/main" id="{9ACB7A3E-8B60-F4BA-02E9-D4E1D7EF9B4E}"/>
            </a:ext>
          </a:extLst>
        </xdr:cNvPr>
        <xdr:cNvSpPr/>
      </xdr:nvSpPr>
      <xdr:spPr>
        <a:xfrm>
          <a:off x="2738438" y="9272588"/>
          <a:ext cx="76200" cy="76200"/>
        </a:xfrm>
        <a:prstGeom prst="ellipse">
          <a:avLst/>
        </a:prstGeom>
        <a:solidFill>
          <a:srgbClr val="FF87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6</xdr:col>
      <xdr:colOff>497285</xdr:colOff>
      <xdr:row>38</xdr:row>
      <xdr:rowOff>45553</xdr:rowOff>
    </xdr:from>
    <xdr:to>
      <xdr:col>6</xdr:col>
      <xdr:colOff>573485</xdr:colOff>
      <xdr:row>38</xdr:row>
      <xdr:rowOff>121753</xdr:rowOff>
    </xdr:to>
    <xdr:sp macro="" textlink="">
      <xdr:nvSpPr>
        <xdr:cNvPr id="30" name="shpSerie5">
          <a:extLst>
            <a:ext uri="{FF2B5EF4-FFF2-40B4-BE49-F238E27FC236}">
              <a16:creationId xmlns:a16="http://schemas.microsoft.com/office/drawing/2014/main" id="{EEFC3ED9-DEA1-A1A5-CE1A-40D0A2499AA5}"/>
            </a:ext>
          </a:extLst>
        </xdr:cNvPr>
        <xdr:cNvSpPr/>
      </xdr:nvSpPr>
      <xdr:spPr>
        <a:xfrm>
          <a:off x="4107260" y="4579453"/>
          <a:ext cx="76200" cy="76200"/>
        </a:xfrm>
        <a:prstGeom prst="ellipse">
          <a:avLst/>
        </a:prstGeom>
        <a:solidFill>
          <a:srgbClr val="FF87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68</xdr:row>
      <xdr:rowOff>42863</xdr:rowOff>
    </xdr:from>
    <xdr:to>
      <xdr:col>4</xdr:col>
      <xdr:colOff>300038</xdr:colOff>
      <xdr:row>68</xdr:row>
      <xdr:rowOff>119063</xdr:rowOff>
    </xdr:to>
    <xdr:sp macro="" textlink="">
      <xdr:nvSpPr>
        <xdr:cNvPr id="37" name="shpSerieLegende6">
          <a:extLst>
            <a:ext uri="{FF2B5EF4-FFF2-40B4-BE49-F238E27FC236}">
              <a16:creationId xmlns:a16="http://schemas.microsoft.com/office/drawing/2014/main" id="{B2EBEFAD-5F17-A7DE-9EF5-175C2D4B231E}"/>
            </a:ext>
          </a:extLst>
        </xdr:cNvPr>
        <xdr:cNvSpPr/>
      </xdr:nvSpPr>
      <xdr:spPr>
        <a:xfrm>
          <a:off x="2738438" y="9434513"/>
          <a:ext cx="76200" cy="76200"/>
        </a:xfrm>
        <a:prstGeom prst="ellipse">
          <a:avLst/>
        </a:prstGeom>
        <a:solidFill>
          <a:srgbClr val="FF6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5</xdr:col>
      <xdr:colOff>312324</xdr:colOff>
      <xdr:row>29</xdr:row>
      <xdr:rowOff>151034</xdr:rowOff>
    </xdr:from>
    <xdr:to>
      <xdr:col>5</xdr:col>
      <xdr:colOff>388524</xdr:colOff>
      <xdr:row>30</xdr:row>
      <xdr:rowOff>65309</xdr:rowOff>
    </xdr:to>
    <xdr:sp macro="" textlink="">
      <xdr:nvSpPr>
        <xdr:cNvPr id="38" name="shpSerie6">
          <a:extLst>
            <a:ext uri="{FF2B5EF4-FFF2-40B4-BE49-F238E27FC236}">
              <a16:creationId xmlns:a16="http://schemas.microsoft.com/office/drawing/2014/main" id="{2B753982-3D9E-9549-F241-CD0074560793}"/>
            </a:ext>
          </a:extLst>
        </xdr:cNvPr>
        <xdr:cNvSpPr/>
      </xdr:nvSpPr>
      <xdr:spPr>
        <a:xfrm>
          <a:off x="3350799" y="3227609"/>
          <a:ext cx="76200" cy="76200"/>
        </a:xfrm>
        <a:prstGeom prst="ellipse">
          <a:avLst/>
        </a:prstGeom>
        <a:solidFill>
          <a:srgbClr val="FF69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113242</xdr:colOff>
      <xdr:row>60</xdr:row>
      <xdr:rowOff>28575</xdr:rowOff>
    </xdr:from>
    <xdr:to>
      <xdr:col>8</xdr:col>
      <xdr:colOff>189442</xdr:colOff>
      <xdr:row>60</xdr:row>
      <xdr:rowOff>104775</xdr:rowOff>
    </xdr:to>
    <xdr:sp macro="" textlink="">
      <xdr:nvSpPr>
        <xdr:cNvPr id="46" name="shpSerieCourante">
          <a:extLst>
            <a:ext uri="{FF2B5EF4-FFF2-40B4-BE49-F238E27FC236}">
              <a16:creationId xmlns:a16="http://schemas.microsoft.com/office/drawing/2014/main" id="{56573DDD-0AC2-D531-B9A6-98947DD85192}"/>
            </a:ext>
          </a:extLst>
        </xdr:cNvPr>
        <xdr:cNvSpPr/>
      </xdr:nvSpPr>
      <xdr:spPr>
        <a:xfrm>
          <a:off x="4885267" y="8124825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152400</xdr:colOff>
      <xdr:row>30</xdr:row>
      <xdr:rowOff>57150</xdr:rowOff>
    </xdr:from>
    <xdr:to>
      <xdr:col>19</xdr:col>
      <xdr:colOff>419100</xdr:colOff>
      <xdr:row>84</xdr:row>
      <xdr:rowOff>19050</xdr:rowOff>
    </xdr:to>
    <xdr:pic>
      <xdr:nvPicPr>
        <xdr:cNvPr id="197054" name="Picture 1" descr="Triagle 3 silicones">
          <a:extLst>
            <a:ext uri="{FF2B5EF4-FFF2-40B4-BE49-F238E27FC236}">
              <a16:creationId xmlns:a16="http://schemas.microsoft.com/office/drawing/2014/main" id="{CB50B549-2459-FD07-C5F1-23D0F2C00F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0425" y="3295650"/>
          <a:ext cx="6362700" cy="5800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247650</xdr:colOff>
      <xdr:row>42</xdr:row>
      <xdr:rowOff>76200</xdr:rowOff>
    </xdr:from>
    <xdr:to>
      <xdr:col>23</xdr:col>
      <xdr:colOff>714375</xdr:colOff>
      <xdr:row>61</xdr:row>
      <xdr:rowOff>19050</xdr:rowOff>
    </xdr:to>
    <xdr:pic>
      <xdr:nvPicPr>
        <xdr:cNvPr id="197055" name="Picture 2">
          <a:extLst>
            <a:ext uri="{FF2B5EF4-FFF2-40B4-BE49-F238E27FC236}">
              <a16:creationId xmlns:a16="http://schemas.microsoft.com/office/drawing/2014/main" id="{0E247D7C-CFB4-E866-6056-4F2BB9357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3675" y="5257800"/>
          <a:ext cx="2752725" cy="301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68609" name="cmdEnregistrerResultat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997A64B9-EBF8-E0AF-9B71-AB54E3148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64</xdr:row>
          <xdr:rowOff>104775</xdr:rowOff>
        </xdr:from>
        <xdr:to>
          <xdr:col>4</xdr:col>
          <xdr:colOff>95250</xdr:colOff>
          <xdr:row>66</xdr:row>
          <xdr:rowOff>76200</xdr:rowOff>
        </xdr:to>
        <xdr:sp macro="" textlink="">
          <xdr:nvSpPr>
            <xdr:cNvPr id="68610" name="cmdEffacerUnHistoriqueResultat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DFBEC649-4F90-A120-315C-96CC2E25B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64</xdr:row>
          <xdr:rowOff>104775</xdr:rowOff>
        </xdr:from>
        <xdr:to>
          <xdr:col>8</xdr:col>
          <xdr:colOff>333375</xdr:colOff>
          <xdr:row>66</xdr:row>
          <xdr:rowOff>76200</xdr:rowOff>
        </xdr:to>
        <xdr:sp macro="" textlink="">
          <xdr:nvSpPr>
            <xdr:cNvPr id="68611" name="cmdEffacerToutHistoriqueResultat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A3B6E34F-402C-4034-D3A8-B42EC668B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476250</xdr:colOff>
      <xdr:row>62</xdr:row>
      <xdr:rowOff>28575</xdr:rowOff>
    </xdr:from>
    <xdr:to>
      <xdr:col>9</xdr:col>
      <xdr:colOff>466725</xdr:colOff>
      <xdr:row>62</xdr:row>
      <xdr:rowOff>28575</xdr:rowOff>
    </xdr:to>
    <xdr:sp macro="" textlink="">
      <xdr:nvSpPr>
        <xdr:cNvPr id="197056" name="shpTriangleBottom">
          <a:extLst>
            <a:ext uri="{FF2B5EF4-FFF2-40B4-BE49-F238E27FC236}">
              <a16:creationId xmlns:a16="http://schemas.microsoft.com/office/drawing/2014/main" id="{3584B00E-BC0D-37EE-F18D-D97A811633CD}"/>
            </a:ext>
          </a:extLst>
        </xdr:cNvPr>
        <xdr:cNvSpPr>
          <a:spLocks noChangeShapeType="1"/>
        </xdr:cNvSpPr>
      </xdr:nvSpPr>
      <xdr:spPr bwMode="auto">
        <a:xfrm>
          <a:off x="476250" y="8448675"/>
          <a:ext cx="5524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476250</xdr:colOff>
      <xdr:row>32</xdr:row>
      <xdr:rowOff>9525</xdr:rowOff>
    </xdr:from>
    <xdr:to>
      <xdr:col>5</xdr:col>
      <xdr:colOff>200025</xdr:colOff>
      <xdr:row>62</xdr:row>
      <xdr:rowOff>28575</xdr:rowOff>
    </xdr:to>
    <xdr:sp macro="" textlink="">
      <xdr:nvSpPr>
        <xdr:cNvPr id="197057" name="shpTriangleLeftSide">
          <a:extLst>
            <a:ext uri="{FF2B5EF4-FFF2-40B4-BE49-F238E27FC236}">
              <a16:creationId xmlns:a16="http://schemas.microsoft.com/office/drawing/2014/main" id="{8C334289-C5E5-9C3C-B2AE-B45CBB76A6A0}"/>
            </a:ext>
          </a:extLst>
        </xdr:cNvPr>
        <xdr:cNvSpPr>
          <a:spLocks noChangeShapeType="1"/>
        </xdr:cNvSpPr>
      </xdr:nvSpPr>
      <xdr:spPr bwMode="auto">
        <a:xfrm flipV="1">
          <a:off x="476250" y="3571875"/>
          <a:ext cx="2762250" cy="487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200025</xdr:colOff>
      <xdr:row>32</xdr:row>
      <xdr:rowOff>9525</xdr:rowOff>
    </xdr:from>
    <xdr:to>
      <xdr:col>9</xdr:col>
      <xdr:colOff>466725</xdr:colOff>
      <xdr:row>62</xdr:row>
      <xdr:rowOff>28575</xdr:rowOff>
    </xdr:to>
    <xdr:sp macro="" textlink="">
      <xdr:nvSpPr>
        <xdr:cNvPr id="197058" name="shpTriangleRightSide">
          <a:extLst>
            <a:ext uri="{FF2B5EF4-FFF2-40B4-BE49-F238E27FC236}">
              <a16:creationId xmlns:a16="http://schemas.microsoft.com/office/drawing/2014/main" id="{79E7BCC4-E683-24DC-B8D3-EE526F6B467C}"/>
            </a:ext>
          </a:extLst>
        </xdr:cNvPr>
        <xdr:cNvSpPr>
          <a:spLocks noChangeShapeType="1"/>
        </xdr:cNvSpPr>
      </xdr:nvSpPr>
      <xdr:spPr bwMode="auto">
        <a:xfrm flipH="1" flipV="1">
          <a:off x="3238500" y="3571875"/>
          <a:ext cx="2762250" cy="4876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619125</xdr:colOff>
      <xdr:row>61</xdr:row>
      <xdr:rowOff>85725</xdr:rowOff>
    </xdr:from>
    <xdr:to>
      <xdr:col>8</xdr:col>
      <xdr:colOff>676275</xdr:colOff>
      <xdr:row>62</xdr:row>
      <xdr:rowOff>28575</xdr:rowOff>
    </xdr:to>
    <xdr:sp macro="" textlink="">
      <xdr:nvSpPr>
        <xdr:cNvPr id="197059" name="shpX1">
          <a:extLst>
            <a:ext uri="{FF2B5EF4-FFF2-40B4-BE49-F238E27FC236}">
              <a16:creationId xmlns:a16="http://schemas.microsoft.com/office/drawing/2014/main" id="{FE9EE474-6897-5673-DAEE-8A8961723E8E}"/>
            </a:ext>
          </a:extLst>
        </xdr:cNvPr>
        <xdr:cNvSpPr>
          <a:spLocks noChangeShapeType="1"/>
        </xdr:cNvSpPr>
      </xdr:nvSpPr>
      <xdr:spPr bwMode="auto">
        <a:xfrm flipH="1" flipV="1">
          <a:off x="539115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66675</xdr:colOff>
      <xdr:row>61</xdr:row>
      <xdr:rowOff>85725</xdr:rowOff>
    </xdr:from>
    <xdr:to>
      <xdr:col>8</xdr:col>
      <xdr:colOff>123825</xdr:colOff>
      <xdr:row>62</xdr:row>
      <xdr:rowOff>28575</xdr:rowOff>
    </xdr:to>
    <xdr:sp macro="" textlink="">
      <xdr:nvSpPr>
        <xdr:cNvPr id="197060" name="shpX2">
          <a:extLst>
            <a:ext uri="{FF2B5EF4-FFF2-40B4-BE49-F238E27FC236}">
              <a16:creationId xmlns:a16="http://schemas.microsoft.com/office/drawing/2014/main" id="{067E5F60-5C8A-585A-0C23-4F0D587F3A63}"/>
            </a:ext>
          </a:extLst>
        </xdr:cNvPr>
        <xdr:cNvSpPr>
          <a:spLocks noChangeShapeType="1"/>
        </xdr:cNvSpPr>
      </xdr:nvSpPr>
      <xdr:spPr bwMode="auto">
        <a:xfrm flipH="1" flipV="1">
          <a:off x="483870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61</xdr:row>
      <xdr:rowOff>85725</xdr:rowOff>
    </xdr:from>
    <xdr:to>
      <xdr:col>7</xdr:col>
      <xdr:colOff>152400</xdr:colOff>
      <xdr:row>62</xdr:row>
      <xdr:rowOff>28575</xdr:rowOff>
    </xdr:to>
    <xdr:sp macro="" textlink="">
      <xdr:nvSpPr>
        <xdr:cNvPr id="197061" name="shpX3">
          <a:extLst>
            <a:ext uri="{FF2B5EF4-FFF2-40B4-BE49-F238E27FC236}">
              <a16:creationId xmlns:a16="http://schemas.microsoft.com/office/drawing/2014/main" id="{174EC579-7C2F-B156-061C-96936F89BA57}"/>
            </a:ext>
          </a:extLst>
        </xdr:cNvPr>
        <xdr:cNvSpPr>
          <a:spLocks noChangeShapeType="1"/>
        </xdr:cNvSpPr>
      </xdr:nvSpPr>
      <xdr:spPr bwMode="auto">
        <a:xfrm flipH="1" flipV="1">
          <a:off x="428625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123825</xdr:colOff>
      <xdr:row>61</xdr:row>
      <xdr:rowOff>85725</xdr:rowOff>
    </xdr:from>
    <xdr:to>
      <xdr:col>6</xdr:col>
      <xdr:colOff>180975</xdr:colOff>
      <xdr:row>62</xdr:row>
      <xdr:rowOff>28575</xdr:rowOff>
    </xdr:to>
    <xdr:sp macro="" textlink="">
      <xdr:nvSpPr>
        <xdr:cNvPr id="197062" name="shpX4">
          <a:extLst>
            <a:ext uri="{FF2B5EF4-FFF2-40B4-BE49-F238E27FC236}">
              <a16:creationId xmlns:a16="http://schemas.microsoft.com/office/drawing/2014/main" id="{A981CB3A-6A8E-7EE7-079E-FD4CA10A6A73}"/>
            </a:ext>
          </a:extLst>
        </xdr:cNvPr>
        <xdr:cNvSpPr>
          <a:spLocks noChangeShapeType="1"/>
        </xdr:cNvSpPr>
      </xdr:nvSpPr>
      <xdr:spPr bwMode="auto">
        <a:xfrm flipH="1" flipV="1">
          <a:off x="373380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61</xdr:row>
      <xdr:rowOff>85725</xdr:rowOff>
    </xdr:from>
    <xdr:to>
      <xdr:col>5</xdr:col>
      <xdr:colOff>200025</xdr:colOff>
      <xdr:row>62</xdr:row>
      <xdr:rowOff>28575</xdr:rowOff>
    </xdr:to>
    <xdr:sp macro="" textlink="">
      <xdr:nvSpPr>
        <xdr:cNvPr id="197063" name="shpX5">
          <a:extLst>
            <a:ext uri="{FF2B5EF4-FFF2-40B4-BE49-F238E27FC236}">
              <a16:creationId xmlns:a16="http://schemas.microsoft.com/office/drawing/2014/main" id="{7564DFE9-15DF-580C-EEF9-6DDCAB82E87A}"/>
            </a:ext>
          </a:extLst>
        </xdr:cNvPr>
        <xdr:cNvSpPr>
          <a:spLocks noChangeShapeType="1"/>
        </xdr:cNvSpPr>
      </xdr:nvSpPr>
      <xdr:spPr bwMode="auto">
        <a:xfrm flipH="1" flipV="1">
          <a:off x="318135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123825</xdr:colOff>
      <xdr:row>61</xdr:row>
      <xdr:rowOff>85725</xdr:rowOff>
    </xdr:from>
    <xdr:to>
      <xdr:col>4</xdr:col>
      <xdr:colOff>171450</xdr:colOff>
      <xdr:row>62</xdr:row>
      <xdr:rowOff>28575</xdr:rowOff>
    </xdr:to>
    <xdr:sp macro="" textlink="">
      <xdr:nvSpPr>
        <xdr:cNvPr id="197064" name="shpX6">
          <a:extLst>
            <a:ext uri="{FF2B5EF4-FFF2-40B4-BE49-F238E27FC236}">
              <a16:creationId xmlns:a16="http://schemas.microsoft.com/office/drawing/2014/main" id="{C51C06D4-0449-1801-F631-0E8F409D0986}"/>
            </a:ext>
          </a:extLst>
        </xdr:cNvPr>
        <xdr:cNvSpPr>
          <a:spLocks noChangeShapeType="1"/>
        </xdr:cNvSpPr>
      </xdr:nvSpPr>
      <xdr:spPr bwMode="auto">
        <a:xfrm flipH="1" flipV="1">
          <a:off x="2638425" y="8343900"/>
          <a:ext cx="47625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209550</xdr:colOff>
      <xdr:row>61</xdr:row>
      <xdr:rowOff>85725</xdr:rowOff>
    </xdr:from>
    <xdr:to>
      <xdr:col>3</xdr:col>
      <xdr:colOff>266700</xdr:colOff>
      <xdr:row>62</xdr:row>
      <xdr:rowOff>28575</xdr:rowOff>
    </xdr:to>
    <xdr:sp macro="" textlink="">
      <xdr:nvSpPr>
        <xdr:cNvPr id="197065" name="shpX7">
          <a:extLst>
            <a:ext uri="{FF2B5EF4-FFF2-40B4-BE49-F238E27FC236}">
              <a16:creationId xmlns:a16="http://schemas.microsoft.com/office/drawing/2014/main" id="{467F7D74-477A-F0C7-A806-5B4E7320D92C}"/>
            </a:ext>
          </a:extLst>
        </xdr:cNvPr>
        <xdr:cNvSpPr>
          <a:spLocks noChangeShapeType="1"/>
        </xdr:cNvSpPr>
      </xdr:nvSpPr>
      <xdr:spPr bwMode="auto">
        <a:xfrm flipH="1" flipV="1">
          <a:off x="207645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61</xdr:row>
      <xdr:rowOff>85725</xdr:rowOff>
    </xdr:from>
    <xdr:to>
      <xdr:col>2</xdr:col>
      <xdr:colOff>276225</xdr:colOff>
      <xdr:row>62</xdr:row>
      <xdr:rowOff>28575</xdr:rowOff>
    </xdr:to>
    <xdr:sp macro="" textlink="">
      <xdr:nvSpPr>
        <xdr:cNvPr id="197066" name="shpX8">
          <a:extLst>
            <a:ext uri="{FF2B5EF4-FFF2-40B4-BE49-F238E27FC236}">
              <a16:creationId xmlns:a16="http://schemas.microsoft.com/office/drawing/2014/main" id="{B0833BB4-E8E5-5B97-891F-733A8612A097}"/>
            </a:ext>
          </a:extLst>
        </xdr:cNvPr>
        <xdr:cNvSpPr>
          <a:spLocks noChangeShapeType="1"/>
        </xdr:cNvSpPr>
      </xdr:nvSpPr>
      <xdr:spPr bwMode="auto">
        <a:xfrm flipH="1" flipV="1">
          <a:off x="152400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209550</xdr:colOff>
      <xdr:row>61</xdr:row>
      <xdr:rowOff>85725</xdr:rowOff>
    </xdr:from>
    <xdr:to>
      <xdr:col>1</xdr:col>
      <xdr:colOff>266700</xdr:colOff>
      <xdr:row>62</xdr:row>
      <xdr:rowOff>28575</xdr:rowOff>
    </xdr:to>
    <xdr:sp macro="" textlink="">
      <xdr:nvSpPr>
        <xdr:cNvPr id="197067" name="shpX9">
          <a:extLst>
            <a:ext uri="{FF2B5EF4-FFF2-40B4-BE49-F238E27FC236}">
              <a16:creationId xmlns:a16="http://schemas.microsoft.com/office/drawing/2014/main" id="{E190BC80-6E54-1BBA-1CBC-02D6D6DEEF3B}"/>
            </a:ext>
          </a:extLst>
        </xdr:cNvPr>
        <xdr:cNvSpPr>
          <a:spLocks noChangeShapeType="1"/>
        </xdr:cNvSpPr>
      </xdr:nvSpPr>
      <xdr:spPr bwMode="auto">
        <a:xfrm flipH="1" flipV="1">
          <a:off x="971550" y="8343900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752475</xdr:colOff>
      <xdr:row>59</xdr:row>
      <xdr:rowOff>28575</xdr:rowOff>
    </xdr:from>
    <xdr:to>
      <xdr:col>1</xdr:col>
      <xdr:colOff>104775</xdr:colOff>
      <xdr:row>59</xdr:row>
      <xdr:rowOff>28575</xdr:rowOff>
    </xdr:to>
    <xdr:sp macro="" textlink="">
      <xdr:nvSpPr>
        <xdr:cNvPr id="197068" name="shpY1">
          <a:extLst>
            <a:ext uri="{FF2B5EF4-FFF2-40B4-BE49-F238E27FC236}">
              <a16:creationId xmlns:a16="http://schemas.microsoft.com/office/drawing/2014/main" id="{C7379D48-DA26-8B87-B6C1-7D40C5DE5714}"/>
            </a:ext>
          </a:extLst>
        </xdr:cNvPr>
        <xdr:cNvSpPr>
          <a:spLocks noChangeShapeType="1"/>
        </xdr:cNvSpPr>
      </xdr:nvSpPr>
      <xdr:spPr bwMode="auto">
        <a:xfrm>
          <a:off x="752475" y="79629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266700</xdr:colOff>
      <xdr:row>56</xdr:row>
      <xdr:rowOff>19050</xdr:rowOff>
    </xdr:from>
    <xdr:to>
      <xdr:col>1</xdr:col>
      <xdr:colOff>381000</xdr:colOff>
      <xdr:row>56</xdr:row>
      <xdr:rowOff>19050</xdr:rowOff>
    </xdr:to>
    <xdr:sp macro="" textlink="">
      <xdr:nvSpPr>
        <xdr:cNvPr id="197069" name="shpY2">
          <a:extLst>
            <a:ext uri="{FF2B5EF4-FFF2-40B4-BE49-F238E27FC236}">
              <a16:creationId xmlns:a16="http://schemas.microsoft.com/office/drawing/2014/main" id="{914E24C2-D1DC-B568-3992-B28B71ABCF39}"/>
            </a:ext>
          </a:extLst>
        </xdr:cNvPr>
        <xdr:cNvSpPr>
          <a:spLocks noChangeShapeType="1"/>
        </xdr:cNvSpPr>
      </xdr:nvSpPr>
      <xdr:spPr bwMode="auto">
        <a:xfrm>
          <a:off x="1028700" y="74676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542925</xdr:colOff>
      <xdr:row>53</xdr:row>
      <xdr:rowOff>19050</xdr:rowOff>
    </xdr:from>
    <xdr:to>
      <xdr:col>2</xdr:col>
      <xdr:colOff>114300</xdr:colOff>
      <xdr:row>53</xdr:row>
      <xdr:rowOff>19050</xdr:rowOff>
    </xdr:to>
    <xdr:sp macro="" textlink="">
      <xdr:nvSpPr>
        <xdr:cNvPr id="197070" name="shpY3">
          <a:extLst>
            <a:ext uri="{FF2B5EF4-FFF2-40B4-BE49-F238E27FC236}">
              <a16:creationId xmlns:a16="http://schemas.microsoft.com/office/drawing/2014/main" id="{5FC30CD3-3238-8608-C0BF-15791DCD8019}"/>
            </a:ext>
          </a:extLst>
        </xdr:cNvPr>
        <xdr:cNvSpPr>
          <a:spLocks noChangeShapeType="1"/>
        </xdr:cNvSpPr>
      </xdr:nvSpPr>
      <xdr:spPr bwMode="auto">
        <a:xfrm>
          <a:off x="1304925" y="69818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50</xdr:row>
      <xdr:rowOff>19050</xdr:rowOff>
    </xdr:from>
    <xdr:to>
      <xdr:col>2</xdr:col>
      <xdr:colOff>390525</xdr:colOff>
      <xdr:row>50</xdr:row>
      <xdr:rowOff>19050</xdr:rowOff>
    </xdr:to>
    <xdr:sp macro="" textlink="">
      <xdr:nvSpPr>
        <xdr:cNvPr id="197071" name="shpY4">
          <a:extLst>
            <a:ext uri="{FF2B5EF4-FFF2-40B4-BE49-F238E27FC236}">
              <a16:creationId xmlns:a16="http://schemas.microsoft.com/office/drawing/2014/main" id="{22B61918-5B02-800E-8ACC-4866BC8007B3}"/>
            </a:ext>
          </a:extLst>
        </xdr:cNvPr>
        <xdr:cNvSpPr>
          <a:spLocks noChangeShapeType="1"/>
        </xdr:cNvSpPr>
      </xdr:nvSpPr>
      <xdr:spPr bwMode="auto">
        <a:xfrm>
          <a:off x="1581150" y="64960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552450</xdr:colOff>
      <xdr:row>47</xdr:row>
      <xdr:rowOff>19050</xdr:rowOff>
    </xdr:from>
    <xdr:to>
      <xdr:col>3</xdr:col>
      <xdr:colOff>104775</xdr:colOff>
      <xdr:row>47</xdr:row>
      <xdr:rowOff>19050</xdr:rowOff>
    </xdr:to>
    <xdr:sp macro="" textlink="">
      <xdr:nvSpPr>
        <xdr:cNvPr id="197072" name="shpY5">
          <a:extLst>
            <a:ext uri="{FF2B5EF4-FFF2-40B4-BE49-F238E27FC236}">
              <a16:creationId xmlns:a16="http://schemas.microsoft.com/office/drawing/2014/main" id="{22FEB31E-A6C8-CF0F-3C4A-FE2A5081D4B6}"/>
            </a:ext>
          </a:extLst>
        </xdr:cNvPr>
        <xdr:cNvSpPr>
          <a:spLocks noChangeShapeType="1"/>
        </xdr:cNvSpPr>
      </xdr:nvSpPr>
      <xdr:spPr bwMode="auto">
        <a:xfrm>
          <a:off x="1857375" y="60102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266700</xdr:colOff>
      <xdr:row>44</xdr:row>
      <xdr:rowOff>19050</xdr:rowOff>
    </xdr:from>
    <xdr:to>
      <xdr:col>3</xdr:col>
      <xdr:colOff>381000</xdr:colOff>
      <xdr:row>44</xdr:row>
      <xdr:rowOff>19050</xdr:rowOff>
    </xdr:to>
    <xdr:sp macro="" textlink="">
      <xdr:nvSpPr>
        <xdr:cNvPr id="197073" name="shpY6">
          <a:extLst>
            <a:ext uri="{FF2B5EF4-FFF2-40B4-BE49-F238E27FC236}">
              <a16:creationId xmlns:a16="http://schemas.microsoft.com/office/drawing/2014/main" id="{05311BF3-D8A8-6D3C-0FC7-F13B79AF8608}"/>
            </a:ext>
          </a:extLst>
        </xdr:cNvPr>
        <xdr:cNvSpPr>
          <a:spLocks noChangeShapeType="1"/>
        </xdr:cNvSpPr>
      </xdr:nvSpPr>
      <xdr:spPr bwMode="auto">
        <a:xfrm>
          <a:off x="2133600" y="55245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542925</xdr:colOff>
      <xdr:row>41</xdr:row>
      <xdr:rowOff>19050</xdr:rowOff>
    </xdr:from>
    <xdr:to>
      <xdr:col>4</xdr:col>
      <xdr:colOff>9525</xdr:colOff>
      <xdr:row>41</xdr:row>
      <xdr:rowOff>19050</xdr:rowOff>
    </xdr:to>
    <xdr:sp macro="" textlink="">
      <xdr:nvSpPr>
        <xdr:cNvPr id="197074" name="shpY7">
          <a:extLst>
            <a:ext uri="{FF2B5EF4-FFF2-40B4-BE49-F238E27FC236}">
              <a16:creationId xmlns:a16="http://schemas.microsoft.com/office/drawing/2014/main" id="{75779F67-DA2E-92F8-D780-210E7A5AB0D0}"/>
            </a:ext>
          </a:extLst>
        </xdr:cNvPr>
        <xdr:cNvSpPr>
          <a:spLocks noChangeShapeType="1"/>
        </xdr:cNvSpPr>
      </xdr:nvSpPr>
      <xdr:spPr bwMode="auto">
        <a:xfrm>
          <a:off x="2409825" y="50387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38</xdr:row>
      <xdr:rowOff>19050</xdr:rowOff>
    </xdr:from>
    <xdr:to>
      <xdr:col>4</xdr:col>
      <xdr:colOff>285750</xdr:colOff>
      <xdr:row>38</xdr:row>
      <xdr:rowOff>19050</xdr:rowOff>
    </xdr:to>
    <xdr:sp macro="" textlink="">
      <xdr:nvSpPr>
        <xdr:cNvPr id="197075" name="shpY8">
          <a:extLst>
            <a:ext uri="{FF2B5EF4-FFF2-40B4-BE49-F238E27FC236}">
              <a16:creationId xmlns:a16="http://schemas.microsoft.com/office/drawing/2014/main" id="{B8D46D29-78B3-6DD5-B1B3-A26E88D7F4AA}"/>
            </a:ext>
          </a:extLst>
        </xdr:cNvPr>
        <xdr:cNvSpPr>
          <a:spLocks noChangeShapeType="1"/>
        </xdr:cNvSpPr>
      </xdr:nvSpPr>
      <xdr:spPr bwMode="auto">
        <a:xfrm>
          <a:off x="2686050" y="45529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35</xdr:row>
      <xdr:rowOff>9525</xdr:rowOff>
    </xdr:from>
    <xdr:to>
      <xdr:col>5</xdr:col>
      <xdr:colOff>28575</xdr:colOff>
      <xdr:row>35</xdr:row>
      <xdr:rowOff>9525</xdr:rowOff>
    </xdr:to>
    <xdr:sp macro="" textlink="">
      <xdr:nvSpPr>
        <xdr:cNvPr id="197076" name="shpY9">
          <a:extLst>
            <a:ext uri="{FF2B5EF4-FFF2-40B4-BE49-F238E27FC236}">
              <a16:creationId xmlns:a16="http://schemas.microsoft.com/office/drawing/2014/main" id="{20DCCFBB-1EAC-3BF9-893F-3694D1A36617}"/>
            </a:ext>
          </a:extLst>
        </xdr:cNvPr>
        <xdr:cNvSpPr>
          <a:spLocks noChangeShapeType="1"/>
        </xdr:cNvSpPr>
      </xdr:nvSpPr>
      <xdr:spPr bwMode="auto">
        <a:xfrm>
          <a:off x="2952750" y="40576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419100</xdr:colOff>
      <xdr:row>35</xdr:row>
      <xdr:rowOff>9525</xdr:rowOff>
    </xdr:from>
    <xdr:to>
      <xdr:col>5</xdr:col>
      <xdr:colOff>476250</xdr:colOff>
      <xdr:row>35</xdr:row>
      <xdr:rowOff>104775</xdr:rowOff>
    </xdr:to>
    <xdr:sp macro="" textlink="">
      <xdr:nvSpPr>
        <xdr:cNvPr id="197077" name="shpYY1">
          <a:extLst>
            <a:ext uri="{FF2B5EF4-FFF2-40B4-BE49-F238E27FC236}">
              <a16:creationId xmlns:a16="http://schemas.microsoft.com/office/drawing/2014/main" id="{FCFA26E7-F9D9-242B-CC3D-B0AF49797ED7}"/>
            </a:ext>
          </a:extLst>
        </xdr:cNvPr>
        <xdr:cNvSpPr>
          <a:spLocks noChangeShapeType="1"/>
        </xdr:cNvSpPr>
      </xdr:nvSpPr>
      <xdr:spPr bwMode="auto">
        <a:xfrm flipH="1">
          <a:off x="3457575" y="40576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123825</xdr:colOff>
      <xdr:row>38</xdr:row>
      <xdr:rowOff>19050</xdr:rowOff>
    </xdr:from>
    <xdr:to>
      <xdr:col>6</xdr:col>
      <xdr:colOff>180975</xdr:colOff>
      <xdr:row>38</xdr:row>
      <xdr:rowOff>114300</xdr:rowOff>
    </xdr:to>
    <xdr:sp macro="" textlink="">
      <xdr:nvSpPr>
        <xdr:cNvPr id="197078" name="shpYY2">
          <a:extLst>
            <a:ext uri="{FF2B5EF4-FFF2-40B4-BE49-F238E27FC236}">
              <a16:creationId xmlns:a16="http://schemas.microsoft.com/office/drawing/2014/main" id="{778E160B-3126-5302-0C1A-258F3E04373D}"/>
            </a:ext>
          </a:extLst>
        </xdr:cNvPr>
        <xdr:cNvSpPr>
          <a:spLocks noChangeShapeType="1"/>
        </xdr:cNvSpPr>
      </xdr:nvSpPr>
      <xdr:spPr bwMode="auto">
        <a:xfrm flipH="1">
          <a:off x="3733800" y="45529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400050</xdr:colOff>
      <xdr:row>41</xdr:row>
      <xdr:rowOff>19050</xdr:rowOff>
    </xdr:from>
    <xdr:to>
      <xdr:col>6</xdr:col>
      <xdr:colOff>457200</xdr:colOff>
      <xdr:row>41</xdr:row>
      <xdr:rowOff>114300</xdr:rowOff>
    </xdr:to>
    <xdr:sp macro="" textlink="">
      <xdr:nvSpPr>
        <xdr:cNvPr id="197079" name="shpYY3">
          <a:extLst>
            <a:ext uri="{FF2B5EF4-FFF2-40B4-BE49-F238E27FC236}">
              <a16:creationId xmlns:a16="http://schemas.microsoft.com/office/drawing/2014/main" id="{8E39A178-F6AF-FD56-27D8-53BBCD159373}"/>
            </a:ext>
          </a:extLst>
        </xdr:cNvPr>
        <xdr:cNvSpPr>
          <a:spLocks noChangeShapeType="1"/>
        </xdr:cNvSpPr>
      </xdr:nvSpPr>
      <xdr:spPr bwMode="auto">
        <a:xfrm flipH="1">
          <a:off x="4010025" y="50387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95250</xdr:colOff>
      <xdr:row>44</xdr:row>
      <xdr:rowOff>19050</xdr:rowOff>
    </xdr:from>
    <xdr:to>
      <xdr:col>7</xdr:col>
      <xdr:colOff>152400</xdr:colOff>
      <xdr:row>44</xdr:row>
      <xdr:rowOff>114300</xdr:rowOff>
    </xdr:to>
    <xdr:sp macro="" textlink="">
      <xdr:nvSpPr>
        <xdr:cNvPr id="197080" name="shpYY4">
          <a:extLst>
            <a:ext uri="{FF2B5EF4-FFF2-40B4-BE49-F238E27FC236}">
              <a16:creationId xmlns:a16="http://schemas.microsoft.com/office/drawing/2014/main" id="{E984F1E8-CA94-2F73-3180-522E51B23F8E}"/>
            </a:ext>
          </a:extLst>
        </xdr:cNvPr>
        <xdr:cNvSpPr>
          <a:spLocks noChangeShapeType="1"/>
        </xdr:cNvSpPr>
      </xdr:nvSpPr>
      <xdr:spPr bwMode="auto">
        <a:xfrm flipH="1">
          <a:off x="4286250" y="5524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371475</xdr:colOff>
      <xdr:row>47</xdr:row>
      <xdr:rowOff>19050</xdr:rowOff>
    </xdr:from>
    <xdr:to>
      <xdr:col>7</xdr:col>
      <xdr:colOff>428625</xdr:colOff>
      <xdr:row>47</xdr:row>
      <xdr:rowOff>123825</xdr:rowOff>
    </xdr:to>
    <xdr:sp macro="" textlink="">
      <xdr:nvSpPr>
        <xdr:cNvPr id="197081" name="shpYY5">
          <a:extLst>
            <a:ext uri="{FF2B5EF4-FFF2-40B4-BE49-F238E27FC236}">
              <a16:creationId xmlns:a16="http://schemas.microsoft.com/office/drawing/2014/main" id="{811CBD2E-246C-DD28-B61F-BC6DAF947C43}"/>
            </a:ext>
          </a:extLst>
        </xdr:cNvPr>
        <xdr:cNvSpPr>
          <a:spLocks noChangeShapeType="1"/>
        </xdr:cNvSpPr>
      </xdr:nvSpPr>
      <xdr:spPr bwMode="auto">
        <a:xfrm flipH="1">
          <a:off x="4562475" y="6010275"/>
          <a:ext cx="57150" cy="104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66675</xdr:colOff>
      <xdr:row>50</xdr:row>
      <xdr:rowOff>19050</xdr:rowOff>
    </xdr:from>
    <xdr:to>
      <xdr:col>8</xdr:col>
      <xdr:colOff>123825</xdr:colOff>
      <xdr:row>50</xdr:row>
      <xdr:rowOff>114300</xdr:rowOff>
    </xdr:to>
    <xdr:sp macro="" textlink="">
      <xdr:nvSpPr>
        <xdr:cNvPr id="197082" name="shpYY6">
          <a:extLst>
            <a:ext uri="{FF2B5EF4-FFF2-40B4-BE49-F238E27FC236}">
              <a16:creationId xmlns:a16="http://schemas.microsoft.com/office/drawing/2014/main" id="{34BF0320-531C-0000-BCFB-8C647EF9FE29}"/>
            </a:ext>
          </a:extLst>
        </xdr:cNvPr>
        <xdr:cNvSpPr>
          <a:spLocks noChangeShapeType="1"/>
        </xdr:cNvSpPr>
      </xdr:nvSpPr>
      <xdr:spPr bwMode="auto">
        <a:xfrm flipH="1">
          <a:off x="4838700" y="64960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342900</xdr:colOff>
      <xdr:row>53</xdr:row>
      <xdr:rowOff>19050</xdr:rowOff>
    </xdr:from>
    <xdr:to>
      <xdr:col>8</xdr:col>
      <xdr:colOff>400050</xdr:colOff>
      <xdr:row>53</xdr:row>
      <xdr:rowOff>114300</xdr:rowOff>
    </xdr:to>
    <xdr:sp macro="" textlink="">
      <xdr:nvSpPr>
        <xdr:cNvPr id="197083" name="shpYY7">
          <a:extLst>
            <a:ext uri="{FF2B5EF4-FFF2-40B4-BE49-F238E27FC236}">
              <a16:creationId xmlns:a16="http://schemas.microsoft.com/office/drawing/2014/main" id="{B8B1DFE4-E885-F36C-D156-6798BDC1C4F2}"/>
            </a:ext>
          </a:extLst>
        </xdr:cNvPr>
        <xdr:cNvSpPr>
          <a:spLocks noChangeShapeType="1"/>
        </xdr:cNvSpPr>
      </xdr:nvSpPr>
      <xdr:spPr bwMode="auto">
        <a:xfrm flipH="1">
          <a:off x="5114925" y="69818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619125</xdr:colOff>
      <xdr:row>56</xdr:row>
      <xdr:rowOff>19050</xdr:rowOff>
    </xdr:from>
    <xdr:to>
      <xdr:col>8</xdr:col>
      <xdr:colOff>676275</xdr:colOff>
      <xdr:row>56</xdr:row>
      <xdr:rowOff>114300</xdr:rowOff>
    </xdr:to>
    <xdr:sp macro="" textlink="">
      <xdr:nvSpPr>
        <xdr:cNvPr id="197084" name="shpYY8">
          <a:extLst>
            <a:ext uri="{FF2B5EF4-FFF2-40B4-BE49-F238E27FC236}">
              <a16:creationId xmlns:a16="http://schemas.microsoft.com/office/drawing/2014/main" id="{5FF04393-C9B5-4F31-C657-BE3221721F09}"/>
            </a:ext>
          </a:extLst>
        </xdr:cNvPr>
        <xdr:cNvSpPr>
          <a:spLocks noChangeShapeType="1"/>
        </xdr:cNvSpPr>
      </xdr:nvSpPr>
      <xdr:spPr bwMode="auto">
        <a:xfrm flipH="1">
          <a:off x="5391150" y="74676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133350</xdr:colOff>
      <xdr:row>59</xdr:row>
      <xdr:rowOff>28575</xdr:rowOff>
    </xdr:from>
    <xdr:to>
      <xdr:col>9</xdr:col>
      <xdr:colOff>190500</xdr:colOff>
      <xdr:row>59</xdr:row>
      <xdr:rowOff>123825</xdr:rowOff>
    </xdr:to>
    <xdr:sp macro="" textlink="">
      <xdr:nvSpPr>
        <xdr:cNvPr id="197085" name="shpYY9">
          <a:extLst>
            <a:ext uri="{FF2B5EF4-FFF2-40B4-BE49-F238E27FC236}">
              <a16:creationId xmlns:a16="http://schemas.microsoft.com/office/drawing/2014/main" id="{B98C0D78-C543-F84A-E5D6-F315A06E937A}"/>
            </a:ext>
          </a:extLst>
        </xdr:cNvPr>
        <xdr:cNvSpPr>
          <a:spLocks noChangeShapeType="1"/>
        </xdr:cNvSpPr>
      </xdr:nvSpPr>
      <xdr:spPr bwMode="auto">
        <a:xfrm flipH="1">
          <a:off x="5667375" y="79629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32</xdr:row>
      <xdr:rowOff>104775</xdr:rowOff>
    </xdr:from>
    <xdr:to>
      <xdr:col>5</xdr:col>
      <xdr:colOff>247650</xdr:colOff>
      <xdr:row>32</xdr:row>
      <xdr:rowOff>104775</xdr:rowOff>
    </xdr:to>
    <xdr:sp macro="" textlink="">
      <xdr:nvSpPr>
        <xdr:cNvPr id="197086" name="shpLigneSequence2">
          <a:extLst>
            <a:ext uri="{FF2B5EF4-FFF2-40B4-BE49-F238E27FC236}">
              <a16:creationId xmlns:a16="http://schemas.microsoft.com/office/drawing/2014/main" id="{971688B7-7ACC-CBFD-9E56-A64029D7EAA6}"/>
            </a:ext>
          </a:extLst>
        </xdr:cNvPr>
        <xdr:cNvSpPr>
          <a:spLocks noChangeShapeType="1"/>
        </xdr:cNvSpPr>
      </xdr:nvSpPr>
      <xdr:spPr bwMode="auto">
        <a:xfrm>
          <a:off x="3181350" y="366712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85725</xdr:colOff>
      <xdr:row>33</xdr:row>
      <xdr:rowOff>38100</xdr:rowOff>
    </xdr:from>
    <xdr:to>
      <xdr:col>7</xdr:col>
      <xdr:colOff>209550</xdr:colOff>
      <xdr:row>47</xdr:row>
      <xdr:rowOff>19050</xdr:rowOff>
    </xdr:to>
    <xdr:sp macro="" textlink="">
      <xdr:nvSpPr>
        <xdr:cNvPr id="197087" name="shpLigneSequence4">
          <a:extLst>
            <a:ext uri="{FF2B5EF4-FFF2-40B4-BE49-F238E27FC236}">
              <a16:creationId xmlns:a16="http://schemas.microsoft.com/office/drawing/2014/main" id="{79BB8F12-7828-C822-5941-F0A2F3C01E5C}"/>
            </a:ext>
          </a:extLst>
        </xdr:cNvPr>
        <xdr:cNvSpPr>
          <a:spLocks noChangeShapeType="1"/>
        </xdr:cNvSpPr>
      </xdr:nvSpPr>
      <xdr:spPr bwMode="auto">
        <a:xfrm>
          <a:off x="3124200" y="3762375"/>
          <a:ext cx="1276350" cy="22479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209550</xdr:colOff>
      <xdr:row>45</xdr:row>
      <xdr:rowOff>142875</xdr:rowOff>
    </xdr:from>
    <xdr:to>
      <xdr:col>7</xdr:col>
      <xdr:colOff>314325</xdr:colOff>
      <xdr:row>47</xdr:row>
      <xdr:rowOff>19050</xdr:rowOff>
    </xdr:to>
    <xdr:sp macro="" textlink="">
      <xdr:nvSpPr>
        <xdr:cNvPr id="197088" name="shpLigneSequence5">
          <a:extLst>
            <a:ext uri="{FF2B5EF4-FFF2-40B4-BE49-F238E27FC236}">
              <a16:creationId xmlns:a16="http://schemas.microsoft.com/office/drawing/2014/main" id="{838DFB2E-8A2D-E3E0-F48A-3662E5411938}"/>
            </a:ext>
          </a:extLst>
        </xdr:cNvPr>
        <xdr:cNvSpPr>
          <a:spLocks noChangeShapeType="1"/>
        </xdr:cNvSpPr>
      </xdr:nvSpPr>
      <xdr:spPr bwMode="auto">
        <a:xfrm flipV="1">
          <a:off x="4400550" y="5810250"/>
          <a:ext cx="104775" cy="2000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36</xdr:row>
      <xdr:rowOff>133350</xdr:rowOff>
    </xdr:from>
    <xdr:to>
      <xdr:col>6</xdr:col>
      <xdr:colOff>66675</xdr:colOff>
      <xdr:row>38</xdr:row>
      <xdr:rowOff>19050</xdr:rowOff>
    </xdr:to>
    <xdr:sp macro="" textlink="">
      <xdr:nvSpPr>
        <xdr:cNvPr id="197089" name="shpLigneSequence7">
          <a:extLst>
            <a:ext uri="{FF2B5EF4-FFF2-40B4-BE49-F238E27FC236}">
              <a16:creationId xmlns:a16="http://schemas.microsoft.com/office/drawing/2014/main" id="{D0DAC63D-85B1-78F0-A178-7729DF1D8D9C}"/>
            </a:ext>
          </a:extLst>
        </xdr:cNvPr>
        <xdr:cNvSpPr>
          <a:spLocks noChangeShapeType="1"/>
        </xdr:cNvSpPr>
      </xdr:nvSpPr>
      <xdr:spPr bwMode="auto">
        <a:xfrm flipV="1">
          <a:off x="3562350" y="4343400"/>
          <a:ext cx="114300" cy="2095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485775</xdr:colOff>
      <xdr:row>47</xdr:row>
      <xdr:rowOff>19050</xdr:rowOff>
    </xdr:from>
    <xdr:to>
      <xdr:col>7</xdr:col>
      <xdr:colOff>209550</xdr:colOff>
      <xdr:row>50</xdr:row>
      <xdr:rowOff>66675</xdr:rowOff>
    </xdr:to>
    <xdr:sp macro="" textlink="">
      <xdr:nvSpPr>
        <xdr:cNvPr id="197090" name="shpLigneSequence9">
          <a:extLst>
            <a:ext uri="{FF2B5EF4-FFF2-40B4-BE49-F238E27FC236}">
              <a16:creationId xmlns:a16="http://schemas.microsoft.com/office/drawing/2014/main" id="{2251F42E-D859-A63C-1136-6F6F17C12316}"/>
            </a:ext>
          </a:extLst>
        </xdr:cNvPr>
        <xdr:cNvSpPr>
          <a:spLocks noChangeShapeType="1"/>
        </xdr:cNvSpPr>
      </xdr:nvSpPr>
      <xdr:spPr bwMode="auto">
        <a:xfrm flipH="1">
          <a:off x="4095750" y="6010275"/>
          <a:ext cx="304800" cy="5334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485775</xdr:colOff>
      <xdr:row>50</xdr:row>
      <xdr:rowOff>66675</xdr:rowOff>
    </xdr:from>
    <xdr:to>
      <xdr:col>8</xdr:col>
      <xdr:colOff>400050</xdr:colOff>
      <xdr:row>62</xdr:row>
      <xdr:rowOff>28575</xdr:rowOff>
    </xdr:to>
    <xdr:sp macro="" textlink="">
      <xdr:nvSpPr>
        <xdr:cNvPr id="197091" name="shpLigneSequence10">
          <a:extLst>
            <a:ext uri="{FF2B5EF4-FFF2-40B4-BE49-F238E27FC236}">
              <a16:creationId xmlns:a16="http://schemas.microsoft.com/office/drawing/2014/main" id="{DBACA73B-39E1-2198-9B2A-6D263914EB9D}"/>
            </a:ext>
          </a:extLst>
        </xdr:cNvPr>
        <xdr:cNvSpPr>
          <a:spLocks noChangeShapeType="1"/>
        </xdr:cNvSpPr>
      </xdr:nvSpPr>
      <xdr:spPr bwMode="auto">
        <a:xfrm>
          <a:off x="4095750" y="6543675"/>
          <a:ext cx="1076325" cy="19050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35</xdr:row>
      <xdr:rowOff>152400</xdr:rowOff>
    </xdr:from>
    <xdr:to>
      <xdr:col>6</xdr:col>
      <xdr:colOff>371475</xdr:colOff>
      <xdr:row>48</xdr:row>
      <xdr:rowOff>9525</xdr:rowOff>
    </xdr:to>
    <xdr:sp macro="" textlink="">
      <xdr:nvSpPr>
        <xdr:cNvPr id="197092" name="shpLigneSequence12">
          <a:extLst>
            <a:ext uri="{FF2B5EF4-FFF2-40B4-BE49-F238E27FC236}">
              <a16:creationId xmlns:a16="http://schemas.microsoft.com/office/drawing/2014/main" id="{596142CE-7E5A-28AE-483C-6A153949C104}"/>
            </a:ext>
          </a:extLst>
        </xdr:cNvPr>
        <xdr:cNvSpPr>
          <a:spLocks noChangeShapeType="1"/>
        </xdr:cNvSpPr>
      </xdr:nvSpPr>
      <xdr:spPr bwMode="auto">
        <a:xfrm>
          <a:off x="2876550" y="4200525"/>
          <a:ext cx="1104900" cy="19621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48</xdr:row>
      <xdr:rowOff>9525</xdr:rowOff>
    </xdr:from>
    <xdr:to>
      <xdr:col>6</xdr:col>
      <xdr:colOff>371475</xdr:colOff>
      <xdr:row>52</xdr:row>
      <xdr:rowOff>133350</xdr:rowOff>
    </xdr:to>
    <xdr:sp macro="" textlink="">
      <xdr:nvSpPr>
        <xdr:cNvPr id="197093" name="shpLigneSequence13">
          <a:extLst>
            <a:ext uri="{FF2B5EF4-FFF2-40B4-BE49-F238E27FC236}">
              <a16:creationId xmlns:a16="http://schemas.microsoft.com/office/drawing/2014/main" id="{90E8DE08-97DF-3C49-DF93-904D45F87B67}"/>
            </a:ext>
          </a:extLst>
        </xdr:cNvPr>
        <xdr:cNvSpPr>
          <a:spLocks noChangeShapeType="1"/>
        </xdr:cNvSpPr>
      </xdr:nvSpPr>
      <xdr:spPr bwMode="auto">
        <a:xfrm flipH="1">
          <a:off x="3533775" y="6162675"/>
          <a:ext cx="447675" cy="7715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495300</xdr:colOff>
      <xdr:row>52</xdr:row>
      <xdr:rowOff>133350</xdr:rowOff>
    </xdr:from>
    <xdr:to>
      <xdr:col>7</xdr:col>
      <xdr:colOff>209550</xdr:colOff>
      <xdr:row>62</xdr:row>
      <xdr:rowOff>28575</xdr:rowOff>
    </xdr:to>
    <xdr:sp macro="" textlink="">
      <xdr:nvSpPr>
        <xdr:cNvPr id="197094" name="shpLigneSequence14">
          <a:extLst>
            <a:ext uri="{FF2B5EF4-FFF2-40B4-BE49-F238E27FC236}">
              <a16:creationId xmlns:a16="http://schemas.microsoft.com/office/drawing/2014/main" id="{A629564A-15E7-B7C4-607B-DBAD5539DB04}"/>
            </a:ext>
          </a:extLst>
        </xdr:cNvPr>
        <xdr:cNvSpPr>
          <a:spLocks noChangeShapeType="1"/>
        </xdr:cNvSpPr>
      </xdr:nvSpPr>
      <xdr:spPr bwMode="auto">
        <a:xfrm>
          <a:off x="3533775" y="6934200"/>
          <a:ext cx="866775" cy="1514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209550</xdr:colOff>
      <xdr:row>38</xdr:row>
      <xdr:rowOff>114300</xdr:rowOff>
    </xdr:from>
    <xdr:to>
      <xdr:col>5</xdr:col>
      <xdr:colOff>85725</xdr:colOff>
      <xdr:row>62</xdr:row>
      <xdr:rowOff>28575</xdr:rowOff>
    </xdr:to>
    <xdr:sp macro="" textlink="">
      <xdr:nvSpPr>
        <xdr:cNvPr id="197095" name="shpLigneSequence16">
          <a:extLst>
            <a:ext uri="{FF2B5EF4-FFF2-40B4-BE49-F238E27FC236}">
              <a16:creationId xmlns:a16="http://schemas.microsoft.com/office/drawing/2014/main" id="{4870D8D0-42F4-675E-15E5-91327702B393}"/>
            </a:ext>
          </a:extLst>
        </xdr:cNvPr>
        <xdr:cNvSpPr>
          <a:spLocks noChangeShapeType="1"/>
        </xdr:cNvSpPr>
      </xdr:nvSpPr>
      <xdr:spPr bwMode="auto">
        <a:xfrm flipH="1">
          <a:off x="971550" y="4648200"/>
          <a:ext cx="2152650" cy="38004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170200</xdr:colOff>
      <xdr:row>46</xdr:row>
      <xdr:rowOff>58517</xdr:rowOff>
    </xdr:from>
    <xdr:to>
      <xdr:col>2</xdr:col>
      <xdr:colOff>55107</xdr:colOff>
      <xdr:row>47</xdr:row>
      <xdr:rowOff>80590</xdr:rowOff>
    </xdr:to>
    <xdr:sp macro="" textlink="">
      <xdr:nvSpPr>
        <xdr:cNvPr id="48" name="shpLabel2">
          <a:extLst>
            <a:ext uri="{FF2B5EF4-FFF2-40B4-BE49-F238E27FC236}">
              <a16:creationId xmlns:a16="http://schemas.microsoft.com/office/drawing/2014/main" id="{7434B114-5927-4B80-1C70-07C880E0A137}"/>
            </a:ext>
          </a:extLst>
        </xdr:cNvPr>
        <xdr:cNvSpPr txBox="1">
          <a:spLocks noChangeArrowheads="1"/>
        </xdr:cNvSpPr>
      </xdr:nvSpPr>
      <xdr:spPr bwMode="auto">
        <a:xfrm>
          <a:off x="932200" y="5887817"/>
          <a:ext cx="427832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276873</xdr:colOff>
      <xdr:row>46</xdr:row>
      <xdr:rowOff>58517</xdr:rowOff>
    </xdr:from>
    <xdr:to>
      <xdr:col>9</xdr:col>
      <xdr:colOff>9257</xdr:colOff>
      <xdr:row>47</xdr:row>
      <xdr:rowOff>80590</xdr:rowOff>
    </xdr:to>
    <xdr:sp macro="" textlink="">
      <xdr:nvSpPr>
        <xdr:cNvPr id="49" name="shpLabel3">
          <a:extLst>
            <a:ext uri="{FF2B5EF4-FFF2-40B4-BE49-F238E27FC236}">
              <a16:creationId xmlns:a16="http://schemas.microsoft.com/office/drawing/2014/main" id="{C55BCA5D-04D7-44AB-E384-24559935822E}"/>
            </a:ext>
          </a:extLst>
        </xdr:cNvPr>
        <xdr:cNvSpPr txBox="1">
          <a:spLocks noChangeArrowheads="1"/>
        </xdr:cNvSpPr>
      </xdr:nvSpPr>
      <xdr:spPr bwMode="auto">
        <a:xfrm>
          <a:off x="5048898" y="5887817"/>
          <a:ext cx="494384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4</xdr:col>
      <xdr:colOff>452181</xdr:colOff>
      <xdr:row>62</xdr:row>
      <xdr:rowOff>159902</xdr:rowOff>
    </xdr:from>
    <xdr:to>
      <xdr:col>5</xdr:col>
      <xdr:colOff>422690</xdr:colOff>
      <xdr:row>64</xdr:row>
      <xdr:rowOff>20050</xdr:rowOff>
    </xdr:to>
    <xdr:sp macro="" textlink="">
      <xdr:nvSpPr>
        <xdr:cNvPr id="50" name="shpLabel1">
          <a:extLst>
            <a:ext uri="{FF2B5EF4-FFF2-40B4-BE49-F238E27FC236}">
              <a16:creationId xmlns:a16="http://schemas.microsoft.com/office/drawing/2014/main" id="{8F8B810B-FD4A-B071-A4F5-A8E8B61B1D0A}"/>
            </a:ext>
          </a:extLst>
        </xdr:cNvPr>
        <xdr:cNvSpPr txBox="1">
          <a:spLocks noChangeArrowheads="1"/>
        </xdr:cNvSpPr>
      </xdr:nvSpPr>
      <xdr:spPr bwMode="auto">
        <a:xfrm>
          <a:off x="2966781" y="8580002"/>
          <a:ext cx="494384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C2H2</a:t>
          </a:r>
        </a:p>
      </xdr:txBody>
    </xdr:sp>
    <xdr:clientData/>
  </xdr:twoCellAnchor>
  <xdr:twoCellAnchor>
    <xdr:from>
      <xdr:col>0</xdr:col>
      <xdr:colOff>314220</xdr:colOff>
      <xdr:row>62</xdr:row>
      <xdr:rowOff>159902</xdr:rowOff>
    </xdr:from>
    <xdr:to>
      <xdr:col>0</xdr:col>
      <xdr:colOff>542397</xdr:colOff>
      <xdr:row>64</xdr:row>
      <xdr:rowOff>20050</xdr:rowOff>
    </xdr:to>
    <xdr:sp macro="" textlink="">
      <xdr:nvSpPr>
        <xdr:cNvPr id="51" name="shpLabel4">
          <a:extLst>
            <a:ext uri="{FF2B5EF4-FFF2-40B4-BE49-F238E27FC236}">
              <a16:creationId xmlns:a16="http://schemas.microsoft.com/office/drawing/2014/main" id="{0B993A85-EF0C-9388-5701-E9BB35A104ED}"/>
            </a:ext>
          </a:extLst>
        </xdr:cNvPr>
        <xdr:cNvSpPr txBox="1">
          <a:spLocks noChangeArrowheads="1"/>
        </xdr:cNvSpPr>
      </xdr:nvSpPr>
      <xdr:spPr bwMode="auto">
        <a:xfrm>
          <a:off x="314220" y="8580002"/>
          <a:ext cx="228177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370537</xdr:colOff>
      <xdr:row>62</xdr:row>
      <xdr:rowOff>159902</xdr:rowOff>
    </xdr:from>
    <xdr:to>
      <xdr:col>9</xdr:col>
      <xdr:colOff>456103</xdr:colOff>
      <xdr:row>64</xdr:row>
      <xdr:rowOff>20050</xdr:rowOff>
    </xdr:to>
    <xdr:sp macro="" textlink="">
      <xdr:nvSpPr>
        <xdr:cNvPr id="52" name="shpLabel5">
          <a:extLst>
            <a:ext uri="{FF2B5EF4-FFF2-40B4-BE49-F238E27FC236}">
              <a16:creationId xmlns:a16="http://schemas.microsoft.com/office/drawing/2014/main" id="{A776BC4A-40D0-0D83-F67C-1230F3D57177}"/>
            </a:ext>
          </a:extLst>
        </xdr:cNvPr>
        <xdr:cNvSpPr txBox="1">
          <a:spLocks noChangeArrowheads="1"/>
        </xdr:cNvSpPr>
      </xdr:nvSpPr>
      <xdr:spPr bwMode="auto">
        <a:xfrm>
          <a:off x="5904562" y="8580002"/>
          <a:ext cx="85566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257176</xdr:colOff>
      <xdr:row>61</xdr:row>
      <xdr:rowOff>21619</xdr:rowOff>
    </xdr:from>
    <xdr:to>
      <xdr:col>0</xdr:col>
      <xdr:colOff>342742</xdr:colOff>
      <xdr:row>62</xdr:row>
      <xdr:rowOff>43692</xdr:rowOff>
    </xdr:to>
    <xdr:sp macro="" textlink="">
      <xdr:nvSpPr>
        <xdr:cNvPr id="53" name="shpLabel6">
          <a:extLst>
            <a:ext uri="{FF2B5EF4-FFF2-40B4-BE49-F238E27FC236}">
              <a16:creationId xmlns:a16="http://schemas.microsoft.com/office/drawing/2014/main" id="{4CEBE6AD-E1E7-3C68-585D-47F773D78274}"/>
            </a:ext>
          </a:extLst>
        </xdr:cNvPr>
        <xdr:cNvSpPr txBox="1">
          <a:spLocks noChangeArrowheads="1"/>
        </xdr:cNvSpPr>
      </xdr:nvSpPr>
      <xdr:spPr bwMode="auto">
        <a:xfrm>
          <a:off x="257176" y="8279794"/>
          <a:ext cx="85566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309570</xdr:colOff>
      <xdr:row>31</xdr:row>
      <xdr:rowOff>153520</xdr:rowOff>
    </xdr:from>
    <xdr:to>
      <xdr:col>5</xdr:col>
      <xdr:colOff>13872</xdr:colOff>
      <xdr:row>33</xdr:row>
      <xdr:rowOff>13668</xdr:rowOff>
    </xdr:to>
    <xdr:sp macro="" textlink="">
      <xdr:nvSpPr>
        <xdr:cNvPr id="54" name="shpLabel7">
          <a:extLst>
            <a:ext uri="{FF2B5EF4-FFF2-40B4-BE49-F238E27FC236}">
              <a16:creationId xmlns:a16="http://schemas.microsoft.com/office/drawing/2014/main" id="{ABA304C2-186E-963C-A941-71FA04C412FF}"/>
            </a:ext>
          </a:extLst>
        </xdr:cNvPr>
        <xdr:cNvSpPr txBox="1">
          <a:spLocks noChangeArrowheads="1"/>
        </xdr:cNvSpPr>
      </xdr:nvSpPr>
      <xdr:spPr bwMode="auto">
        <a:xfrm>
          <a:off x="2824170" y="3553945"/>
          <a:ext cx="228177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365645</xdr:colOff>
      <xdr:row>31</xdr:row>
      <xdr:rowOff>153520</xdr:rowOff>
    </xdr:from>
    <xdr:to>
      <xdr:col>5</xdr:col>
      <xdr:colOff>451211</xdr:colOff>
      <xdr:row>33</xdr:row>
      <xdr:rowOff>13668</xdr:rowOff>
    </xdr:to>
    <xdr:sp macro="" textlink="">
      <xdr:nvSpPr>
        <xdr:cNvPr id="55" name="shpLabel8">
          <a:extLst>
            <a:ext uri="{FF2B5EF4-FFF2-40B4-BE49-F238E27FC236}">
              <a16:creationId xmlns:a16="http://schemas.microsoft.com/office/drawing/2014/main" id="{1D6B5B1E-8B27-2DC4-D7F2-5EFCFC4EB83E}"/>
            </a:ext>
          </a:extLst>
        </xdr:cNvPr>
        <xdr:cNvSpPr txBox="1">
          <a:spLocks noChangeArrowheads="1"/>
        </xdr:cNvSpPr>
      </xdr:nvSpPr>
      <xdr:spPr bwMode="auto">
        <a:xfrm>
          <a:off x="3404120" y="3553945"/>
          <a:ext cx="85566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551178</xdr:colOff>
      <xdr:row>61</xdr:row>
      <xdr:rowOff>21619</xdr:rowOff>
    </xdr:from>
    <xdr:to>
      <xdr:col>10</xdr:col>
      <xdr:colOff>17355</xdr:colOff>
      <xdr:row>62</xdr:row>
      <xdr:rowOff>43692</xdr:rowOff>
    </xdr:to>
    <xdr:sp macro="" textlink="">
      <xdr:nvSpPr>
        <xdr:cNvPr id="56" name="shpLabel9">
          <a:extLst>
            <a:ext uri="{FF2B5EF4-FFF2-40B4-BE49-F238E27FC236}">
              <a16:creationId xmlns:a16="http://schemas.microsoft.com/office/drawing/2014/main" id="{F8F24993-DCB4-5714-B89B-51BC1C0FDEC9}"/>
            </a:ext>
          </a:extLst>
        </xdr:cNvPr>
        <xdr:cNvSpPr txBox="1">
          <a:spLocks noChangeArrowheads="1"/>
        </xdr:cNvSpPr>
      </xdr:nvSpPr>
      <xdr:spPr bwMode="auto">
        <a:xfrm>
          <a:off x="6085203" y="8279794"/>
          <a:ext cx="228177" cy="183998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161166</xdr:colOff>
      <xdr:row>48</xdr:row>
      <xdr:rowOff>153557</xdr:rowOff>
    </xdr:from>
    <xdr:to>
      <xdr:col>5</xdr:col>
      <xdr:colOff>237366</xdr:colOff>
      <xdr:row>49</xdr:row>
      <xdr:rowOff>67832</xdr:rowOff>
    </xdr:to>
    <xdr:sp macro="" textlink="">
      <xdr:nvSpPr>
        <xdr:cNvPr id="4" name="shpSerieCourante">
          <a:extLst>
            <a:ext uri="{FF2B5EF4-FFF2-40B4-BE49-F238E27FC236}">
              <a16:creationId xmlns:a16="http://schemas.microsoft.com/office/drawing/2014/main" id="{19B2EE72-AE07-F05B-4656-C50253D2752A}"/>
            </a:ext>
          </a:extLst>
        </xdr:cNvPr>
        <xdr:cNvSpPr/>
      </xdr:nvSpPr>
      <xdr:spPr>
        <a:xfrm>
          <a:off x="3199641" y="6306707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704850</xdr:colOff>
      <xdr:row>32</xdr:row>
      <xdr:rowOff>28575</xdr:rowOff>
    </xdr:from>
    <xdr:to>
      <xdr:col>20</xdr:col>
      <xdr:colOff>257175</xdr:colOff>
      <xdr:row>64</xdr:row>
      <xdr:rowOff>142875</xdr:rowOff>
    </xdr:to>
    <xdr:pic>
      <xdr:nvPicPr>
        <xdr:cNvPr id="193424" name="Image 462" descr="Triangle 4 révisé.jpg">
          <a:extLst>
            <a:ext uri="{FF2B5EF4-FFF2-40B4-BE49-F238E27FC236}">
              <a16:creationId xmlns:a16="http://schemas.microsoft.com/office/drawing/2014/main" id="{DFA1EEF6-978C-88E6-4DFF-2BDECBE77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2943225"/>
          <a:ext cx="6410325" cy="529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7171" name="cmdEnregistrerResultat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630AEF7E-C358-0058-856B-681471032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67</xdr:row>
          <xdr:rowOff>104775</xdr:rowOff>
        </xdr:from>
        <xdr:to>
          <xdr:col>5</xdr:col>
          <xdr:colOff>333375</xdr:colOff>
          <xdr:row>69</xdr:row>
          <xdr:rowOff>76200</xdr:rowOff>
        </xdr:to>
        <xdr:sp macro="" textlink="">
          <xdr:nvSpPr>
            <xdr:cNvPr id="7172" name="cmdEffacerUnHistoriqueResultat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8211DCEE-AA9E-5C8D-4C51-F06AAFDD7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67</xdr:row>
          <xdr:rowOff>104775</xdr:rowOff>
        </xdr:from>
        <xdr:to>
          <xdr:col>9</xdr:col>
          <xdr:colOff>333375</xdr:colOff>
          <xdr:row>69</xdr:row>
          <xdr:rowOff>76200</xdr:rowOff>
        </xdr:to>
        <xdr:sp macro="" textlink="">
          <xdr:nvSpPr>
            <xdr:cNvPr id="7173" name="cmdEffacerToutHistoriqueResultat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6DF5B486-E819-F44D-93CB-8B2034E67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20</xdr:col>
      <xdr:colOff>695325</xdr:colOff>
      <xdr:row>46</xdr:row>
      <xdr:rowOff>19050</xdr:rowOff>
    </xdr:from>
    <xdr:to>
      <xdr:col>25</xdr:col>
      <xdr:colOff>28575</xdr:colOff>
      <xdr:row>62</xdr:row>
      <xdr:rowOff>19050</xdr:rowOff>
    </xdr:to>
    <xdr:pic>
      <xdr:nvPicPr>
        <xdr:cNvPr id="193425" name="Picture 2205">
          <a:extLst>
            <a:ext uri="{FF2B5EF4-FFF2-40B4-BE49-F238E27FC236}">
              <a16:creationId xmlns:a16="http://schemas.microsoft.com/office/drawing/2014/main" id="{FA28AFCB-B239-8050-BC3A-19FB19073B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11350" y="5200650"/>
          <a:ext cx="3143250" cy="2590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514350</xdr:colOff>
      <xdr:row>63</xdr:row>
      <xdr:rowOff>0</xdr:rowOff>
    </xdr:from>
    <xdr:to>
      <xdr:col>9</xdr:col>
      <xdr:colOff>514350</xdr:colOff>
      <xdr:row>63</xdr:row>
      <xdr:rowOff>0</xdr:rowOff>
    </xdr:to>
    <xdr:sp macro="" textlink="">
      <xdr:nvSpPr>
        <xdr:cNvPr id="193426" name="shpTriangleBottom">
          <a:extLst>
            <a:ext uri="{FF2B5EF4-FFF2-40B4-BE49-F238E27FC236}">
              <a16:creationId xmlns:a16="http://schemas.microsoft.com/office/drawing/2014/main" id="{282339EC-6623-516C-E9D0-FB6908BF89CC}"/>
            </a:ext>
          </a:extLst>
        </xdr:cNvPr>
        <xdr:cNvSpPr>
          <a:spLocks noChangeShapeType="1"/>
        </xdr:cNvSpPr>
      </xdr:nvSpPr>
      <xdr:spPr bwMode="auto">
        <a:xfrm>
          <a:off x="514350" y="7934325"/>
          <a:ext cx="5534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514350</xdr:colOff>
      <xdr:row>33</xdr:row>
      <xdr:rowOff>66675</xdr:rowOff>
    </xdr:from>
    <xdr:to>
      <xdr:col>5</xdr:col>
      <xdr:colOff>247650</xdr:colOff>
      <xdr:row>63</xdr:row>
      <xdr:rowOff>0</xdr:rowOff>
    </xdr:to>
    <xdr:sp macro="" textlink="">
      <xdr:nvSpPr>
        <xdr:cNvPr id="193427" name="shpTriangleLeftSide">
          <a:extLst>
            <a:ext uri="{FF2B5EF4-FFF2-40B4-BE49-F238E27FC236}">
              <a16:creationId xmlns:a16="http://schemas.microsoft.com/office/drawing/2014/main" id="{019D3F0D-A86D-84D7-3142-F90E08B24BFB}"/>
            </a:ext>
          </a:extLst>
        </xdr:cNvPr>
        <xdr:cNvSpPr>
          <a:spLocks noChangeShapeType="1"/>
        </xdr:cNvSpPr>
      </xdr:nvSpPr>
      <xdr:spPr bwMode="auto">
        <a:xfrm flipV="1">
          <a:off x="514350" y="3143250"/>
          <a:ext cx="2771775" cy="479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247650</xdr:colOff>
      <xdr:row>33</xdr:row>
      <xdr:rowOff>66675</xdr:rowOff>
    </xdr:from>
    <xdr:to>
      <xdr:col>9</xdr:col>
      <xdr:colOff>514350</xdr:colOff>
      <xdr:row>63</xdr:row>
      <xdr:rowOff>0</xdr:rowOff>
    </xdr:to>
    <xdr:sp macro="" textlink="">
      <xdr:nvSpPr>
        <xdr:cNvPr id="193428" name="shpTriangleRightSide">
          <a:extLst>
            <a:ext uri="{FF2B5EF4-FFF2-40B4-BE49-F238E27FC236}">
              <a16:creationId xmlns:a16="http://schemas.microsoft.com/office/drawing/2014/main" id="{A4779F71-EBF9-C6DD-5B7C-251521465C6B}"/>
            </a:ext>
          </a:extLst>
        </xdr:cNvPr>
        <xdr:cNvSpPr>
          <a:spLocks noChangeShapeType="1"/>
        </xdr:cNvSpPr>
      </xdr:nvSpPr>
      <xdr:spPr bwMode="auto">
        <a:xfrm flipH="1" flipV="1">
          <a:off x="3286125" y="3143250"/>
          <a:ext cx="2762250" cy="479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666750</xdr:colOff>
      <xdr:row>62</xdr:row>
      <xdr:rowOff>66675</xdr:rowOff>
    </xdr:from>
    <xdr:to>
      <xdr:col>8</xdr:col>
      <xdr:colOff>723900</xdr:colOff>
      <xdr:row>63</xdr:row>
      <xdr:rowOff>0</xdr:rowOff>
    </xdr:to>
    <xdr:sp macro="" textlink="">
      <xdr:nvSpPr>
        <xdr:cNvPr id="193429" name="shpX1">
          <a:extLst>
            <a:ext uri="{FF2B5EF4-FFF2-40B4-BE49-F238E27FC236}">
              <a16:creationId xmlns:a16="http://schemas.microsoft.com/office/drawing/2014/main" id="{E7C7E6C7-02B1-134A-2135-C8FD10A88670}"/>
            </a:ext>
          </a:extLst>
        </xdr:cNvPr>
        <xdr:cNvSpPr>
          <a:spLocks noChangeShapeType="1"/>
        </xdr:cNvSpPr>
      </xdr:nvSpPr>
      <xdr:spPr bwMode="auto">
        <a:xfrm flipH="1" flipV="1">
          <a:off x="543877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114300</xdr:colOff>
      <xdr:row>62</xdr:row>
      <xdr:rowOff>66675</xdr:rowOff>
    </xdr:from>
    <xdr:to>
      <xdr:col>8</xdr:col>
      <xdr:colOff>171450</xdr:colOff>
      <xdr:row>63</xdr:row>
      <xdr:rowOff>0</xdr:rowOff>
    </xdr:to>
    <xdr:sp macro="" textlink="">
      <xdr:nvSpPr>
        <xdr:cNvPr id="193430" name="shpX2">
          <a:extLst>
            <a:ext uri="{FF2B5EF4-FFF2-40B4-BE49-F238E27FC236}">
              <a16:creationId xmlns:a16="http://schemas.microsoft.com/office/drawing/2014/main" id="{194E11EC-2919-6E9A-0C34-8B8C4C0D553F}"/>
            </a:ext>
          </a:extLst>
        </xdr:cNvPr>
        <xdr:cNvSpPr>
          <a:spLocks noChangeShapeType="1"/>
        </xdr:cNvSpPr>
      </xdr:nvSpPr>
      <xdr:spPr bwMode="auto">
        <a:xfrm flipH="1" flipV="1">
          <a:off x="488632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142875</xdr:colOff>
      <xdr:row>62</xdr:row>
      <xdr:rowOff>66675</xdr:rowOff>
    </xdr:from>
    <xdr:to>
      <xdr:col>7</xdr:col>
      <xdr:colOff>200025</xdr:colOff>
      <xdr:row>63</xdr:row>
      <xdr:rowOff>0</xdr:rowOff>
    </xdr:to>
    <xdr:sp macro="" textlink="">
      <xdr:nvSpPr>
        <xdr:cNvPr id="193431" name="shpX3">
          <a:extLst>
            <a:ext uri="{FF2B5EF4-FFF2-40B4-BE49-F238E27FC236}">
              <a16:creationId xmlns:a16="http://schemas.microsoft.com/office/drawing/2014/main" id="{5F9A6855-4BC8-ECAC-E611-7E2476EEB3AA}"/>
            </a:ext>
          </a:extLst>
        </xdr:cNvPr>
        <xdr:cNvSpPr>
          <a:spLocks noChangeShapeType="1"/>
        </xdr:cNvSpPr>
      </xdr:nvSpPr>
      <xdr:spPr bwMode="auto">
        <a:xfrm flipH="1" flipV="1">
          <a:off x="433387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62</xdr:row>
      <xdr:rowOff>66675</xdr:rowOff>
    </xdr:from>
    <xdr:to>
      <xdr:col>6</xdr:col>
      <xdr:colOff>228600</xdr:colOff>
      <xdr:row>63</xdr:row>
      <xdr:rowOff>0</xdr:rowOff>
    </xdr:to>
    <xdr:sp macro="" textlink="">
      <xdr:nvSpPr>
        <xdr:cNvPr id="193432" name="shpX4">
          <a:extLst>
            <a:ext uri="{FF2B5EF4-FFF2-40B4-BE49-F238E27FC236}">
              <a16:creationId xmlns:a16="http://schemas.microsoft.com/office/drawing/2014/main" id="{3D977323-D92C-8643-257C-4550EE844EF6}"/>
            </a:ext>
          </a:extLst>
        </xdr:cNvPr>
        <xdr:cNvSpPr>
          <a:spLocks noChangeShapeType="1"/>
        </xdr:cNvSpPr>
      </xdr:nvSpPr>
      <xdr:spPr bwMode="auto">
        <a:xfrm flipH="1" flipV="1">
          <a:off x="378142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190500</xdr:colOff>
      <xdr:row>62</xdr:row>
      <xdr:rowOff>66675</xdr:rowOff>
    </xdr:from>
    <xdr:to>
      <xdr:col>5</xdr:col>
      <xdr:colOff>247650</xdr:colOff>
      <xdr:row>63</xdr:row>
      <xdr:rowOff>0</xdr:rowOff>
    </xdr:to>
    <xdr:sp macro="" textlink="">
      <xdr:nvSpPr>
        <xdr:cNvPr id="193433" name="shpX5">
          <a:extLst>
            <a:ext uri="{FF2B5EF4-FFF2-40B4-BE49-F238E27FC236}">
              <a16:creationId xmlns:a16="http://schemas.microsoft.com/office/drawing/2014/main" id="{EAD4AED7-2493-F5DF-B9FD-963EF57321AA}"/>
            </a:ext>
          </a:extLst>
        </xdr:cNvPr>
        <xdr:cNvSpPr>
          <a:spLocks noChangeShapeType="1"/>
        </xdr:cNvSpPr>
      </xdr:nvSpPr>
      <xdr:spPr bwMode="auto">
        <a:xfrm flipH="1" flipV="1">
          <a:off x="322897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62</xdr:row>
      <xdr:rowOff>66675</xdr:rowOff>
    </xdr:from>
    <xdr:to>
      <xdr:col>4</xdr:col>
      <xdr:colOff>209550</xdr:colOff>
      <xdr:row>63</xdr:row>
      <xdr:rowOff>0</xdr:rowOff>
    </xdr:to>
    <xdr:sp macro="" textlink="">
      <xdr:nvSpPr>
        <xdr:cNvPr id="193434" name="shpX6">
          <a:extLst>
            <a:ext uri="{FF2B5EF4-FFF2-40B4-BE49-F238E27FC236}">
              <a16:creationId xmlns:a16="http://schemas.microsoft.com/office/drawing/2014/main" id="{CD38FB62-CB12-4920-E958-C296B4B9FC87}"/>
            </a:ext>
          </a:extLst>
        </xdr:cNvPr>
        <xdr:cNvSpPr>
          <a:spLocks noChangeShapeType="1"/>
        </xdr:cNvSpPr>
      </xdr:nvSpPr>
      <xdr:spPr bwMode="auto">
        <a:xfrm flipH="1" flipV="1">
          <a:off x="2676525" y="783907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247650</xdr:colOff>
      <xdr:row>62</xdr:row>
      <xdr:rowOff>66675</xdr:rowOff>
    </xdr:from>
    <xdr:to>
      <xdr:col>3</xdr:col>
      <xdr:colOff>304800</xdr:colOff>
      <xdr:row>63</xdr:row>
      <xdr:rowOff>0</xdr:rowOff>
    </xdr:to>
    <xdr:sp macro="" textlink="">
      <xdr:nvSpPr>
        <xdr:cNvPr id="193435" name="shpX7">
          <a:extLst>
            <a:ext uri="{FF2B5EF4-FFF2-40B4-BE49-F238E27FC236}">
              <a16:creationId xmlns:a16="http://schemas.microsoft.com/office/drawing/2014/main" id="{FFA22F3F-07AC-3183-066D-B4F6FDA35F5C}"/>
            </a:ext>
          </a:extLst>
        </xdr:cNvPr>
        <xdr:cNvSpPr>
          <a:spLocks noChangeShapeType="1"/>
        </xdr:cNvSpPr>
      </xdr:nvSpPr>
      <xdr:spPr bwMode="auto">
        <a:xfrm flipH="1" flipV="1">
          <a:off x="2114550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62</xdr:row>
      <xdr:rowOff>66675</xdr:rowOff>
    </xdr:from>
    <xdr:to>
      <xdr:col>2</xdr:col>
      <xdr:colOff>314325</xdr:colOff>
      <xdr:row>63</xdr:row>
      <xdr:rowOff>0</xdr:rowOff>
    </xdr:to>
    <xdr:sp macro="" textlink="">
      <xdr:nvSpPr>
        <xdr:cNvPr id="193436" name="shpX8">
          <a:extLst>
            <a:ext uri="{FF2B5EF4-FFF2-40B4-BE49-F238E27FC236}">
              <a16:creationId xmlns:a16="http://schemas.microsoft.com/office/drawing/2014/main" id="{5D98559E-7CA6-8B9C-DA9B-584DB07C7C4C}"/>
            </a:ext>
          </a:extLst>
        </xdr:cNvPr>
        <xdr:cNvSpPr>
          <a:spLocks noChangeShapeType="1"/>
        </xdr:cNvSpPr>
      </xdr:nvSpPr>
      <xdr:spPr bwMode="auto">
        <a:xfrm flipH="1" flipV="1">
          <a:off x="1562100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247650</xdr:colOff>
      <xdr:row>62</xdr:row>
      <xdr:rowOff>66675</xdr:rowOff>
    </xdr:from>
    <xdr:to>
      <xdr:col>1</xdr:col>
      <xdr:colOff>304800</xdr:colOff>
      <xdr:row>63</xdr:row>
      <xdr:rowOff>0</xdr:rowOff>
    </xdr:to>
    <xdr:sp macro="" textlink="">
      <xdr:nvSpPr>
        <xdr:cNvPr id="193437" name="shpX9">
          <a:extLst>
            <a:ext uri="{FF2B5EF4-FFF2-40B4-BE49-F238E27FC236}">
              <a16:creationId xmlns:a16="http://schemas.microsoft.com/office/drawing/2014/main" id="{B5373073-C617-5D5A-F452-F03B73BF78E4}"/>
            </a:ext>
          </a:extLst>
        </xdr:cNvPr>
        <xdr:cNvSpPr>
          <a:spLocks noChangeShapeType="1"/>
        </xdr:cNvSpPr>
      </xdr:nvSpPr>
      <xdr:spPr bwMode="auto">
        <a:xfrm flipH="1" flipV="1">
          <a:off x="1009650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60</xdr:row>
      <xdr:rowOff>9525</xdr:rowOff>
    </xdr:from>
    <xdr:to>
      <xdr:col>1</xdr:col>
      <xdr:colOff>142875</xdr:colOff>
      <xdr:row>60</xdr:row>
      <xdr:rowOff>9525</xdr:rowOff>
    </xdr:to>
    <xdr:sp macro="" textlink="">
      <xdr:nvSpPr>
        <xdr:cNvPr id="193438" name="shpY1">
          <a:extLst>
            <a:ext uri="{FF2B5EF4-FFF2-40B4-BE49-F238E27FC236}">
              <a16:creationId xmlns:a16="http://schemas.microsoft.com/office/drawing/2014/main" id="{8511AAFC-E748-A58A-6703-E7E078252F57}"/>
            </a:ext>
          </a:extLst>
        </xdr:cNvPr>
        <xdr:cNvSpPr>
          <a:spLocks noChangeShapeType="1"/>
        </xdr:cNvSpPr>
      </xdr:nvSpPr>
      <xdr:spPr bwMode="auto">
        <a:xfrm>
          <a:off x="790575" y="74580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304800</xdr:colOff>
      <xdr:row>57</xdr:row>
      <xdr:rowOff>9525</xdr:rowOff>
    </xdr:from>
    <xdr:to>
      <xdr:col>1</xdr:col>
      <xdr:colOff>419100</xdr:colOff>
      <xdr:row>57</xdr:row>
      <xdr:rowOff>9525</xdr:rowOff>
    </xdr:to>
    <xdr:sp macro="" textlink="">
      <xdr:nvSpPr>
        <xdr:cNvPr id="193439" name="shpY2">
          <a:extLst>
            <a:ext uri="{FF2B5EF4-FFF2-40B4-BE49-F238E27FC236}">
              <a16:creationId xmlns:a16="http://schemas.microsoft.com/office/drawing/2014/main" id="{553D601C-9911-014F-0B53-87006313D1DB}"/>
            </a:ext>
          </a:extLst>
        </xdr:cNvPr>
        <xdr:cNvSpPr>
          <a:spLocks noChangeShapeType="1"/>
        </xdr:cNvSpPr>
      </xdr:nvSpPr>
      <xdr:spPr bwMode="auto">
        <a:xfrm>
          <a:off x="1066800" y="69723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54</xdr:row>
      <xdr:rowOff>19050</xdr:rowOff>
    </xdr:from>
    <xdr:to>
      <xdr:col>2</xdr:col>
      <xdr:colOff>152400</xdr:colOff>
      <xdr:row>54</xdr:row>
      <xdr:rowOff>19050</xdr:rowOff>
    </xdr:to>
    <xdr:sp macro="" textlink="">
      <xdr:nvSpPr>
        <xdr:cNvPr id="193440" name="shpY3">
          <a:extLst>
            <a:ext uri="{FF2B5EF4-FFF2-40B4-BE49-F238E27FC236}">
              <a16:creationId xmlns:a16="http://schemas.microsoft.com/office/drawing/2014/main" id="{583AF020-D1CE-7C42-B493-E4059407DC58}"/>
            </a:ext>
          </a:extLst>
        </xdr:cNvPr>
        <xdr:cNvSpPr>
          <a:spLocks noChangeShapeType="1"/>
        </xdr:cNvSpPr>
      </xdr:nvSpPr>
      <xdr:spPr bwMode="auto">
        <a:xfrm>
          <a:off x="1343025" y="64960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314325</xdr:colOff>
      <xdr:row>51</xdr:row>
      <xdr:rowOff>28575</xdr:rowOff>
    </xdr:from>
    <xdr:to>
      <xdr:col>2</xdr:col>
      <xdr:colOff>428625</xdr:colOff>
      <xdr:row>51</xdr:row>
      <xdr:rowOff>28575</xdr:rowOff>
    </xdr:to>
    <xdr:sp macro="" textlink="">
      <xdr:nvSpPr>
        <xdr:cNvPr id="193441" name="shpY4">
          <a:extLst>
            <a:ext uri="{FF2B5EF4-FFF2-40B4-BE49-F238E27FC236}">
              <a16:creationId xmlns:a16="http://schemas.microsoft.com/office/drawing/2014/main" id="{D32C6F01-9983-8C8D-424C-82EDCB8D6811}"/>
            </a:ext>
          </a:extLst>
        </xdr:cNvPr>
        <xdr:cNvSpPr>
          <a:spLocks noChangeShapeType="1"/>
        </xdr:cNvSpPr>
      </xdr:nvSpPr>
      <xdr:spPr bwMode="auto">
        <a:xfrm>
          <a:off x="1619250" y="60198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48</xdr:row>
      <xdr:rowOff>38100</xdr:rowOff>
    </xdr:from>
    <xdr:to>
      <xdr:col>3</xdr:col>
      <xdr:colOff>142875</xdr:colOff>
      <xdr:row>48</xdr:row>
      <xdr:rowOff>38100</xdr:rowOff>
    </xdr:to>
    <xdr:sp macro="" textlink="">
      <xdr:nvSpPr>
        <xdr:cNvPr id="193442" name="shpY5">
          <a:extLst>
            <a:ext uri="{FF2B5EF4-FFF2-40B4-BE49-F238E27FC236}">
              <a16:creationId xmlns:a16="http://schemas.microsoft.com/office/drawing/2014/main" id="{E890FF1E-C073-6526-539D-A74A19679BD1}"/>
            </a:ext>
          </a:extLst>
        </xdr:cNvPr>
        <xdr:cNvSpPr>
          <a:spLocks noChangeShapeType="1"/>
        </xdr:cNvSpPr>
      </xdr:nvSpPr>
      <xdr:spPr bwMode="auto">
        <a:xfrm>
          <a:off x="1895475" y="55435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45</xdr:row>
      <xdr:rowOff>38100</xdr:rowOff>
    </xdr:from>
    <xdr:to>
      <xdr:col>3</xdr:col>
      <xdr:colOff>419100</xdr:colOff>
      <xdr:row>45</xdr:row>
      <xdr:rowOff>38100</xdr:rowOff>
    </xdr:to>
    <xdr:sp macro="" textlink="">
      <xdr:nvSpPr>
        <xdr:cNvPr id="193443" name="shpY6">
          <a:extLst>
            <a:ext uri="{FF2B5EF4-FFF2-40B4-BE49-F238E27FC236}">
              <a16:creationId xmlns:a16="http://schemas.microsoft.com/office/drawing/2014/main" id="{568D2D85-760A-9541-7C01-7627E64B9ABF}"/>
            </a:ext>
          </a:extLst>
        </xdr:cNvPr>
        <xdr:cNvSpPr>
          <a:spLocks noChangeShapeType="1"/>
        </xdr:cNvSpPr>
      </xdr:nvSpPr>
      <xdr:spPr bwMode="auto">
        <a:xfrm>
          <a:off x="2171700" y="50577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581025</xdr:colOff>
      <xdr:row>42</xdr:row>
      <xdr:rowOff>47625</xdr:rowOff>
    </xdr:from>
    <xdr:to>
      <xdr:col>4</xdr:col>
      <xdr:colOff>47625</xdr:colOff>
      <xdr:row>42</xdr:row>
      <xdr:rowOff>47625</xdr:rowOff>
    </xdr:to>
    <xdr:sp macro="" textlink="">
      <xdr:nvSpPr>
        <xdr:cNvPr id="193444" name="shpY7">
          <a:extLst>
            <a:ext uri="{FF2B5EF4-FFF2-40B4-BE49-F238E27FC236}">
              <a16:creationId xmlns:a16="http://schemas.microsoft.com/office/drawing/2014/main" id="{32D275B3-1253-1DF5-D29D-E93820DF57B5}"/>
            </a:ext>
          </a:extLst>
        </xdr:cNvPr>
        <xdr:cNvSpPr>
          <a:spLocks noChangeShapeType="1"/>
        </xdr:cNvSpPr>
      </xdr:nvSpPr>
      <xdr:spPr bwMode="auto">
        <a:xfrm>
          <a:off x="2447925" y="45815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39</xdr:row>
      <xdr:rowOff>57150</xdr:rowOff>
    </xdr:from>
    <xdr:to>
      <xdr:col>4</xdr:col>
      <xdr:colOff>323850</xdr:colOff>
      <xdr:row>39</xdr:row>
      <xdr:rowOff>57150</xdr:rowOff>
    </xdr:to>
    <xdr:sp macro="" textlink="">
      <xdr:nvSpPr>
        <xdr:cNvPr id="193445" name="shpY8">
          <a:extLst>
            <a:ext uri="{FF2B5EF4-FFF2-40B4-BE49-F238E27FC236}">
              <a16:creationId xmlns:a16="http://schemas.microsoft.com/office/drawing/2014/main" id="{6E1A0041-3171-1CB5-0776-0625A4A67AF4}"/>
            </a:ext>
          </a:extLst>
        </xdr:cNvPr>
        <xdr:cNvSpPr>
          <a:spLocks noChangeShapeType="1"/>
        </xdr:cNvSpPr>
      </xdr:nvSpPr>
      <xdr:spPr bwMode="auto">
        <a:xfrm>
          <a:off x="2724150" y="41052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485775</xdr:colOff>
      <xdr:row>36</xdr:row>
      <xdr:rowOff>57150</xdr:rowOff>
    </xdr:from>
    <xdr:to>
      <xdr:col>5</xdr:col>
      <xdr:colOff>76200</xdr:colOff>
      <xdr:row>36</xdr:row>
      <xdr:rowOff>57150</xdr:rowOff>
    </xdr:to>
    <xdr:sp macro="" textlink="">
      <xdr:nvSpPr>
        <xdr:cNvPr id="193446" name="shpY9">
          <a:extLst>
            <a:ext uri="{FF2B5EF4-FFF2-40B4-BE49-F238E27FC236}">
              <a16:creationId xmlns:a16="http://schemas.microsoft.com/office/drawing/2014/main" id="{0D53853C-EFDC-06F5-8846-F82BF98C3FE2}"/>
            </a:ext>
          </a:extLst>
        </xdr:cNvPr>
        <xdr:cNvSpPr>
          <a:spLocks noChangeShapeType="1"/>
        </xdr:cNvSpPr>
      </xdr:nvSpPr>
      <xdr:spPr bwMode="auto">
        <a:xfrm>
          <a:off x="3000375" y="36195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466725</xdr:colOff>
      <xdr:row>36</xdr:row>
      <xdr:rowOff>57150</xdr:rowOff>
    </xdr:from>
    <xdr:to>
      <xdr:col>5</xdr:col>
      <xdr:colOff>523875</xdr:colOff>
      <xdr:row>36</xdr:row>
      <xdr:rowOff>152400</xdr:rowOff>
    </xdr:to>
    <xdr:sp macro="" textlink="">
      <xdr:nvSpPr>
        <xdr:cNvPr id="193447" name="shpYY1">
          <a:extLst>
            <a:ext uri="{FF2B5EF4-FFF2-40B4-BE49-F238E27FC236}">
              <a16:creationId xmlns:a16="http://schemas.microsoft.com/office/drawing/2014/main" id="{7B99DDAE-DE61-F483-849C-4725AE305E02}"/>
            </a:ext>
          </a:extLst>
        </xdr:cNvPr>
        <xdr:cNvSpPr>
          <a:spLocks noChangeShapeType="1"/>
        </xdr:cNvSpPr>
      </xdr:nvSpPr>
      <xdr:spPr bwMode="auto">
        <a:xfrm flipH="1">
          <a:off x="3505200" y="3619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39</xdr:row>
      <xdr:rowOff>57150</xdr:rowOff>
    </xdr:from>
    <xdr:to>
      <xdr:col>6</xdr:col>
      <xdr:colOff>228600</xdr:colOff>
      <xdr:row>39</xdr:row>
      <xdr:rowOff>152400</xdr:rowOff>
    </xdr:to>
    <xdr:sp macro="" textlink="">
      <xdr:nvSpPr>
        <xdr:cNvPr id="193448" name="shpYY2">
          <a:extLst>
            <a:ext uri="{FF2B5EF4-FFF2-40B4-BE49-F238E27FC236}">
              <a16:creationId xmlns:a16="http://schemas.microsoft.com/office/drawing/2014/main" id="{31B1C32F-FFE8-5BD7-F01F-EBEECD2E89BF}"/>
            </a:ext>
          </a:extLst>
        </xdr:cNvPr>
        <xdr:cNvSpPr>
          <a:spLocks noChangeShapeType="1"/>
        </xdr:cNvSpPr>
      </xdr:nvSpPr>
      <xdr:spPr bwMode="auto">
        <a:xfrm flipH="1">
          <a:off x="3781425" y="41052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447675</xdr:colOff>
      <xdr:row>42</xdr:row>
      <xdr:rowOff>47625</xdr:rowOff>
    </xdr:from>
    <xdr:to>
      <xdr:col>6</xdr:col>
      <xdr:colOff>504825</xdr:colOff>
      <xdr:row>42</xdr:row>
      <xdr:rowOff>142875</xdr:rowOff>
    </xdr:to>
    <xdr:sp macro="" textlink="">
      <xdr:nvSpPr>
        <xdr:cNvPr id="193449" name="shpYY3">
          <a:extLst>
            <a:ext uri="{FF2B5EF4-FFF2-40B4-BE49-F238E27FC236}">
              <a16:creationId xmlns:a16="http://schemas.microsoft.com/office/drawing/2014/main" id="{CC57EEAA-EE6C-32DD-93B4-0DBD6717AA8A}"/>
            </a:ext>
          </a:extLst>
        </xdr:cNvPr>
        <xdr:cNvSpPr>
          <a:spLocks noChangeShapeType="1"/>
        </xdr:cNvSpPr>
      </xdr:nvSpPr>
      <xdr:spPr bwMode="auto">
        <a:xfrm flipH="1">
          <a:off x="4057650" y="45815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142875</xdr:colOff>
      <xdr:row>45</xdr:row>
      <xdr:rowOff>38100</xdr:rowOff>
    </xdr:from>
    <xdr:to>
      <xdr:col>7</xdr:col>
      <xdr:colOff>200025</xdr:colOff>
      <xdr:row>45</xdr:row>
      <xdr:rowOff>133350</xdr:rowOff>
    </xdr:to>
    <xdr:sp macro="" textlink="">
      <xdr:nvSpPr>
        <xdr:cNvPr id="193450" name="shpYY4">
          <a:extLst>
            <a:ext uri="{FF2B5EF4-FFF2-40B4-BE49-F238E27FC236}">
              <a16:creationId xmlns:a16="http://schemas.microsoft.com/office/drawing/2014/main" id="{5AB45DC7-D606-7CC4-BE0E-655364BE63C5}"/>
            </a:ext>
          </a:extLst>
        </xdr:cNvPr>
        <xdr:cNvSpPr>
          <a:spLocks noChangeShapeType="1"/>
        </xdr:cNvSpPr>
      </xdr:nvSpPr>
      <xdr:spPr bwMode="auto">
        <a:xfrm flipH="1">
          <a:off x="4333875" y="50577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419100</xdr:colOff>
      <xdr:row>48</xdr:row>
      <xdr:rowOff>38100</xdr:rowOff>
    </xdr:from>
    <xdr:to>
      <xdr:col>7</xdr:col>
      <xdr:colOff>476250</xdr:colOff>
      <xdr:row>48</xdr:row>
      <xdr:rowOff>133350</xdr:rowOff>
    </xdr:to>
    <xdr:sp macro="" textlink="">
      <xdr:nvSpPr>
        <xdr:cNvPr id="193451" name="shpYY5">
          <a:extLst>
            <a:ext uri="{FF2B5EF4-FFF2-40B4-BE49-F238E27FC236}">
              <a16:creationId xmlns:a16="http://schemas.microsoft.com/office/drawing/2014/main" id="{0D855D06-1DCF-BC5C-E47F-0C00224DA78F}"/>
            </a:ext>
          </a:extLst>
        </xdr:cNvPr>
        <xdr:cNvSpPr>
          <a:spLocks noChangeShapeType="1"/>
        </xdr:cNvSpPr>
      </xdr:nvSpPr>
      <xdr:spPr bwMode="auto">
        <a:xfrm flipH="1">
          <a:off x="4610100" y="55435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114300</xdr:colOff>
      <xdr:row>51</xdr:row>
      <xdr:rowOff>28575</xdr:rowOff>
    </xdr:from>
    <xdr:to>
      <xdr:col>8</xdr:col>
      <xdr:colOff>171450</xdr:colOff>
      <xdr:row>51</xdr:row>
      <xdr:rowOff>123825</xdr:rowOff>
    </xdr:to>
    <xdr:sp macro="" textlink="">
      <xdr:nvSpPr>
        <xdr:cNvPr id="193452" name="shpYY6">
          <a:extLst>
            <a:ext uri="{FF2B5EF4-FFF2-40B4-BE49-F238E27FC236}">
              <a16:creationId xmlns:a16="http://schemas.microsoft.com/office/drawing/2014/main" id="{A351019A-9453-2FD7-CF24-3FF3AED61BC4}"/>
            </a:ext>
          </a:extLst>
        </xdr:cNvPr>
        <xdr:cNvSpPr>
          <a:spLocks noChangeShapeType="1"/>
        </xdr:cNvSpPr>
      </xdr:nvSpPr>
      <xdr:spPr bwMode="auto">
        <a:xfrm flipH="1">
          <a:off x="4886325" y="60198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390525</xdr:colOff>
      <xdr:row>54</xdr:row>
      <xdr:rowOff>19050</xdr:rowOff>
    </xdr:from>
    <xdr:to>
      <xdr:col>8</xdr:col>
      <xdr:colOff>447675</xdr:colOff>
      <xdr:row>54</xdr:row>
      <xdr:rowOff>114300</xdr:rowOff>
    </xdr:to>
    <xdr:sp macro="" textlink="">
      <xdr:nvSpPr>
        <xdr:cNvPr id="193453" name="shpYY7">
          <a:extLst>
            <a:ext uri="{FF2B5EF4-FFF2-40B4-BE49-F238E27FC236}">
              <a16:creationId xmlns:a16="http://schemas.microsoft.com/office/drawing/2014/main" id="{A9A0BDB1-749D-C588-1A46-696C0DAFB185}"/>
            </a:ext>
          </a:extLst>
        </xdr:cNvPr>
        <xdr:cNvSpPr>
          <a:spLocks noChangeShapeType="1"/>
        </xdr:cNvSpPr>
      </xdr:nvSpPr>
      <xdr:spPr bwMode="auto">
        <a:xfrm flipH="1">
          <a:off x="5162550" y="64960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666750</xdr:colOff>
      <xdr:row>57</xdr:row>
      <xdr:rowOff>9525</xdr:rowOff>
    </xdr:from>
    <xdr:to>
      <xdr:col>8</xdr:col>
      <xdr:colOff>723900</xdr:colOff>
      <xdr:row>57</xdr:row>
      <xdr:rowOff>104775</xdr:rowOff>
    </xdr:to>
    <xdr:sp macro="" textlink="">
      <xdr:nvSpPr>
        <xdr:cNvPr id="193454" name="shpYY8">
          <a:extLst>
            <a:ext uri="{FF2B5EF4-FFF2-40B4-BE49-F238E27FC236}">
              <a16:creationId xmlns:a16="http://schemas.microsoft.com/office/drawing/2014/main" id="{0C7646CE-3608-DF93-D6C4-83F0D10BA366}"/>
            </a:ext>
          </a:extLst>
        </xdr:cNvPr>
        <xdr:cNvSpPr>
          <a:spLocks noChangeShapeType="1"/>
        </xdr:cNvSpPr>
      </xdr:nvSpPr>
      <xdr:spPr bwMode="auto">
        <a:xfrm flipH="1">
          <a:off x="5438775" y="69723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180975</xdr:colOff>
      <xdr:row>60</xdr:row>
      <xdr:rowOff>9525</xdr:rowOff>
    </xdr:from>
    <xdr:to>
      <xdr:col>9</xdr:col>
      <xdr:colOff>238125</xdr:colOff>
      <xdr:row>60</xdr:row>
      <xdr:rowOff>104775</xdr:rowOff>
    </xdr:to>
    <xdr:sp macro="" textlink="">
      <xdr:nvSpPr>
        <xdr:cNvPr id="193455" name="shpYY9">
          <a:extLst>
            <a:ext uri="{FF2B5EF4-FFF2-40B4-BE49-F238E27FC236}">
              <a16:creationId xmlns:a16="http://schemas.microsoft.com/office/drawing/2014/main" id="{5887A8C2-EAB5-F261-6DFC-B8BA45C29995}"/>
            </a:ext>
          </a:extLst>
        </xdr:cNvPr>
        <xdr:cNvSpPr>
          <a:spLocks noChangeShapeType="1"/>
        </xdr:cNvSpPr>
      </xdr:nvSpPr>
      <xdr:spPr bwMode="auto">
        <a:xfrm flipH="1">
          <a:off x="5715000" y="7458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257175</xdr:colOff>
      <xdr:row>47</xdr:row>
      <xdr:rowOff>76200</xdr:rowOff>
    </xdr:from>
    <xdr:to>
      <xdr:col>2</xdr:col>
      <xdr:colOff>76200</xdr:colOff>
      <xdr:row>48</xdr:row>
      <xdr:rowOff>114300</xdr:rowOff>
    </xdr:to>
    <xdr:sp macro="" textlink="">
      <xdr:nvSpPr>
        <xdr:cNvPr id="7218" name="shpLabel2">
          <a:extLst>
            <a:ext uri="{FF2B5EF4-FFF2-40B4-BE49-F238E27FC236}">
              <a16:creationId xmlns:a16="http://schemas.microsoft.com/office/drawing/2014/main" id="{7E45BDE7-2C56-B584-E069-48AE780E270A}"/>
            </a:ext>
          </a:extLst>
        </xdr:cNvPr>
        <xdr:cNvSpPr txBox="1">
          <a:spLocks noChangeArrowheads="1"/>
        </xdr:cNvSpPr>
      </xdr:nvSpPr>
      <xdr:spPr bwMode="auto">
        <a:xfrm>
          <a:off x="1019175" y="5419725"/>
          <a:ext cx="361950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H2</a:t>
          </a:r>
        </a:p>
      </xdr:txBody>
    </xdr:sp>
    <xdr:clientData/>
  </xdr:twoCellAnchor>
  <xdr:twoCellAnchor>
    <xdr:from>
      <xdr:col>8</xdr:col>
      <xdr:colOff>352425</xdr:colOff>
      <xdr:row>47</xdr:row>
      <xdr:rowOff>76200</xdr:rowOff>
    </xdr:from>
    <xdr:to>
      <xdr:col>9</xdr:col>
      <xdr:colOff>38100</xdr:colOff>
      <xdr:row>48</xdr:row>
      <xdr:rowOff>114300</xdr:rowOff>
    </xdr:to>
    <xdr:sp macro="" textlink="">
      <xdr:nvSpPr>
        <xdr:cNvPr id="7219" name="shpLabel3">
          <a:extLst>
            <a:ext uri="{FF2B5EF4-FFF2-40B4-BE49-F238E27FC236}">
              <a16:creationId xmlns:a16="http://schemas.microsoft.com/office/drawing/2014/main" id="{D133D9C7-E2FC-427B-0D2A-66D45908AC22}"/>
            </a:ext>
          </a:extLst>
        </xdr:cNvPr>
        <xdr:cNvSpPr txBox="1">
          <a:spLocks noChangeArrowheads="1"/>
        </xdr:cNvSpPr>
      </xdr:nvSpPr>
      <xdr:spPr bwMode="auto">
        <a:xfrm>
          <a:off x="5124450" y="5419725"/>
          <a:ext cx="4476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4</xdr:col>
      <xdr:colOff>495300</xdr:colOff>
      <xdr:row>63</xdr:row>
      <xdr:rowOff>123825</xdr:rowOff>
    </xdr:from>
    <xdr:to>
      <xdr:col>5</xdr:col>
      <xdr:colOff>485775</xdr:colOff>
      <xdr:row>65</xdr:row>
      <xdr:rowOff>0</xdr:rowOff>
    </xdr:to>
    <xdr:sp macro="" textlink="">
      <xdr:nvSpPr>
        <xdr:cNvPr id="7220" name="shpLabel1">
          <a:extLst>
            <a:ext uri="{FF2B5EF4-FFF2-40B4-BE49-F238E27FC236}">
              <a16:creationId xmlns:a16="http://schemas.microsoft.com/office/drawing/2014/main" id="{2E3C4948-5A7E-D420-7312-85861CA04DD7}"/>
            </a:ext>
          </a:extLst>
        </xdr:cNvPr>
        <xdr:cNvSpPr txBox="1">
          <a:spLocks noChangeArrowheads="1"/>
        </xdr:cNvSpPr>
      </xdr:nvSpPr>
      <xdr:spPr bwMode="auto">
        <a:xfrm>
          <a:off x="3009900" y="8058150"/>
          <a:ext cx="514350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C2H6</a:t>
          </a:r>
        </a:p>
      </xdr:txBody>
    </xdr:sp>
    <xdr:clientData/>
  </xdr:twoCellAnchor>
  <xdr:twoCellAnchor>
    <xdr:from>
      <xdr:col>0</xdr:col>
      <xdr:colOff>352425</xdr:colOff>
      <xdr:row>63</xdr:row>
      <xdr:rowOff>123825</xdr:rowOff>
    </xdr:from>
    <xdr:to>
      <xdr:col>0</xdr:col>
      <xdr:colOff>628650</xdr:colOff>
      <xdr:row>65</xdr:row>
      <xdr:rowOff>0</xdr:rowOff>
    </xdr:to>
    <xdr:sp macro="" textlink="">
      <xdr:nvSpPr>
        <xdr:cNvPr id="7221" name="shpLabel4">
          <a:extLst>
            <a:ext uri="{FF2B5EF4-FFF2-40B4-BE49-F238E27FC236}">
              <a16:creationId xmlns:a16="http://schemas.microsoft.com/office/drawing/2014/main" id="{776FF5E4-A950-4221-CB55-FA2640F59CEF}"/>
            </a:ext>
          </a:extLst>
        </xdr:cNvPr>
        <xdr:cNvSpPr txBox="1">
          <a:spLocks noChangeArrowheads="1"/>
        </xdr:cNvSpPr>
      </xdr:nvSpPr>
      <xdr:spPr bwMode="auto">
        <a:xfrm>
          <a:off x="352425" y="8058150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428625</xdr:colOff>
      <xdr:row>63</xdr:row>
      <xdr:rowOff>123825</xdr:rowOff>
    </xdr:from>
    <xdr:to>
      <xdr:col>9</xdr:col>
      <xdr:colOff>571500</xdr:colOff>
      <xdr:row>65</xdr:row>
      <xdr:rowOff>0</xdr:rowOff>
    </xdr:to>
    <xdr:sp macro="" textlink="">
      <xdr:nvSpPr>
        <xdr:cNvPr id="7222" name="shpLabel5">
          <a:extLst>
            <a:ext uri="{FF2B5EF4-FFF2-40B4-BE49-F238E27FC236}">
              <a16:creationId xmlns:a16="http://schemas.microsoft.com/office/drawing/2014/main" id="{4DCFE37B-0FE1-8039-F49B-245E40000547}"/>
            </a:ext>
          </a:extLst>
        </xdr:cNvPr>
        <xdr:cNvSpPr txBox="1">
          <a:spLocks noChangeArrowheads="1"/>
        </xdr:cNvSpPr>
      </xdr:nvSpPr>
      <xdr:spPr bwMode="auto">
        <a:xfrm>
          <a:off x="5962650" y="8058150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295275</xdr:colOff>
      <xdr:row>61</xdr:row>
      <xdr:rowOff>152400</xdr:rowOff>
    </xdr:from>
    <xdr:to>
      <xdr:col>0</xdr:col>
      <xdr:colOff>438150</xdr:colOff>
      <xdr:row>63</xdr:row>
      <xdr:rowOff>28575</xdr:rowOff>
    </xdr:to>
    <xdr:sp macro="" textlink="">
      <xdr:nvSpPr>
        <xdr:cNvPr id="7223" name="shpLabel6">
          <a:extLst>
            <a:ext uri="{FF2B5EF4-FFF2-40B4-BE49-F238E27FC236}">
              <a16:creationId xmlns:a16="http://schemas.microsoft.com/office/drawing/2014/main" id="{6137368C-F25E-961F-7E96-F71C58CFD51C}"/>
            </a:ext>
          </a:extLst>
        </xdr:cNvPr>
        <xdr:cNvSpPr txBox="1">
          <a:spLocks noChangeArrowheads="1"/>
        </xdr:cNvSpPr>
      </xdr:nvSpPr>
      <xdr:spPr bwMode="auto">
        <a:xfrm>
          <a:off x="295275" y="7762875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352425</xdr:colOff>
      <xdr:row>33</xdr:row>
      <xdr:rowOff>47625</xdr:rowOff>
    </xdr:from>
    <xdr:to>
      <xdr:col>5</xdr:col>
      <xdr:colOff>104775</xdr:colOff>
      <xdr:row>34</xdr:row>
      <xdr:rowOff>85725</xdr:rowOff>
    </xdr:to>
    <xdr:sp macro="" textlink="">
      <xdr:nvSpPr>
        <xdr:cNvPr id="7224" name="shpLabel7">
          <a:extLst>
            <a:ext uri="{FF2B5EF4-FFF2-40B4-BE49-F238E27FC236}">
              <a16:creationId xmlns:a16="http://schemas.microsoft.com/office/drawing/2014/main" id="{CC898B2F-F2C0-FD91-5B3F-2A66C04EFD14}"/>
            </a:ext>
          </a:extLst>
        </xdr:cNvPr>
        <xdr:cNvSpPr txBox="1">
          <a:spLocks noChangeArrowheads="1"/>
        </xdr:cNvSpPr>
      </xdr:nvSpPr>
      <xdr:spPr bwMode="auto">
        <a:xfrm>
          <a:off x="2867025" y="3124200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409575</xdr:colOff>
      <xdr:row>33</xdr:row>
      <xdr:rowOff>47625</xdr:rowOff>
    </xdr:from>
    <xdr:to>
      <xdr:col>5</xdr:col>
      <xdr:colOff>552450</xdr:colOff>
      <xdr:row>34</xdr:row>
      <xdr:rowOff>85725</xdr:rowOff>
    </xdr:to>
    <xdr:sp macro="" textlink="">
      <xdr:nvSpPr>
        <xdr:cNvPr id="7225" name="shpLabel8">
          <a:extLst>
            <a:ext uri="{FF2B5EF4-FFF2-40B4-BE49-F238E27FC236}">
              <a16:creationId xmlns:a16="http://schemas.microsoft.com/office/drawing/2014/main" id="{2F92725C-6E0C-E0CD-41A9-2E3C79610457}"/>
            </a:ext>
          </a:extLst>
        </xdr:cNvPr>
        <xdr:cNvSpPr txBox="1">
          <a:spLocks noChangeArrowheads="1"/>
        </xdr:cNvSpPr>
      </xdr:nvSpPr>
      <xdr:spPr bwMode="auto">
        <a:xfrm>
          <a:off x="3448050" y="3124200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609600</xdr:colOff>
      <xdr:row>61</xdr:row>
      <xdr:rowOff>152400</xdr:rowOff>
    </xdr:from>
    <xdr:to>
      <xdr:col>10</xdr:col>
      <xdr:colOff>123825</xdr:colOff>
      <xdr:row>63</xdr:row>
      <xdr:rowOff>28575</xdr:rowOff>
    </xdr:to>
    <xdr:sp macro="" textlink="">
      <xdr:nvSpPr>
        <xdr:cNvPr id="7226" name="shpLabel9">
          <a:extLst>
            <a:ext uri="{FF2B5EF4-FFF2-40B4-BE49-F238E27FC236}">
              <a16:creationId xmlns:a16="http://schemas.microsoft.com/office/drawing/2014/main" id="{0B1BB1E8-98B1-0500-484D-FDA0857D1910}"/>
            </a:ext>
          </a:extLst>
        </xdr:cNvPr>
        <xdr:cNvSpPr txBox="1">
          <a:spLocks noChangeArrowheads="1"/>
        </xdr:cNvSpPr>
      </xdr:nvSpPr>
      <xdr:spPr bwMode="auto">
        <a:xfrm>
          <a:off x="6143625" y="7762875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1</xdr:col>
      <xdr:colOff>0</xdr:colOff>
      <xdr:row>60</xdr:row>
      <xdr:rowOff>57150</xdr:rowOff>
    </xdr:from>
    <xdr:to>
      <xdr:col>6</xdr:col>
      <xdr:colOff>533400</xdr:colOff>
      <xdr:row>60</xdr:row>
      <xdr:rowOff>57150</xdr:rowOff>
    </xdr:to>
    <xdr:cxnSp macro="">
      <xdr:nvCxnSpPr>
        <xdr:cNvPr id="266" name="shpLigneSequence2">
          <a:extLst>
            <a:ext uri="{FF2B5EF4-FFF2-40B4-BE49-F238E27FC236}">
              <a16:creationId xmlns:a16="http://schemas.microsoft.com/office/drawing/2014/main" id="{97A00C1E-6D34-74C0-6196-8C9DBD6AB5E2}"/>
            </a:ext>
          </a:extLst>
        </xdr:cNvPr>
        <xdr:cNvCxnSpPr/>
      </xdr:nvCxnSpPr>
      <xdr:spPr bwMode="auto">
        <a:xfrm flipH="1">
          <a:off x="762000" y="7505700"/>
          <a:ext cx="3381375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47</xdr:row>
      <xdr:rowOff>0</xdr:rowOff>
    </xdr:from>
    <xdr:to>
      <xdr:col>5</xdr:col>
      <xdr:colOff>219075</xdr:colOff>
      <xdr:row>60</xdr:row>
      <xdr:rowOff>57150</xdr:rowOff>
    </xdr:to>
    <xdr:cxnSp macro="">
      <xdr:nvCxnSpPr>
        <xdr:cNvPr id="267" name="shpLigneSequence4">
          <a:extLst>
            <a:ext uri="{FF2B5EF4-FFF2-40B4-BE49-F238E27FC236}">
              <a16:creationId xmlns:a16="http://schemas.microsoft.com/office/drawing/2014/main" id="{00726337-9F16-7484-E14E-B80ACAB21D95}"/>
            </a:ext>
          </a:extLst>
        </xdr:cNvPr>
        <xdr:cNvCxnSpPr/>
      </xdr:nvCxnSpPr>
      <xdr:spPr bwMode="auto">
        <a:xfrm flipH="1" flipV="1">
          <a:off x="2009775" y="5343525"/>
          <a:ext cx="1247775" cy="216217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58</xdr:row>
      <xdr:rowOff>95250</xdr:rowOff>
    </xdr:from>
    <xdr:to>
      <xdr:col>7</xdr:col>
      <xdr:colOff>200025</xdr:colOff>
      <xdr:row>63</xdr:row>
      <xdr:rowOff>0</xdr:rowOff>
    </xdr:to>
    <xdr:cxnSp macro="">
      <xdr:nvCxnSpPr>
        <xdr:cNvPr id="268" name="shpLigneSequence6">
          <a:extLst>
            <a:ext uri="{FF2B5EF4-FFF2-40B4-BE49-F238E27FC236}">
              <a16:creationId xmlns:a16="http://schemas.microsoft.com/office/drawing/2014/main" id="{D7AF7F71-2C06-A329-417B-6DFA687290D7}"/>
            </a:ext>
          </a:extLst>
        </xdr:cNvPr>
        <xdr:cNvCxnSpPr/>
      </xdr:nvCxnSpPr>
      <xdr:spPr bwMode="auto">
        <a:xfrm flipH="1" flipV="1">
          <a:off x="3971925" y="7219950"/>
          <a:ext cx="419100" cy="71437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58</xdr:row>
      <xdr:rowOff>95250</xdr:rowOff>
    </xdr:from>
    <xdr:to>
      <xdr:col>7</xdr:col>
      <xdr:colOff>114300</xdr:colOff>
      <xdr:row>58</xdr:row>
      <xdr:rowOff>95250</xdr:rowOff>
    </xdr:to>
    <xdr:cxnSp macro="">
      <xdr:nvCxnSpPr>
        <xdr:cNvPr id="269" name="shpLigneSequence7">
          <a:extLst>
            <a:ext uri="{FF2B5EF4-FFF2-40B4-BE49-F238E27FC236}">
              <a16:creationId xmlns:a16="http://schemas.microsoft.com/office/drawing/2014/main" id="{B512D995-54B1-F069-48FB-15D2400083E6}"/>
            </a:ext>
          </a:extLst>
        </xdr:cNvPr>
        <xdr:cNvCxnSpPr/>
      </xdr:nvCxnSpPr>
      <xdr:spPr bwMode="auto">
        <a:xfrm>
          <a:off x="3971925" y="7219950"/>
          <a:ext cx="333375" cy="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51</xdr:row>
      <xdr:rowOff>28575</xdr:rowOff>
    </xdr:from>
    <xdr:to>
      <xdr:col>7</xdr:col>
      <xdr:colOff>114300</xdr:colOff>
      <xdr:row>58</xdr:row>
      <xdr:rowOff>95250</xdr:rowOff>
    </xdr:to>
    <xdr:cxnSp macro="">
      <xdr:nvCxnSpPr>
        <xdr:cNvPr id="270" name="shpLigneSequence8">
          <a:extLst>
            <a:ext uri="{FF2B5EF4-FFF2-40B4-BE49-F238E27FC236}">
              <a16:creationId xmlns:a16="http://schemas.microsoft.com/office/drawing/2014/main" id="{82C7F434-24CD-AC87-C14F-2809CE33B770}"/>
            </a:ext>
          </a:extLst>
        </xdr:cNvPr>
        <xdr:cNvCxnSpPr/>
      </xdr:nvCxnSpPr>
      <xdr:spPr bwMode="auto">
        <a:xfrm flipH="1" flipV="1">
          <a:off x="3609975" y="6019800"/>
          <a:ext cx="695325" cy="120015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44</xdr:row>
      <xdr:rowOff>9525</xdr:rowOff>
    </xdr:from>
    <xdr:to>
      <xdr:col>7</xdr:col>
      <xdr:colOff>85725</xdr:colOff>
      <xdr:row>51</xdr:row>
      <xdr:rowOff>28575</xdr:rowOff>
    </xdr:to>
    <xdr:cxnSp macro="">
      <xdr:nvCxnSpPr>
        <xdr:cNvPr id="271" name="shpLigneSequence9">
          <a:extLst>
            <a:ext uri="{FF2B5EF4-FFF2-40B4-BE49-F238E27FC236}">
              <a16:creationId xmlns:a16="http://schemas.microsoft.com/office/drawing/2014/main" id="{1B0B801C-B038-1EC8-D5CA-24E307D2B32F}"/>
            </a:ext>
          </a:extLst>
        </xdr:cNvPr>
        <xdr:cNvCxnSpPr/>
      </xdr:nvCxnSpPr>
      <xdr:spPr bwMode="auto">
        <a:xfrm flipV="1">
          <a:off x="3609975" y="4867275"/>
          <a:ext cx="666750" cy="11525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34</xdr:row>
      <xdr:rowOff>0</xdr:rowOff>
    </xdr:from>
    <xdr:to>
      <xdr:col>5</xdr:col>
      <xdr:colOff>295275</xdr:colOff>
      <xdr:row>34</xdr:row>
      <xdr:rowOff>47625</xdr:rowOff>
    </xdr:to>
    <xdr:cxnSp macro="">
      <xdr:nvCxnSpPr>
        <xdr:cNvPr id="272" name="shpLigneSequence11">
          <a:extLst>
            <a:ext uri="{FF2B5EF4-FFF2-40B4-BE49-F238E27FC236}">
              <a16:creationId xmlns:a16="http://schemas.microsoft.com/office/drawing/2014/main" id="{8CB571D2-F269-6B72-EB1F-F2C35CA04B42}"/>
            </a:ext>
          </a:extLst>
        </xdr:cNvPr>
        <xdr:cNvCxnSpPr/>
      </xdr:nvCxnSpPr>
      <xdr:spPr bwMode="auto">
        <a:xfrm flipH="1">
          <a:off x="3305175" y="3238500"/>
          <a:ext cx="28575" cy="476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34</xdr:row>
      <xdr:rowOff>47625</xdr:rowOff>
    </xdr:from>
    <xdr:to>
      <xdr:col>6</xdr:col>
      <xdr:colOff>57150</xdr:colOff>
      <xdr:row>38</xdr:row>
      <xdr:rowOff>19050</xdr:rowOff>
    </xdr:to>
    <xdr:cxnSp macro="">
      <xdr:nvCxnSpPr>
        <xdr:cNvPr id="273" name="shpLigneSequence12">
          <a:extLst>
            <a:ext uri="{FF2B5EF4-FFF2-40B4-BE49-F238E27FC236}">
              <a16:creationId xmlns:a16="http://schemas.microsoft.com/office/drawing/2014/main" id="{D64A0673-D95E-4B5A-0DFC-D80DCA09AB6B}"/>
            </a:ext>
          </a:extLst>
        </xdr:cNvPr>
        <xdr:cNvCxnSpPr/>
      </xdr:nvCxnSpPr>
      <xdr:spPr bwMode="auto">
        <a:xfrm>
          <a:off x="3305175" y="3286125"/>
          <a:ext cx="361950" cy="6191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57150</xdr:colOff>
      <xdr:row>37</xdr:row>
      <xdr:rowOff>133350</xdr:rowOff>
    </xdr:from>
    <xdr:to>
      <xdr:col>6</xdr:col>
      <xdr:colOff>85725</xdr:colOff>
      <xdr:row>38</xdr:row>
      <xdr:rowOff>19050</xdr:rowOff>
    </xdr:to>
    <xdr:cxnSp macro="">
      <xdr:nvCxnSpPr>
        <xdr:cNvPr id="274" name="shpLigneSequence13">
          <a:extLst>
            <a:ext uri="{FF2B5EF4-FFF2-40B4-BE49-F238E27FC236}">
              <a16:creationId xmlns:a16="http://schemas.microsoft.com/office/drawing/2014/main" id="{FDFE66D6-8329-E210-E737-46AEBFDDFF63}"/>
            </a:ext>
          </a:extLst>
        </xdr:cNvPr>
        <xdr:cNvCxnSpPr/>
      </xdr:nvCxnSpPr>
      <xdr:spPr bwMode="auto">
        <a:xfrm flipV="1">
          <a:off x="3667125" y="3857625"/>
          <a:ext cx="28575" cy="476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71067</xdr:colOff>
      <xdr:row>41</xdr:row>
      <xdr:rowOff>74730</xdr:rowOff>
    </xdr:from>
    <xdr:to>
      <xdr:col>6</xdr:col>
      <xdr:colOff>147267</xdr:colOff>
      <xdr:row>41</xdr:row>
      <xdr:rowOff>150930</xdr:rowOff>
    </xdr:to>
    <xdr:sp macro="" textlink="">
      <xdr:nvSpPr>
        <xdr:cNvPr id="10" name="shpSerieCourante">
          <a:extLst>
            <a:ext uri="{FF2B5EF4-FFF2-40B4-BE49-F238E27FC236}">
              <a16:creationId xmlns:a16="http://schemas.microsoft.com/office/drawing/2014/main" id="{3B046A84-D50F-2CCF-2BE3-998DCB9CC0E1}"/>
            </a:ext>
          </a:extLst>
        </xdr:cNvPr>
        <xdr:cNvSpPr/>
      </xdr:nvSpPr>
      <xdr:spPr>
        <a:xfrm>
          <a:off x="3681042" y="4446705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152400</xdr:colOff>
      <xdr:row>40</xdr:row>
      <xdr:rowOff>28575</xdr:rowOff>
    </xdr:from>
    <xdr:to>
      <xdr:col>19</xdr:col>
      <xdr:colOff>457200</xdr:colOff>
      <xdr:row>71</xdr:row>
      <xdr:rowOff>161925</xdr:rowOff>
    </xdr:to>
    <xdr:pic>
      <xdr:nvPicPr>
        <xdr:cNvPr id="202914" name="Image 56" descr="Triangle 5 révisé.jpg">
          <a:extLst>
            <a:ext uri="{FF2B5EF4-FFF2-40B4-BE49-F238E27FC236}">
              <a16:creationId xmlns:a16="http://schemas.microsoft.com/office/drawing/2014/main" id="{5A10FC93-5B8A-98EE-24B6-378C07A28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0425" y="3752850"/>
          <a:ext cx="6400800" cy="515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8195" name="cmdEnregistrerResultat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1B95D5CC-07D4-D413-DCD2-4719D5A51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74</xdr:row>
          <xdr:rowOff>104775</xdr:rowOff>
        </xdr:from>
        <xdr:to>
          <xdr:col>4</xdr:col>
          <xdr:colOff>95250</xdr:colOff>
          <xdr:row>76</xdr:row>
          <xdr:rowOff>76200</xdr:rowOff>
        </xdr:to>
        <xdr:sp macro="" textlink="">
          <xdr:nvSpPr>
            <xdr:cNvPr id="8196" name="cmdEffacerUnHistoriqueResultat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17E6F3FA-B922-A052-F5F0-30FABEBEC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74</xdr:row>
          <xdr:rowOff>104775</xdr:rowOff>
        </xdr:from>
        <xdr:to>
          <xdr:col>8</xdr:col>
          <xdr:colOff>333375</xdr:colOff>
          <xdr:row>76</xdr:row>
          <xdr:rowOff>76200</xdr:rowOff>
        </xdr:to>
        <xdr:sp macro="" textlink="">
          <xdr:nvSpPr>
            <xdr:cNvPr id="8197" name="cmdEffacerToutHistoriqueResultat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2F0B7F93-8658-9FDE-F09F-FAE0740C6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19</xdr:col>
      <xdr:colOff>666750</xdr:colOff>
      <xdr:row>53</xdr:row>
      <xdr:rowOff>66675</xdr:rowOff>
    </xdr:from>
    <xdr:to>
      <xdr:col>24</xdr:col>
      <xdr:colOff>57150</xdr:colOff>
      <xdr:row>69</xdr:row>
      <xdr:rowOff>114300</xdr:rowOff>
    </xdr:to>
    <xdr:pic>
      <xdr:nvPicPr>
        <xdr:cNvPr id="202915" name="Picture 2309">
          <a:extLst>
            <a:ext uri="{FF2B5EF4-FFF2-40B4-BE49-F238E27FC236}">
              <a16:creationId xmlns:a16="http://schemas.microsoft.com/office/drawing/2014/main" id="{4B23E659-7455-7119-7CEF-25E2697375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0775" y="5895975"/>
          <a:ext cx="3200400" cy="2638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16" name="Oval 4087">
          <a:extLst>
            <a:ext uri="{FF2B5EF4-FFF2-40B4-BE49-F238E27FC236}">
              <a16:creationId xmlns:a16="http://schemas.microsoft.com/office/drawing/2014/main" id="{4E902563-0D0B-1C80-F422-5A60B2503AC9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17" name="Oval 4088">
          <a:extLst>
            <a:ext uri="{FF2B5EF4-FFF2-40B4-BE49-F238E27FC236}">
              <a16:creationId xmlns:a16="http://schemas.microsoft.com/office/drawing/2014/main" id="{6466F958-787D-DA7A-31EE-0B4590E2FBC6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18" name="Oval 4091">
          <a:extLst>
            <a:ext uri="{FF2B5EF4-FFF2-40B4-BE49-F238E27FC236}">
              <a16:creationId xmlns:a16="http://schemas.microsoft.com/office/drawing/2014/main" id="{24FF99FA-16E4-4B5E-B8D8-A7293A49A0C6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19" name="Oval 4092">
          <a:extLst>
            <a:ext uri="{FF2B5EF4-FFF2-40B4-BE49-F238E27FC236}">
              <a16:creationId xmlns:a16="http://schemas.microsoft.com/office/drawing/2014/main" id="{42449128-2442-812F-95DD-12CB8B79A038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0" name="Oval 4095">
          <a:extLst>
            <a:ext uri="{FF2B5EF4-FFF2-40B4-BE49-F238E27FC236}">
              <a16:creationId xmlns:a16="http://schemas.microsoft.com/office/drawing/2014/main" id="{AB3EA601-6E30-686E-F158-7E27A706AB4C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1" name="Oval 4103">
          <a:extLst>
            <a:ext uri="{FF2B5EF4-FFF2-40B4-BE49-F238E27FC236}">
              <a16:creationId xmlns:a16="http://schemas.microsoft.com/office/drawing/2014/main" id="{ED49A4E1-D71E-B306-60B3-F30CB094C7D8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2" name="Oval 4105">
          <a:extLst>
            <a:ext uri="{FF2B5EF4-FFF2-40B4-BE49-F238E27FC236}">
              <a16:creationId xmlns:a16="http://schemas.microsoft.com/office/drawing/2014/main" id="{80EF2568-BEC8-58BD-8F4F-4036BFA4F261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3" name="Oval 4113">
          <a:extLst>
            <a:ext uri="{FF2B5EF4-FFF2-40B4-BE49-F238E27FC236}">
              <a16:creationId xmlns:a16="http://schemas.microsoft.com/office/drawing/2014/main" id="{D1060670-7557-D94F-0A19-3086546B5E97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4" name="Oval 4120">
          <a:extLst>
            <a:ext uri="{FF2B5EF4-FFF2-40B4-BE49-F238E27FC236}">
              <a16:creationId xmlns:a16="http://schemas.microsoft.com/office/drawing/2014/main" id="{2761DBAC-9376-E691-1C60-72ADB76925E4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5" name="Oval 4127">
          <a:extLst>
            <a:ext uri="{FF2B5EF4-FFF2-40B4-BE49-F238E27FC236}">
              <a16:creationId xmlns:a16="http://schemas.microsoft.com/office/drawing/2014/main" id="{F5B1874C-C166-F4CA-4ADA-09997BAF37AB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6" name="Oval 4131">
          <a:extLst>
            <a:ext uri="{FF2B5EF4-FFF2-40B4-BE49-F238E27FC236}">
              <a16:creationId xmlns:a16="http://schemas.microsoft.com/office/drawing/2014/main" id="{01245366-7C25-36E8-D082-DC62FEA4A27D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7" name="Oval 4139">
          <a:extLst>
            <a:ext uri="{FF2B5EF4-FFF2-40B4-BE49-F238E27FC236}">
              <a16:creationId xmlns:a16="http://schemas.microsoft.com/office/drawing/2014/main" id="{0AC649A3-73CD-4DB1-B999-50C73DBEAC53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8" name="Oval 4141">
          <a:extLst>
            <a:ext uri="{FF2B5EF4-FFF2-40B4-BE49-F238E27FC236}">
              <a16:creationId xmlns:a16="http://schemas.microsoft.com/office/drawing/2014/main" id="{63A2C2D9-ADCE-4E3F-05E1-8EBB60D2E4E1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228600</xdr:colOff>
      <xdr:row>73</xdr:row>
      <xdr:rowOff>0</xdr:rowOff>
    </xdr:from>
    <xdr:to>
      <xdr:col>4</xdr:col>
      <xdr:colOff>304800</xdr:colOff>
      <xdr:row>73</xdr:row>
      <xdr:rowOff>0</xdr:rowOff>
    </xdr:to>
    <xdr:sp macro="" textlink="">
      <xdr:nvSpPr>
        <xdr:cNvPr id="202929" name="Oval 4143">
          <a:extLst>
            <a:ext uri="{FF2B5EF4-FFF2-40B4-BE49-F238E27FC236}">
              <a16:creationId xmlns:a16="http://schemas.microsoft.com/office/drawing/2014/main" id="{4AA8878D-0C41-3AF4-5C01-112C252F62CC}"/>
            </a:ext>
          </a:extLst>
        </xdr:cNvPr>
        <xdr:cNvSpPr>
          <a:spLocks noChangeArrowheads="1"/>
        </xdr:cNvSpPr>
      </xdr:nvSpPr>
      <xdr:spPr bwMode="auto">
        <a:xfrm>
          <a:off x="2743200" y="9067800"/>
          <a:ext cx="76200" cy="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47625</xdr:colOff>
      <xdr:row>68</xdr:row>
      <xdr:rowOff>57150</xdr:rowOff>
    </xdr:from>
    <xdr:to>
      <xdr:col>10</xdr:col>
      <xdr:colOff>47625</xdr:colOff>
      <xdr:row>68</xdr:row>
      <xdr:rowOff>57150</xdr:rowOff>
    </xdr:to>
    <xdr:sp macro="" textlink="">
      <xdr:nvSpPr>
        <xdr:cNvPr id="202930" name="shpTriangleBottom">
          <a:extLst>
            <a:ext uri="{FF2B5EF4-FFF2-40B4-BE49-F238E27FC236}">
              <a16:creationId xmlns:a16="http://schemas.microsoft.com/office/drawing/2014/main" id="{A621DB8E-8B47-4683-124A-5865C3D71559}"/>
            </a:ext>
          </a:extLst>
        </xdr:cNvPr>
        <xdr:cNvSpPr>
          <a:spLocks noChangeShapeType="1"/>
        </xdr:cNvSpPr>
      </xdr:nvSpPr>
      <xdr:spPr bwMode="auto">
        <a:xfrm>
          <a:off x="809625" y="8315325"/>
          <a:ext cx="5534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47625</xdr:colOff>
      <xdr:row>38</xdr:row>
      <xdr:rowOff>123825</xdr:rowOff>
    </xdr:from>
    <xdr:to>
      <xdr:col>5</xdr:col>
      <xdr:colOff>542925</xdr:colOff>
      <xdr:row>68</xdr:row>
      <xdr:rowOff>57150</xdr:rowOff>
    </xdr:to>
    <xdr:sp macro="" textlink="">
      <xdr:nvSpPr>
        <xdr:cNvPr id="202931" name="shpTriangleLeftSide">
          <a:extLst>
            <a:ext uri="{FF2B5EF4-FFF2-40B4-BE49-F238E27FC236}">
              <a16:creationId xmlns:a16="http://schemas.microsoft.com/office/drawing/2014/main" id="{9763B5A7-B758-338E-3032-A48331EF4468}"/>
            </a:ext>
          </a:extLst>
        </xdr:cNvPr>
        <xdr:cNvSpPr>
          <a:spLocks noChangeShapeType="1"/>
        </xdr:cNvSpPr>
      </xdr:nvSpPr>
      <xdr:spPr bwMode="auto">
        <a:xfrm flipV="1">
          <a:off x="809625" y="3524250"/>
          <a:ext cx="2771775" cy="479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542925</xdr:colOff>
      <xdr:row>38</xdr:row>
      <xdr:rowOff>123825</xdr:rowOff>
    </xdr:from>
    <xdr:to>
      <xdr:col>10</xdr:col>
      <xdr:colOff>47625</xdr:colOff>
      <xdr:row>68</xdr:row>
      <xdr:rowOff>57150</xdr:rowOff>
    </xdr:to>
    <xdr:sp macro="" textlink="">
      <xdr:nvSpPr>
        <xdr:cNvPr id="202932" name="shpTriangleRightSide">
          <a:extLst>
            <a:ext uri="{FF2B5EF4-FFF2-40B4-BE49-F238E27FC236}">
              <a16:creationId xmlns:a16="http://schemas.microsoft.com/office/drawing/2014/main" id="{810AB8C5-F03F-18C5-3917-5986522CAD4F}"/>
            </a:ext>
          </a:extLst>
        </xdr:cNvPr>
        <xdr:cNvSpPr>
          <a:spLocks noChangeShapeType="1"/>
        </xdr:cNvSpPr>
      </xdr:nvSpPr>
      <xdr:spPr bwMode="auto">
        <a:xfrm flipH="1" flipV="1">
          <a:off x="3581400" y="3524250"/>
          <a:ext cx="2762250" cy="47910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200025</xdr:colOff>
      <xdr:row>67</xdr:row>
      <xdr:rowOff>123825</xdr:rowOff>
    </xdr:from>
    <xdr:to>
      <xdr:col>9</xdr:col>
      <xdr:colOff>257175</xdr:colOff>
      <xdr:row>68</xdr:row>
      <xdr:rowOff>57150</xdr:rowOff>
    </xdr:to>
    <xdr:sp macro="" textlink="">
      <xdr:nvSpPr>
        <xdr:cNvPr id="202933" name="shpX1">
          <a:extLst>
            <a:ext uri="{FF2B5EF4-FFF2-40B4-BE49-F238E27FC236}">
              <a16:creationId xmlns:a16="http://schemas.microsoft.com/office/drawing/2014/main" id="{4D4AFF63-C90F-5EDF-CF5E-F4A711FE2F7F}"/>
            </a:ext>
          </a:extLst>
        </xdr:cNvPr>
        <xdr:cNvSpPr>
          <a:spLocks noChangeShapeType="1"/>
        </xdr:cNvSpPr>
      </xdr:nvSpPr>
      <xdr:spPr bwMode="auto">
        <a:xfrm flipH="1" flipV="1">
          <a:off x="5734050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409575</xdr:colOff>
      <xdr:row>67</xdr:row>
      <xdr:rowOff>123825</xdr:rowOff>
    </xdr:from>
    <xdr:to>
      <xdr:col>8</xdr:col>
      <xdr:colOff>466725</xdr:colOff>
      <xdr:row>68</xdr:row>
      <xdr:rowOff>57150</xdr:rowOff>
    </xdr:to>
    <xdr:sp macro="" textlink="">
      <xdr:nvSpPr>
        <xdr:cNvPr id="202934" name="shpX2">
          <a:extLst>
            <a:ext uri="{FF2B5EF4-FFF2-40B4-BE49-F238E27FC236}">
              <a16:creationId xmlns:a16="http://schemas.microsoft.com/office/drawing/2014/main" id="{DCDF7713-22F0-77B2-69D5-8E0309E2B6A6}"/>
            </a:ext>
          </a:extLst>
        </xdr:cNvPr>
        <xdr:cNvSpPr>
          <a:spLocks noChangeShapeType="1"/>
        </xdr:cNvSpPr>
      </xdr:nvSpPr>
      <xdr:spPr bwMode="auto">
        <a:xfrm flipH="1" flipV="1">
          <a:off x="5181600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438150</xdr:colOff>
      <xdr:row>67</xdr:row>
      <xdr:rowOff>123825</xdr:rowOff>
    </xdr:from>
    <xdr:to>
      <xdr:col>7</xdr:col>
      <xdr:colOff>495300</xdr:colOff>
      <xdr:row>68</xdr:row>
      <xdr:rowOff>57150</xdr:rowOff>
    </xdr:to>
    <xdr:sp macro="" textlink="">
      <xdr:nvSpPr>
        <xdr:cNvPr id="202935" name="shpX3">
          <a:extLst>
            <a:ext uri="{FF2B5EF4-FFF2-40B4-BE49-F238E27FC236}">
              <a16:creationId xmlns:a16="http://schemas.microsoft.com/office/drawing/2014/main" id="{7312373A-0E6E-593C-2BC1-A1048617D6F6}"/>
            </a:ext>
          </a:extLst>
        </xdr:cNvPr>
        <xdr:cNvSpPr>
          <a:spLocks noChangeShapeType="1"/>
        </xdr:cNvSpPr>
      </xdr:nvSpPr>
      <xdr:spPr bwMode="auto">
        <a:xfrm flipH="1" flipV="1">
          <a:off x="4629150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67</xdr:row>
      <xdr:rowOff>123825</xdr:rowOff>
    </xdr:from>
    <xdr:to>
      <xdr:col>6</xdr:col>
      <xdr:colOff>523875</xdr:colOff>
      <xdr:row>68</xdr:row>
      <xdr:rowOff>57150</xdr:rowOff>
    </xdr:to>
    <xdr:sp macro="" textlink="">
      <xdr:nvSpPr>
        <xdr:cNvPr id="202936" name="shpX4">
          <a:extLst>
            <a:ext uri="{FF2B5EF4-FFF2-40B4-BE49-F238E27FC236}">
              <a16:creationId xmlns:a16="http://schemas.microsoft.com/office/drawing/2014/main" id="{91183C64-655E-07E9-4597-368BA6B0AAEF}"/>
            </a:ext>
          </a:extLst>
        </xdr:cNvPr>
        <xdr:cNvSpPr>
          <a:spLocks noChangeShapeType="1"/>
        </xdr:cNvSpPr>
      </xdr:nvSpPr>
      <xdr:spPr bwMode="auto">
        <a:xfrm flipH="1" flipV="1">
          <a:off x="4076700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485775</xdr:colOff>
      <xdr:row>67</xdr:row>
      <xdr:rowOff>123825</xdr:rowOff>
    </xdr:from>
    <xdr:to>
      <xdr:col>5</xdr:col>
      <xdr:colOff>542925</xdr:colOff>
      <xdr:row>68</xdr:row>
      <xdr:rowOff>57150</xdr:rowOff>
    </xdr:to>
    <xdr:sp macro="" textlink="">
      <xdr:nvSpPr>
        <xdr:cNvPr id="202937" name="shpX5">
          <a:extLst>
            <a:ext uri="{FF2B5EF4-FFF2-40B4-BE49-F238E27FC236}">
              <a16:creationId xmlns:a16="http://schemas.microsoft.com/office/drawing/2014/main" id="{C9A6D838-81C3-9743-8B0E-ECC7B2AAD9E0}"/>
            </a:ext>
          </a:extLst>
        </xdr:cNvPr>
        <xdr:cNvSpPr>
          <a:spLocks noChangeShapeType="1"/>
        </xdr:cNvSpPr>
      </xdr:nvSpPr>
      <xdr:spPr bwMode="auto">
        <a:xfrm flipH="1" flipV="1">
          <a:off x="3524250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67</xdr:row>
      <xdr:rowOff>123825</xdr:rowOff>
    </xdr:from>
    <xdr:to>
      <xdr:col>4</xdr:col>
      <xdr:colOff>504825</xdr:colOff>
      <xdr:row>68</xdr:row>
      <xdr:rowOff>57150</xdr:rowOff>
    </xdr:to>
    <xdr:sp macro="" textlink="">
      <xdr:nvSpPr>
        <xdr:cNvPr id="202938" name="shpX6">
          <a:extLst>
            <a:ext uri="{FF2B5EF4-FFF2-40B4-BE49-F238E27FC236}">
              <a16:creationId xmlns:a16="http://schemas.microsoft.com/office/drawing/2014/main" id="{2867F442-71A6-6BFB-50AD-73C61FED67F7}"/>
            </a:ext>
          </a:extLst>
        </xdr:cNvPr>
        <xdr:cNvSpPr>
          <a:spLocks noChangeShapeType="1"/>
        </xdr:cNvSpPr>
      </xdr:nvSpPr>
      <xdr:spPr bwMode="auto">
        <a:xfrm flipH="1" flipV="1">
          <a:off x="2971800" y="8220075"/>
          <a:ext cx="47625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542925</xdr:colOff>
      <xdr:row>67</xdr:row>
      <xdr:rowOff>123825</xdr:rowOff>
    </xdr:from>
    <xdr:to>
      <xdr:col>3</xdr:col>
      <xdr:colOff>600075</xdr:colOff>
      <xdr:row>68</xdr:row>
      <xdr:rowOff>57150</xdr:rowOff>
    </xdr:to>
    <xdr:sp macro="" textlink="">
      <xdr:nvSpPr>
        <xdr:cNvPr id="202939" name="shpX7">
          <a:extLst>
            <a:ext uri="{FF2B5EF4-FFF2-40B4-BE49-F238E27FC236}">
              <a16:creationId xmlns:a16="http://schemas.microsoft.com/office/drawing/2014/main" id="{FDA07B23-E4D3-915E-EFE1-29B0AD13EDC6}"/>
            </a:ext>
          </a:extLst>
        </xdr:cNvPr>
        <xdr:cNvSpPr>
          <a:spLocks noChangeShapeType="1"/>
        </xdr:cNvSpPr>
      </xdr:nvSpPr>
      <xdr:spPr bwMode="auto">
        <a:xfrm flipH="1" flipV="1">
          <a:off x="2409825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552450</xdr:colOff>
      <xdr:row>67</xdr:row>
      <xdr:rowOff>123825</xdr:rowOff>
    </xdr:from>
    <xdr:to>
      <xdr:col>3</xdr:col>
      <xdr:colOff>47625</xdr:colOff>
      <xdr:row>68</xdr:row>
      <xdr:rowOff>57150</xdr:rowOff>
    </xdr:to>
    <xdr:sp macro="" textlink="">
      <xdr:nvSpPr>
        <xdr:cNvPr id="202940" name="shpX8">
          <a:extLst>
            <a:ext uri="{FF2B5EF4-FFF2-40B4-BE49-F238E27FC236}">
              <a16:creationId xmlns:a16="http://schemas.microsoft.com/office/drawing/2014/main" id="{1799E1EA-397F-D893-905E-098F331B677E}"/>
            </a:ext>
          </a:extLst>
        </xdr:cNvPr>
        <xdr:cNvSpPr>
          <a:spLocks noChangeShapeType="1"/>
        </xdr:cNvSpPr>
      </xdr:nvSpPr>
      <xdr:spPr bwMode="auto">
        <a:xfrm flipH="1" flipV="1">
          <a:off x="1857375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67</xdr:row>
      <xdr:rowOff>123825</xdr:rowOff>
    </xdr:from>
    <xdr:to>
      <xdr:col>2</xdr:col>
      <xdr:colOff>57150</xdr:colOff>
      <xdr:row>68</xdr:row>
      <xdr:rowOff>57150</xdr:rowOff>
    </xdr:to>
    <xdr:sp macro="" textlink="">
      <xdr:nvSpPr>
        <xdr:cNvPr id="202941" name="shpX9">
          <a:extLst>
            <a:ext uri="{FF2B5EF4-FFF2-40B4-BE49-F238E27FC236}">
              <a16:creationId xmlns:a16="http://schemas.microsoft.com/office/drawing/2014/main" id="{54D8FAB1-14B0-286C-A356-8C6313BEA632}"/>
            </a:ext>
          </a:extLst>
        </xdr:cNvPr>
        <xdr:cNvSpPr>
          <a:spLocks noChangeShapeType="1"/>
        </xdr:cNvSpPr>
      </xdr:nvSpPr>
      <xdr:spPr bwMode="auto">
        <a:xfrm flipH="1" flipV="1">
          <a:off x="1304925" y="8220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65</xdr:row>
      <xdr:rowOff>66675</xdr:rowOff>
    </xdr:from>
    <xdr:to>
      <xdr:col>1</xdr:col>
      <xdr:colOff>438150</xdr:colOff>
      <xdr:row>65</xdr:row>
      <xdr:rowOff>66675</xdr:rowOff>
    </xdr:to>
    <xdr:sp macro="" textlink="">
      <xdr:nvSpPr>
        <xdr:cNvPr id="202942" name="shpY1">
          <a:extLst>
            <a:ext uri="{FF2B5EF4-FFF2-40B4-BE49-F238E27FC236}">
              <a16:creationId xmlns:a16="http://schemas.microsoft.com/office/drawing/2014/main" id="{D88EC16F-63A3-8FED-9E7F-9D14384A7A3A}"/>
            </a:ext>
          </a:extLst>
        </xdr:cNvPr>
        <xdr:cNvSpPr>
          <a:spLocks noChangeShapeType="1"/>
        </xdr:cNvSpPr>
      </xdr:nvSpPr>
      <xdr:spPr bwMode="auto">
        <a:xfrm>
          <a:off x="1085850" y="78390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62</xdr:row>
      <xdr:rowOff>66675</xdr:rowOff>
    </xdr:from>
    <xdr:to>
      <xdr:col>2</xdr:col>
      <xdr:colOff>171450</xdr:colOff>
      <xdr:row>62</xdr:row>
      <xdr:rowOff>66675</xdr:rowOff>
    </xdr:to>
    <xdr:sp macro="" textlink="">
      <xdr:nvSpPr>
        <xdr:cNvPr id="202943" name="shpY2">
          <a:extLst>
            <a:ext uri="{FF2B5EF4-FFF2-40B4-BE49-F238E27FC236}">
              <a16:creationId xmlns:a16="http://schemas.microsoft.com/office/drawing/2014/main" id="{97E6F299-2ED0-0711-2065-3E6FDDA4BC71}"/>
            </a:ext>
          </a:extLst>
        </xdr:cNvPr>
        <xdr:cNvSpPr>
          <a:spLocks noChangeShapeType="1"/>
        </xdr:cNvSpPr>
      </xdr:nvSpPr>
      <xdr:spPr bwMode="auto">
        <a:xfrm>
          <a:off x="1362075" y="73533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333375</xdr:colOff>
      <xdr:row>59</xdr:row>
      <xdr:rowOff>76200</xdr:rowOff>
    </xdr:from>
    <xdr:to>
      <xdr:col>2</xdr:col>
      <xdr:colOff>447675</xdr:colOff>
      <xdr:row>59</xdr:row>
      <xdr:rowOff>76200</xdr:rowOff>
    </xdr:to>
    <xdr:sp macro="" textlink="">
      <xdr:nvSpPr>
        <xdr:cNvPr id="202944" name="shpY3">
          <a:extLst>
            <a:ext uri="{FF2B5EF4-FFF2-40B4-BE49-F238E27FC236}">
              <a16:creationId xmlns:a16="http://schemas.microsoft.com/office/drawing/2014/main" id="{500C3587-30BB-A39D-C598-870841291500}"/>
            </a:ext>
          </a:extLst>
        </xdr:cNvPr>
        <xdr:cNvSpPr>
          <a:spLocks noChangeShapeType="1"/>
        </xdr:cNvSpPr>
      </xdr:nvSpPr>
      <xdr:spPr bwMode="auto">
        <a:xfrm>
          <a:off x="1638300" y="68770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56</xdr:row>
      <xdr:rowOff>85725</xdr:rowOff>
    </xdr:from>
    <xdr:to>
      <xdr:col>3</xdr:col>
      <xdr:colOff>161925</xdr:colOff>
      <xdr:row>56</xdr:row>
      <xdr:rowOff>85725</xdr:rowOff>
    </xdr:to>
    <xdr:sp macro="" textlink="">
      <xdr:nvSpPr>
        <xdr:cNvPr id="202945" name="shpY4">
          <a:extLst>
            <a:ext uri="{FF2B5EF4-FFF2-40B4-BE49-F238E27FC236}">
              <a16:creationId xmlns:a16="http://schemas.microsoft.com/office/drawing/2014/main" id="{3DE327A4-3EA6-F0BB-69FB-11B5AEE8E332}"/>
            </a:ext>
          </a:extLst>
        </xdr:cNvPr>
        <xdr:cNvSpPr>
          <a:spLocks noChangeShapeType="1"/>
        </xdr:cNvSpPr>
      </xdr:nvSpPr>
      <xdr:spPr bwMode="auto">
        <a:xfrm>
          <a:off x="1914525" y="64008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53</xdr:row>
      <xdr:rowOff>95250</xdr:rowOff>
    </xdr:from>
    <xdr:to>
      <xdr:col>3</xdr:col>
      <xdr:colOff>438150</xdr:colOff>
      <xdr:row>53</xdr:row>
      <xdr:rowOff>95250</xdr:rowOff>
    </xdr:to>
    <xdr:sp macro="" textlink="">
      <xdr:nvSpPr>
        <xdr:cNvPr id="202946" name="shpY5">
          <a:extLst>
            <a:ext uri="{FF2B5EF4-FFF2-40B4-BE49-F238E27FC236}">
              <a16:creationId xmlns:a16="http://schemas.microsoft.com/office/drawing/2014/main" id="{2C0E63B8-9E78-0C32-95F2-7FB1C08F09CC}"/>
            </a:ext>
          </a:extLst>
        </xdr:cNvPr>
        <xdr:cNvSpPr>
          <a:spLocks noChangeShapeType="1"/>
        </xdr:cNvSpPr>
      </xdr:nvSpPr>
      <xdr:spPr bwMode="auto">
        <a:xfrm>
          <a:off x="2190750" y="59245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50</xdr:row>
      <xdr:rowOff>95250</xdr:rowOff>
    </xdr:from>
    <xdr:to>
      <xdr:col>4</xdr:col>
      <xdr:colOff>66675</xdr:colOff>
      <xdr:row>50</xdr:row>
      <xdr:rowOff>95250</xdr:rowOff>
    </xdr:to>
    <xdr:sp macro="" textlink="">
      <xdr:nvSpPr>
        <xdr:cNvPr id="202947" name="shpY6">
          <a:extLst>
            <a:ext uri="{FF2B5EF4-FFF2-40B4-BE49-F238E27FC236}">
              <a16:creationId xmlns:a16="http://schemas.microsoft.com/office/drawing/2014/main" id="{4BCF4B51-A021-A187-72F8-065FB18A2952}"/>
            </a:ext>
          </a:extLst>
        </xdr:cNvPr>
        <xdr:cNvSpPr>
          <a:spLocks noChangeShapeType="1"/>
        </xdr:cNvSpPr>
      </xdr:nvSpPr>
      <xdr:spPr bwMode="auto">
        <a:xfrm>
          <a:off x="2466975" y="54387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47</xdr:row>
      <xdr:rowOff>104775</xdr:rowOff>
    </xdr:from>
    <xdr:to>
      <xdr:col>4</xdr:col>
      <xdr:colOff>342900</xdr:colOff>
      <xdr:row>47</xdr:row>
      <xdr:rowOff>104775</xdr:rowOff>
    </xdr:to>
    <xdr:sp macro="" textlink="">
      <xdr:nvSpPr>
        <xdr:cNvPr id="202948" name="shpY7">
          <a:extLst>
            <a:ext uri="{FF2B5EF4-FFF2-40B4-BE49-F238E27FC236}">
              <a16:creationId xmlns:a16="http://schemas.microsoft.com/office/drawing/2014/main" id="{7649E752-5C00-F2A4-0080-4FF915586306}"/>
            </a:ext>
          </a:extLst>
        </xdr:cNvPr>
        <xdr:cNvSpPr>
          <a:spLocks noChangeShapeType="1"/>
        </xdr:cNvSpPr>
      </xdr:nvSpPr>
      <xdr:spPr bwMode="auto">
        <a:xfrm>
          <a:off x="2743200" y="49625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504825</xdr:colOff>
      <xdr:row>44</xdr:row>
      <xdr:rowOff>114300</xdr:rowOff>
    </xdr:from>
    <xdr:to>
      <xdr:col>5</xdr:col>
      <xdr:colOff>95250</xdr:colOff>
      <xdr:row>44</xdr:row>
      <xdr:rowOff>114300</xdr:rowOff>
    </xdr:to>
    <xdr:sp macro="" textlink="">
      <xdr:nvSpPr>
        <xdr:cNvPr id="202949" name="shpY8">
          <a:extLst>
            <a:ext uri="{FF2B5EF4-FFF2-40B4-BE49-F238E27FC236}">
              <a16:creationId xmlns:a16="http://schemas.microsoft.com/office/drawing/2014/main" id="{0C08E75E-2939-30AB-5E8B-D9CCC6ADCDDC}"/>
            </a:ext>
          </a:extLst>
        </xdr:cNvPr>
        <xdr:cNvSpPr>
          <a:spLocks noChangeShapeType="1"/>
        </xdr:cNvSpPr>
      </xdr:nvSpPr>
      <xdr:spPr bwMode="auto">
        <a:xfrm>
          <a:off x="3019425" y="448627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257175</xdr:colOff>
      <xdr:row>41</xdr:row>
      <xdr:rowOff>114300</xdr:rowOff>
    </xdr:from>
    <xdr:to>
      <xdr:col>5</xdr:col>
      <xdr:colOff>371475</xdr:colOff>
      <xdr:row>41</xdr:row>
      <xdr:rowOff>114300</xdr:rowOff>
    </xdr:to>
    <xdr:sp macro="" textlink="">
      <xdr:nvSpPr>
        <xdr:cNvPr id="202950" name="shpY9">
          <a:extLst>
            <a:ext uri="{FF2B5EF4-FFF2-40B4-BE49-F238E27FC236}">
              <a16:creationId xmlns:a16="http://schemas.microsoft.com/office/drawing/2014/main" id="{5FE2EFE5-40B3-7F3A-55AD-5D634D341831}"/>
            </a:ext>
          </a:extLst>
        </xdr:cNvPr>
        <xdr:cNvSpPr>
          <a:spLocks noChangeShapeType="1"/>
        </xdr:cNvSpPr>
      </xdr:nvSpPr>
      <xdr:spPr bwMode="auto">
        <a:xfrm>
          <a:off x="3295650" y="40005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190500</xdr:colOff>
      <xdr:row>41</xdr:row>
      <xdr:rowOff>114300</xdr:rowOff>
    </xdr:from>
    <xdr:to>
      <xdr:col>6</xdr:col>
      <xdr:colOff>247650</xdr:colOff>
      <xdr:row>42</xdr:row>
      <xdr:rowOff>47625</xdr:rowOff>
    </xdr:to>
    <xdr:sp macro="" textlink="">
      <xdr:nvSpPr>
        <xdr:cNvPr id="202951" name="shpYY1">
          <a:extLst>
            <a:ext uri="{FF2B5EF4-FFF2-40B4-BE49-F238E27FC236}">
              <a16:creationId xmlns:a16="http://schemas.microsoft.com/office/drawing/2014/main" id="{6C9BED6A-4E94-6EE0-219D-9DCA7E8E503E}"/>
            </a:ext>
          </a:extLst>
        </xdr:cNvPr>
        <xdr:cNvSpPr>
          <a:spLocks noChangeShapeType="1"/>
        </xdr:cNvSpPr>
      </xdr:nvSpPr>
      <xdr:spPr bwMode="auto">
        <a:xfrm flipH="1">
          <a:off x="3800475" y="40005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44</xdr:row>
      <xdr:rowOff>114300</xdr:rowOff>
    </xdr:from>
    <xdr:to>
      <xdr:col>6</xdr:col>
      <xdr:colOff>523875</xdr:colOff>
      <xdr:row>45</xdr:row>
      <xdr:rowOff>47625</xdr:rowOff>
    </xdr:to>
    <xdr:sp macro="" textlink="">
      <xdr:nvSpPr>
        <xdr:cNvPr id="202952" name="shpYY2">
          <a:extLst>
            <a:ext uri="{FF2B5EF4-FFF2-40B4-BE49-F238E27FC236}">
              <a16:creationId xmlns:a16="http://schemas.microsoft.com/office/drawing/2014/main" id="{3AE4A8AF-A46C-7ABD-FA02-2330FD94F0C4}"/>
            </a:ext>
          </a:extLst>
        </xdr:cNvPr>
        <xdr:cNvSpPr>
          <a:spLocks noChangeShapeType="1"/>
        </xdr:cNvSpPr>
      </xdr:nvSpPr>
      <xdr:spPr bwMode="auto">
        <a:xfrm flipH="1">
          <a:off x="4076700" y="44862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161925</xdr:colOff>
      <xdr:row>47</xdr:row>
      <xdr:rowOff>104775</xdr:rowOff>
    </xdr:from>
    <xdr:to>
      <xdr:col>7</xdr:col>
      <xdr:colOff>219075</xdr:colOff>
      <xdr:row>48</xdr:row>
      <xdr:rowOff>38100</xdr:rowOff>
    </xdr:to>
    <xdr:sp macro="" textlink="">
      <xdr:nvSpPr>
        <xdr:cNvPr id="202953" name="shpYY3">
          <a:extLst>
            <a:ext uri="{FF2B5EF4-FFF2-40B4-BE49-F238E27FC236}">
              <a16:creationId xmlns:a16="http://schemas.microsoft.com/office/drawing/2014/main" id="{8AA6C75A-29C9-AE11-7198-D6C96122B434}"/>
            </a:ext>
          </a:extLst>
        </xdr:cNvPr>
        <xdr:cNvSpPr>
          <a:spLocks noChangeShapeType="1"/>
        </xdr:cNvSpPr>
      </xdr:nvSpPr>
      <xdr:spPr bwMode="auto">
        <a:xfrm flipH="1">
          <a:off x="4352925" y="496252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438150</xdr:colOff>
      <xdr:row>50</xdr:row>
      <xdr:rowOff>95250</xdr:rowOff>
    </xdr:from>
    <xdr:to>
      <xdr:col>7</xdr:col>
      <xdr:colOff>495300</xdr:colOff>
      <xdr:row>51</xdr:row>
      <xdr:rowOff>28575</xdr:rowOff>
    </xdr:to>
    <xdr:sp macro="" textlink="">
      <xdr:nvSpPr>
        <xdr:cNvPr id="202954" name="shpYY4">
          <a:extLst>
            <a:ext uri="{FF2B5EF4-FFF2-40B4-BE49-F238E27FC236}">
              <a16:creationId xmlns:a16="http://schemas.microsoft.com/office/drawing/2014/main" id="{A7ED6A0A-512D-0005-2C74-1005E7DF6E1A}"/>
            </a:ext>
          </a:extLst>
        </xdr:cNvPr>
        <xdr:cNvSpPr>
          <a:spLocks noChangeShapeType="1"/>
        </xdr:cNvSpPr>
      </xdr:nvSpPr>
      <xdr:spPr bwMode="auto">
        <a:xfrm flipH="1">
          <a:off x="4629150" y="54387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133350</xdr:colOff>
      <xdr:row>53</xdr:row>
      <xdr:rowOff>95250</xdr:rowOff>
    </xdr:from>
    <xdr:to>
      <xdr:col>8</xdr:col>
      <xdr:colOff>190500</xdr:colOff>
      <xdr:row>54</xdr:row>
      <xdr:rowOff>28575</xdr:rowOff>
    </xdr:to>
    <xdr:sp macro="" textlink="">
      <xdr:nvSpPr>
        <xdr:cNvPr id="202955" name="shpYY5">
          <a:extLst>
            <a:ext uri="{FF2B5EF4-FFF2-40B4-BE49-F238E27FC236}">
              <a16:creationId xmlns:a16="http://schemas.microsoft.com/office/drawing/2014/main" id="{60032C93-D24C-DE26-27A4-1A6761A81777}"/>
            </a:ext>
          </a:extLst>
        </xdr:cNvPr>
        <xdr:cNvSpPr>
          <a:spLocks noChangeShapeType="1"/>
        </xdr:cNvSpPr>
      </xdr:nvSpPr>
      <xdr:spPr bwMode="auto">
        <a:xfrm flipH="1">
          <a:off x="4905375" y="59245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409575</xdr:colOff>
      <xdr:row>56</xdr:row>
      <xdr:rowOff>85725</xdr:rowOff>
    </xdr:from>
    <xdr:to>
      <xdr:col>8</xdr:col>
      <xdr:colOff>466725</xdr:colOff>
      <xdr:row>57</xdr:row>
      <xdr:rowOff>19050</xdr:rowOff>
    </xdr:to>
    <xdr:sp macro="" textlink="">
      <xdr:nvSpPr>
        <xdr:cNvPr id="202956" name="shpYY6">
          <a:extLst>
            <a:ext uri="{FF2B5EF4-FFF2-40B4-BE49-F238E27FC236}">
              <a16:creationId xmlns:a16="http://schemas.microsoft.com/office/drawing/2014/main" id="{D632FA2E-CE68-30D9-1C95-A74E73F9740A}"/>
            </a:ext>
          </a:extLst>
        </xdr:cNvPr>
        <xdr:cNvSpPr>
          <a:spLocks noChangeShapeType="1"/>
        </xdr:cNvSpPr>
      </xdr:nvSpPr>
      <xdr:spPr bwMode="auto">
        <a:xfrm flipH="1">
          <a:off x="5181600" y="64008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685800</xdr:colOff>
      <xdr:row>59</xdr:row>
      <xdr:rowOff>76200</xdr:rowOff>
    </xdr:from>
    <xdr:to>
      <xdr:col>8</xdr:col>
      <xdr:colOff>742950</xdr:colOff>
      <xdr:row>60</xdr:row>
      <xdr:rowOff>9525</xdr:rowOff>
    </xdr:to>
    <xdr:sp macro="" textlink="">
      <xdr:nvSpPr>
        <xdr:cNvPr id="202957" name="shpYY7">
          <a:extLst>
            <a:ext uri="{FF2B5EF4-FFF2-40B4-BE49-F238E27FC236}">
              <a16:creationId xmlns:a16="http://schemas.microsoft.com/office/drawing/2014/main" id="{E042D730-C7B1-784F-8354-2B962255084C}"/>
            </a:ext>
          </a:extLst>
        </xdr:cNvPr>
        <xdr:cNvSpPr>
          <a:spLocks noChangeShapeType="1"/>
        </xdr:cNvSpPr>
      </xdr:nvSpPr>
      <xdr:spPr bwMode="auto">
        <a:xfrm flipH="1">
          <a:off x="5457825" y="687705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200025</xdr:colOff>
      <xdr:row>62</xdr:row>
      <xdr:rowOff>66675</xdr:rowOff>
    </xdr:from>
    <xdr:to>
      <xdr:col>9</xdr:col>
      <xdr:colOff>257175</xdr:colOff>
      <xdr:row>63</xdr:row>
      <xdr:rowOff>0</xdr:rowOff>
    </xdr:to>
    <xdr:sp macro="" textlink="">
      <xdr:nvSpPr>
        <xdr:cNvPr id="202958" name="shpYY8">
          <a:extLst>
            <a:ext uri="{FF2B5EF4-FFF2-40B4-BE49-F238E27FC236}">
              <a16:creationId xmlns:a16="http://schemas.microsoft.com/office/drawing/2014/main" id="{66BB631B-5890-8A49-1C6B-C7F5C25433EC}"/>
            </a:ext>
          </a:extLst>
        </xdr:cNvPr>
        <xdr:cNvSpPr>
          <a:spLocks noChangeShapeType="1"/>
        </xdr:cNvSpPr>
      </xdr:nvSpPr>
      <xdr:spPr bwMode="auto">
        <a:xfrm flipH="1">
          <a:off x="5734050" y="7353300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476250</xdr:colOff>
      <xdr:row>65</xdr:row>
      <xdr:rowOff>66675</xdr:rowOff>
    </xdr:from>
    <xdr:to>
      <xdr:col>9</xdr:col>
      <xdr:colOff>533400</xdr:colOff>
      <xdr:row>65</xdr:row>
      <xdr:rowOff>161925</xdr:rowOff>
    </xdr:to>
    <xdr:sp macro="" textlink="">
      <xdr:nvSpPr>
        <xdr:cNvPr id="202959" name="shpYY9">
          <a:extLst>
            <a:ext uri="{FF2B5EF4-FFF2-40B4-BE49-F238E27FC236}">
              <a16:creationId xmlns:a16="http://schemas.microsoft.com/office/drawing/2014/main" id="{F5809A06-C1E2-32E4-0FEB-262C2BE759AE}"/>
            </a:ext>
          </a:extLst>
        </xdr:cNvPr>
        <xdr:cNvSpPr>
          <a:spLocks noChangeShapeType="1"/>
        </xdr:cNvSpPr>
      </xdr:nvSpPr>
      <xdr:spPr bwMode="auto">
        <a:xfrm flipH="1">
          <a:off x="6010275" y="7839075"/>
          <a:ext cx="57150" cy="95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495300</xdr:colOff>
      <xdr:row>52</xdr:row>
      <xdr:rowOff>133350</xdr:rowOff>
    </xdr:from>
    <xdr:to>
      <xdr:col>2</xdr:col>
      <xdr:colOff>400050</xdr:colOff>
      <xdr:row>54</xdr:row>
      <xdr:rowOff>9525</xdr:rowOff>
    </xdr:to>
    <xdr:sp macro="" textlink="">
      <xdr:nvSpPr>
        <xdr:cNvPr id="8235" name="shpLabel2">
          <a:extLst>
            <a:ext uri="{FF2B5EF4-FFF2-40B4-BE49-F238E27FC236}">
              <a16:creationId xmlns:a16="http://schemas.microsoft.com/office/drawing/2014/main" id="{B1B7C49E-0060-5461-51FB-A48763B0537E}"/>
            </a:ext>
          </a:extLst>
        </xdr:cNvPr>
        <xdr:cNvSpPr txBox="1">
          <a:spLocks noChangeArrowheads="1"/>
        </xdr:cNvSpPr>
      </xdr:nvSpPr>
      <xdr:spPr bwMode="auto">
        <a:xfrm>
          <a:off x="1257300" y="5800725"/>
          <a:ext cx="4476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609600</xdr:colOff>
      <xdr:row>52</xdr:row>
      <xdr:rowOff>133350</xdr:rowOff>
    </xdr:from>
    <xdr:to>
      <xdr:col>9</xdr:col>
      <xdr:colOff>361950</xdr:colOff>
      <xdr:row>54</xdr:row>
      <xdr:rowOff>9525</xdr:rowOff>
    </xdr:to>
    <xdr:sp macro="" textlink="">
      <xdr:nvSpPr>
        <xdr:cNvPr id="8236" name="shpLabel3">
          <a:extLst>
            <a:ext uri="{FF2B5EF4-FFF2-40B4-BE49-F238E27FC236}">
              <a16:creationId xmlns:a16="http://schemas.microsoft.com/office/drawing/2014/main" id="{AC022F81-AC9A-7529-B127-5B8019EA8A0D}"/>
            </a:ext>
          </a:extLst>
        </xdr:cNvPr>
        <xdr:cNvSpPr txBox="1">
          <a:spLocks noChangeArrowheads="1"/>
        </xdr:cNvSpPr>
      </xdr:nvSpPr>
      <xdr:spPr bwMode="auto">
        <a:xfrm>
          <a:off x="5381625" y="5800725"/>
          <a:ext cx="514350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5</xdr:col>
      <xdr:colOff>276225</xdr:colOff>
      <xdr:row>69</xdr:row>
      <xdr:rowOff>9525</xdr:rowOff>
    </xdr:from>
    <xdr:to>
      <xdr:col>6</xdr:col>
      <xdr:colOff>219075</xdr:colOff>
      <xdr:row>70</xdr:row>
      <xdr:rowOff>47625</xdr:rowOff>
    </xdr:to>
    <xdr:sp macro="" textlink="">
      <xdr:nvSpPr>
        <xdr:cNvPr id="8237" name="shpLabel1">
          <a:extLst>
            <a:ext uri="{FF2B5EF4-FFF2-40B4-BE49-F238E27FC236}">
              <a16:creationId xmlns:a16="http://schemas.microsoft.com/office/drawing/2014/main" id="{AF7A9632-EBF8-DA25-FF86-4C0BA8187C06}"/>
            </a:ext>
          </a:extLst>
        </xdr:cNvPr>
        <xdr:cNvSpPr txBox="1">
          <a:spLocks noChangeArrowheads="1"/>
        </xdr:cNvSpPr>
      </xdr:nvSpPr>
      <xdr:spPr bwMode="auto">
        <a:xfrm>
          <a:off x="3314700" y="8429625"/>
          <a:ext cx="514350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C2H6</a:t>
          </a:r>
        </a:p>
      </xdr:txBody>
    </xdr:sp>
    <xdr:clientData/>
  </xdr:twoCellAnchor>
  <xdr:twoCellAnchor>
    <xdr:from>
      <xdr:col>0</xdr:col>
      <xdr:colOff>657225</xdr:colOff>
      <xdr:row>69</xdr:row>
      <xdr:rowOff>9525</xdr:rowOff>
    </xdr:from>
    <xdr:to>
      <xdr:col>1</xdr:col>
      <xdr:colOff>171450</xdr:colOff>
      <xdr:row>70</xdr:row>
      <xdr:rowOff>47625</xdr:rowOff>
    </xdr:to>
    <xdr:sp macro="" textlink="">
      <xdr:nvSpPr>
        <xdr:cNvPr id="8238" name="shpLabel4">
          <a:extLst>
            <a:ext uri="{FF2B5EF4-FFF2-40B4-BE49-F238E27FC236}">
              <a16:creationId xmlns:a16="http://schemas.microsoft.com/office/drawing/2014/main" id="{9F2C1ECC-758B-9C4F-7217-29E8E611EF1C}"/>
            </a:ext>
          </a:extLst>
        </xdr:cNvPr>
        <xdr:cNvSpPr txBox="1">
          <a:spLocks noChangeArrowheads="1"/>
        </xdr:cNvSpPr>
      </xdr:nvSpPr>
      <xdr:spPr bwMode="auto">
        <a:xfrm>
          <a:off x="657225" y="8429625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733425</xdr:colOff>
      <xdr:row>69</xdr:row>
      <xdr:rowOff>9525</xdr:rowOff>
    </xdr:from>
    <xdr:to>
      <xdr:col>10</xdr:col>
      <xdr:colOff>114300</xdr:colOff>
      <xdr:row>70</xdr:row>
      <xdr:rowOff>47625</xdr:rowOff>
    </xdr:to>
    <xdr:sp macro="" textlink="">
      <xdr:nvSpPr>
        <xdr:cNvPr id="8239" name="shpLabel5">
          <a:extLst>
            <a:ext uri="{FF2B5EF4-FFF2-40B4-BE49-F238E27FC236}">
              <a16:creationId xmlns:a16="http://schemas.microsoft.com/office/drawing/2014/main" id="{7232554C-9175-79EA-BB11-F4A29752A0AA}"/>
            </a:ext>
          </a:extLst>
        </xdr:cNvPr>
        <xdr:cNvSpPr txBox="1">
          <a:spLocks noChangeArrowheads="1"/>
        </xdr:cNvSpPr>
      </xdr:nvSpPr>
      <xdr:spPr bwMode="auto">
        <a:xfrm>
          <a:off x="6267450" y="8429625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600075</xdr:colOff>
      <xdr:row>67</xdr:row>
      <xdr:rowOff>38100</xdr:rowOff>
    </xdr:from>
    <xdr:to>
      <xdr:col>0</xdr:col>
      <xdr:colOff>742950</xdr:colOff>
      <xdr:row>68</xdr:row>
      <xdr:rowOff>76200</xdr:rowOff>
    </xdr:to>
    <xdr:sp macro="" textlink="">
      <xdr:nvSpPr>
        <xdr:cNvPr id="8240" name="shpLabel6">
          <a:extLst>
            <a:ext uri="{FF2B5EF4-FFF2-40B4-BE49-F238E27FC236}">
              <a16:creationId xmlns:a16="http://schemas.microsoft.com/office/drawing/2014/main" id="{A0C0BCE4-F17A-F9DF-648B-C12048723112}"/>
            </a:ext>
          </a:extLst>
        </xdr:cNvPr>
        <xdr:cNvSpPr txBox="1">
          <a:spLocks noChangeArrowheads="1"/>
        </xdr:cNvSpPr>
      </xdr:nvSpPr>
      <xdr:spPr bwMode="auto">
        <a:xfrm>
          <a:off x="600075" y="8134350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5</xdr:col>
      <xdr:colOff>133350</xdr:colOff>
      <xdr:row>38</xdr:row>
      <xdr:rowOff>123825</xdr:rowOff>
    </xdr:from>
    <xdr:to>
      <xdr:col>5</xdr:col>
      <xdr:colOff>409575</xdr:colOff>
      <xdr:row>40</xdr:row>
      <xdr:rowOff>0</xdr:rowOff>
    </xdr:to>
    <xdr:sp macro="" textlink="">
      <xdr:nvSpPr>
        <xdr:cNvPr id="8241" name="shpLabel7">
          <a:extLst>
            <a:ext uri="{FF2B5EF4-FFF2-40B4-BE49-F238E27FC236}">
              <a16:creationId xmlns:a16="http://schemas.microsoft.com/office/drawing/2014/main" id="{7337AE54-E7EC-6C8B-3A80-87994BD3B61B}"/>
            </a:ext>
          </a:extLst>
        </xdr:cNvPr>
        <xdr:cNvSpPr txBox="1">
          <a:spLocks noChangeArrowheads="1"/>
        </xdr:cNvSpPr>
      </xdr:nvSpPr>
      <xdr:spPr bwMode="auto">
        <a:xfrm>
          <a:off x="3171825" y="3524250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6</xdr:col>
      <xdr:colOff>142875</xdr:colOff>
      <xdr:row>38</xdr:row>
      <xdr:rowOff>123825</xdr:rowOff>
    </xdr:from>
    <xdr:to>
      <xdr:col>6</xdr:col>
      <xdr:colOff>285750</xdr:colOff>
      <xdr:row>40</xdr:row>
      <xdr:rowOff>0</xdr:rowOff>
    </xdr:to>
    <xdr:sp macro="" textlink="">
      <xdr:nvSpPr>
        <xdr:cNvPr id="8242" name="shpLabel8">
          <a:extLst>
            <a:ext uri="{FF2B5EF4-FFF2-40B4-BE49-F238E27FC236}">
              <a16:creationId xmlns:a16="http://schemas.microsoft.com/office/drawing/2014/main" id="{C27ACC82-2953-20BA-D695-59C8F3CBC31E}"/>
            </a:ext>
          </a:extLst>
        </xdr:cNvPr>
        <xdr:cNvSpPr txBox="1">
          <a:spLocks noChangeArrowheads="1"/>
        </xdr:cNvSpPr>
      </xdr:nvSpPr>
      <xdr:spPr bwMode="auto">
        <a:xfrm>
          <a:off x="3752850" y="3524250"/>
          <a:ext cx="14287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10</xdr:col>
      <xdr:colOff>152400</xdr:colOff>
      <xdr:row>67</xdr:row>
      <xdr:rowOff>38100</xdr:rowOff>
    </xdr:from>
    <xdr:to>
      <xdr:col>10</xdr:col>
      <xdr:colOff>428625</xdr:colOff>
      <xdr:row>68</xdr:row>
      <xdr:rowOff>76200</xdr:rowOff>
    </xdr:to>
    <xdr:sp macro="" textlink="">
      <xdr:nvSpPr>
        <xdr:cNvPr id="8243" name="shpLabel9">
          <a:extLst>
            <a:ext uri="{FF2B5EF4-FFF2-40B4-BE49-F238E27FC236}">
              <a16:creationId xmlns:a16="http://schemas.microsoft.com/office/drawing/2014/main" id="{2210EC62-ABA5-6510-07FA-F23D6CF7F4AE}"/>
            </a:ext>
          </a:extLst>
        </xdr:cNvPr>
        <xdr:cNvSpPr txBox="1">
          <a:spLocks noChangeArrowheads="1"/>
        </xdr:cNvSpPr>
      </xdr:nvSpPr>
      <xdr:spPr bwMode="auto">
        <a:xfrm>
          <a:off x="6448425" y="8134350"/>
          <a:ext cx="276225" cy="2000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2</xdr:col>
      <xdr:colOff>57150</xdr:colOff>
      <xdr:row>41</xdr:row>
      <xdr:rowOff>114300</xdr:rowOff>
    </xdr:from>
    <xdr:to>
      <xdr:col>6</xdr:col>
      <xdr:colOff>247650</xdr:colOff>
      <xdr:row>68</xdr:row>
      <xdr:rowOff>57150</xdr:rowOff>
    </xdr:to>
    <xdr:cxnSp macro="">
      <xdr:nvCxnSpPr>
        <xdr:cNvPr id="503" name="shpLigneSequence2">
          <a:extLst>
            <a:ext uri="{FF2B5EF4-FFF2-40B4-BE49-F238E27FC236}">
              <a16:creationId xmlns:a16="http://schemas.microsoft.com/office/drawing/2014/main" id="{72A53D99-80AE-C05F-7D95-3A47392C990D}"/>
            </a:ext>
          </a:extLst>
        </xdr:cNvPr>
        <xdr:cNvCxnSpPr/>
      </xdr:nvCxnSpPr>
      <xdr:spPr bwMode="auto">
        <a:xfrm flipV="1">
          <a:off x="1362075" y="4000500"/>
          <a:ext cx="2495550" cy="43148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219075</xdr:colOff>
      <xdr:row>54</xdr:row>
      <xdr:rowOff>123825</xdr:rowOff>
    </xdr:from>
    <xdr:to>
      <xdr:col>3</xdr:col>
      <xdr:colOff>495300</xdr:colOff>
      <xdr:row>57</xdr:row>
      <xdr:rowOff>114300</xdr:rowOff>
    </xdr:to>
    <xdr:cxnSp macro="">
      <xdr:nvCxnSpPr>
        <xdr:cNvPr id="504" name="shpLigneSequence4">
          <a:extLst>
            <a:ext uri="{FF2B5EF4-FFF2-40B4-BE49-F238E27FC236}">
              <a16:creationId xmlns:a16="http://schemas.microsoft.com/office/drawing/2014/main" id="{BDA27985-1C97-8799-F295-6AC015F9F9B7}"/>
            </a:ext>
          </a:extLst>
        </xdr:cNvPr>
        <xdr:cNvCxnSpPr/>
      </xdr:nvCxnSpPr>
      <xdr:spPr bwMode="auto">
        <a:xfrm>
          <a:off x="2085975" y="6115050"/>
          <a:ext cx="276225" cy="47625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123825</xdr:colOff>
      <xdr:row>43</xdr:row>
      <xdr:rowOff>28575</xdr:rowOff>
    </xdr:from>
    <xdr:to>
      <xdr:col>5</xdr:col>
      <xdr:colOff>400050</xdr:colOff>
      <xdr:row>46</xdr:row>
      <xdr:rowOff>28575</xdr:rowOff>
    </xdr:to>
    <xdr:cxnSp macro="">
      <xdr:nvCxnSpPr>
        <xdr:cNvPr id="505" name="shpLigneSequence6">
          <a:extLst>
            <a:ext uri="{FF2B5EF4-FFF2-40B4-BE49-F238E27FC236}">
              <a16:creationId xmlns:a16="http://schemas.microsoft.com/office/drawing/2014/main" id="{F50A508D-B847-90A7-9282-FA15D2E8893C}"/>
            </a:ext>
          </a:extLst>
        </xdr:cNvPr>
        <xdr:cNvCxnSpPr/>
      </xdr:nvCxnSpPr>
      <xdr:spPr bwMode="auto">
        <a:xfrm>
          <a:off x="3162300" y="4238625"/>
          <a:ext cx="276225" cy="48577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152400</xdr:colOff>
      <xdr:row>39</xdr:row>
      <xdr:rowOff>104775</xdr:rowOff>
    </xdr:from>
    <xdr:to>
      <xdr:col>5</xdr:col>
      <xdr:colOff>514350</xdr:colOff>
      <xdr:row>43</xdr:row>
      <xdr:rowOff>76200</xdr:rowOff>
    </xdr:to>
    <xdr:cxnSp macro="">
      <xdr:nvCxnSpPr>
        <xdr:cNvPr id="506" name="shpLigneSequence8">
          <a:extLst>
            <a:ext uri="{FF2B5EF4-FFF2-40B4-BE49-F238E27FC236}">
              <a16:creationId xmlns:a16="http://schemas.microsoft.com/office/drawing/2014/main" id="{42FAE1AA-6140-9ABF-B843-5CE3DE8D8FEE}"/>
            </a:ext>
          </a:extLst>
        </xdr:cNvPr>
        <xdr:cNvCxnSpPr/>
      </xdr:nvCxnSpPr>
      <xdr:spPr bwMode="auto">
        <a:xfrm flipV="1">
          <a:off x="3190875" y="3667125"/>
          <a:ext cx="361950" cy="6191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485775</xdr:colOff>
      <xdr:row>39</xdr:row>
      <xdr:rowOff>57150</xdr:rowOff>
    </xdr:from>
    <xdr:to>
      <xdr:col>5</xdr:col>
      <xdr:colOff>514350</xdr:colOff>
      <xdr:row>39</xdr:row>
      <xdr:rowOff>104775</xdr:rowOff>
    </xdr:to>
    <xdr:cxnSp macro="">
      <xdr:nvCxnSpPr>
        <xdr:cNvPr id="507" name="shpLigneSequence9">
          <a:extLst>
            <a:ext uri="{FF2B5EF4-FFF2-40B4-BE49-F238E27FC236}">
              <a16:creationId xmlns:a16="http://schemas.microsoft.com/office/drawing/2014/main" id="{9C8A2CF8-F6EE-3DFE-19C4-CF9F4D327943}"/>
            </a:ext>
          </a:extLst>
        </xdr:cNvPr>
        <xdr:cNvCxnSpPr/>
      </xdr:nvCxnSpPr>
      <xdr:spPr bwMode="auto">
        <a:xfrm flipH="1" flipV="1">
          <a:off x="3524250" y="3619500"/>
          <a:ext cx="28575" cy="47625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49</xdr:row>
      <xdr:rowOff>19050</xdr:rowOff>
    </xdr:from>
    <xdr:to>
      <xdr:col>7</xdr:col>
      <xdr:colOff>352425</xdr:colOff>
      <xdr:row>52</xdr:row>
      <xdr:rowOff>104775</xdr:rowOff>
    </xdr:to>
    <xdr:cxnSp macro="">
      <xdr:nvCxnSpPr>
        <xdr:cNvPr id="508" name="shpLigneSequence11">
          <a:extLst>
            <a:ext uri="{FF2B5EF4-FFF2-40B4-BE49-F238E27FC236}">
              <a16:creationId xmlns:a16="http://schemas.microsoft.com/office/drawing/2014/main" id="{15D92D14-FDB7-A1ED-4DE0-E0B6BD3B1DD3}"/>
            </a:ext>
          </a:extLst>
        </xdr:cNvPr>
        <xdr:cNvCxnSpPr/>
      </xdr:nvCxnSpPr>
      <xdr:spPr bwMode="auto">
        <a:xfrm flipH="1">
          <a:off x="4210050" y="5200650"/>
          <a:ext cx="333375" cy="5715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58</xdr:row>
      <xdr:rowOff>0</xdr:rowOff>
    </xdr:from>
    <xdr:to>
      <xdr:col>6</xdr:col>
      <xdr:colOff>104775</xdr:colOff>
      <xdr:row>68</xdr:row>
      <xdr:rowOff>57150</xdr:rowOff>
    </xdr:to>
    <xdr:cxnSp macro="">
      <xdr:nvCxnSpPr>
        <xdr:cNvPr id="509" name="shpLigneSequence13">
          <a:extLst>
            <a:ext uri="{FF2B5EF4-FFF2-40B4-BE49-F238E27FC236}">
              <a16:creationId xmlns:a16="http://schemas.microsoft.com/office/drawing/2014/main" id="{16B5AD6B-C5EC-C7BE-054B-50F39FE2E635}"/>
            </a:ext>
          </a:extLst>
        </xdr:cNvPr>
        <xdr:cNvCxnSpPr/>
      </xdr:nvCxnSpPr>
      <xdr:spPr bwMode="auto">
        <a:xfrm flipV="1">
          <a:off x="2743200" y="6638925"/>
          <a:ext cx="971550" cy="16764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495300</xdr:colOff>
      <xdr:row>63</xdr:row>
      <xdr:rowOff>104775</xdr:rowOff>
    </xdr:from>
    <xdr:to>
      <xdr:col>8</xdr:col>
      <xdr:colOff>352425</xdr:colOff>
      <xdr:row>68</xdr:row>
      <xdr:rowOff>57150</xdr:rowOff>
    </xdr:to>
    <xdr:cxnSp macro="">
      <xdr:nvCxnSpPr>
        <xdr:cNvPr id="510" name="shpLigneSequence15">
          <a:extLst>
            <a:ext uri="{FF2B5EF4-FFF2-40B4-BE49-F238E27FC236}">
              <a16:creationId xmlns:a16="http://schemas.microsoft.com/office/drawing/2014/main" id="{16B3C33C-24D3-C604-C4CB-909D63CD38F5}"/>
            </a:ext>
          </a:extLst>
        </xdr:cNvPr>
        <xdr:cNvCxnSpPr/>
      </xdr:nvCxnSpPr>
      <xdr:spPr bwMode="auto">
        <a:xfrm flipV="1">
          <a:off x="4686300" y="7553325"/>
          <a:ext cx="438150" cy="7620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57</xdr:row>
      <xdr:rowOff>66675</xdr:rowOff>
    </xdr:from>
    <xdr:to>
      <xdr:col>8</xdr:col>
      <xdr:colOff>352425</xdr:colOff>
      <xdr:row>63</xdr:row>
      <xdr:rowOff>104775</xdr:rowOff>
    </xdr:to>
    <xdr:cxnSp macro="">
      <xdr:nvCxnSpPr>
        <xdr:cNvPr id="511" name="shpLigneSequence16">
          <a:extLst>
            <a:ext uri="{FF2B5EF4-FFF2-40B4-BE49-F238E27FC236}">
              <a16:creationId xmlns:a16="http://schemas.microsoft.com/office/drawing/2014/main" id="{EA18035D-E9C2-54AA-E2C5-CD71867881DC}"/>
            </a:ext>
          </a:extLst>
        </xdr:cNvPr>
        <xdr:cNvCxnSpPr/>
      </xdr:nvCxnSpPr>
      <xdr:spPr bwMode="auto">
        <a:xfrm flipH="1" flipV="1">
          <a:off x="4543425" y="6543675"/>
          <a:ext cx="581025" cy="100965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56</xdr:row>
      <xdr:rowOff>133350</xdr:rowOff>
    </xdr:from>
    <xdr:to>
      <xdr:col>7</xdr:col>
      <xdr:colOff>409575</xdr:colOff>
      <xdr:row>57</xdr:row>
      <xdr:rowOff>66675</xdr:rowOff>
    </xdr:to>
    <xdr:cxnSp macro="">
      <xdr:nvCxnSpPr>
        <xdr:cNvPr id="512" name="shpLigneSequence17">
          <a:extLst>
            <a:ext uri="{FF2B5EF4-FFF2-40B4-BE49-F238E27FC236}">
              <a16:creationId xmlns:a16="http://schemas.microsoft.com/office/drawing/2014/main" id="{A24F2971-D716-2CC8-F874-7A9E9FFAC25C}"/>
            </a:ext>
          </a:extLst>
        </xdr:cNvPr>
        <xdr:cNvCxnSpPr/>
      </xdr:nvCxnSpPr>
      <xdr:spPr bwMode="auto">
        <a:xfrm flipV="1">
          <a:off x="4543425" y="6448425"/>
          <a:ext cx="57150" cy="9525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485775</xdr:colOff>
      <xdr:row>45</xdr:row>
      <xdr:rowOff>47625</xdr:rowOff>
    </xdr:from>
    <xdr:to>
      <xdr:col>7</xdr:col>
      <xdr:colOff>409575</xdr:colOff>
      <xdr:row>56</xdr:row>
      <xdr:rowOff>133350</xdr:rowOff>
    </xdr:to>
    <xdr:cxnSp macro="">
      <xdr:nvCxnSpPr>
        <xdr:cNvPr id="513" name="shpLigneSequence18">
          <a:extLst>
            <a:ext uri="{FF2B5EF4-FFF2-40B4-BE49-F238E27FC236}">
              <a16:creationId xmlns:a16="http://schemas.microsoft.com/office/drawing/2014/main" id="{7ACDF5B0-7130-A8C0-34D5-3C59A2AD0941}"/>
            </a:ext>
          </a:extLst>
        </xdr:cNvPr>
        <xdr:cNvCxnSpPr/>
      </xdr:nvCxnSpPr>
      <xdr:spPr bwMode="auto">
        <a:xfrm flipH="1" flipV="1">
          <a:off x="3524250" y="4581525"/>
          <a:ext cx="1076325" cy="186690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504825</xdr:colOff>
      <xdr:row>50</xdr:row>
      <xdr:rowOff>95250</xdr:rowOff>
    </xdr:from>
    <xdr:to>
      <xdr:col>7</xdr:col>
      <xdr:colOff>495300</xdr:colOff>
      <xdr:row>68</xdr:row>
      <xdr:rowOff>57150</xdr:rowOff>
    </xdr:to>
    <xdr:cxnSp macro="">
      <xdr:nvCxnSpPr>
        <xdr:cNvPr id="514" name="shpLigneSequence20">
          <a:extLst>
            <a:ext uri="{FF2B5EF4-FFF2-40B4-BE49-F238E27FC236}">
              <a16:creationId xmlns:a16="http://schemas.microsoft.com/office/drawing/2014/main" id="{2C72FE71-ED1A-9D03-3856-D38B21937671}"/>
            </a:ext>
          </a:extLst>
        </xdr:cNvPr>
        <xdr:cNvCxnSpPr/>
      </xdr:nvCxnSpPr>
      <xdr:spPr bwMode="auto">
        <a:xfrm>
          <a:off x="3019425" y="5438775"/>
          <a:ext cx="1666875" cy="2876550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388485</xdr:colOff>
      <xdr:row>55</xdr:row>
      <xdr:rowOff>84631</xdr:rowOff>
    </xdr:from>
    <xdr:to>
      <xdr:col>6</xdr:col>
      <xdr:colOff>464685</xdr:colOff>
      <xdr:row>55</xdr:row>
      <xdr:rowOff>160831</xdr:rowOff>
    </xdr:to>
    <xdr:sp macro="" textlink="">
      <xdr:nvSpPr>
        <xdr:cNvPr id="4" name="shpSerieCourante">
          <a:extLst>
            <a:ext uri="{FF2B5EF4-FFF2-40B4-BE49-F238E27FC236}">
              <a16:creationId xmlns:a16="http://schemas.microsoft.com/office/drawing/2014/main" id="{4D4F5B15-1B2C-9348-D28E-80EB38346C01}"/>
            </a:ext>
          </a:extLst>
        </xdr:cNvPr>
        <xdr:cNvSpPr/>
      </xdr:nvSpPr>
      <xdr:spPr>
        <a:xfrm>
          <a:off x="3998460" y="6237781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123825</xdr:colOff>
      <xdr:row>29</xdr:row>
      <xdr:rowOff>47625</xdr:rowOff>
    </xdr:from>
    <xdr:to>
      <xdr:col>19</xdr:col>
      <xdr:colOff>428625</xdr:colOff>
      <xdr:row>63</xdr:row>
      <xdr:rowOff>152400</xdr:rowOff>
    </xdr:to>
    <xdr:pic>
      <xdr:nvPicPr>
        <xdr:cNvPr id="195114" name="Picture 1" descr="Triagle 6">
          <a:extLst>
            <a:ext uri="{FF2B5EF4-FFF2-40B4-BE49-F238E27FC236}">
              <a16:creationId xmlns:a16="http://schemas.microsoft.com/office/drawing/2014/main" id="{1C05205D-C059-FFFE-E58F-4EE014C0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3771900"/>
          <a:ext cx="6400800" cy="561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238125</xdr:colOff>
      <xdr:row>43</xdr:row>
      <xdr:rowOff>38100</xdr:rowOff>
    </xdr:from>
    <xdr:to>
      <xdr:col>23</xdr:col>
      <xdr:colOff>685800</xdr:colOff>
      <xdr:row>59</xdr:row>
      <xdr:rowOff>57150</xdr:rowOff>
    </xdr:to>
    <xdr:pic>
      <xdr:nvPicPr>
        <xdr:cNvPr id="195115" name="Picture 2" descr="Fig10a">
          <a:extLst>
            <a:ext uri="{FF2B5EF4-FFF2-40B4-BE49-F238E27FC236}">
              <a16:creationId xmlns:a16="http://schemas.microsoft.com/office/drawing/2014/main" id="{D7B3D316-E2AC-AE1A-66A2-A3B7CB7676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150" y="6029325"/>
          <a:ext cx="2733675" cy="2609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9219" name="cmdEnregistrerResulta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9AFC1858-34B6-FFE2-C42B-1B23A93BF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67</xdr:row>
          <xdr:rowOff>104775</xdr:rowOff>
        </xdr:from>
        <xdr:to>
          <xdr:col>4</xdr:col>
          <xdr:colOff>95250</xdr:colOff>
          <xdr:row>69</xdr:row>
          <xdr:rowOff>76200</xdr:rowOff>
        </xdr:to>
        <xdr:sp macro="" textlink="">
          <xdr:nvSpPr>
            <xdr:cNvPr id="9220" name="cmdEffacerUnHistoriqueResultat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221B3887-95CA-E41A-45F1-FD6854BC2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67</xdr:row>
          <xdr:rowOff>104775</xdr:rowOff>
        </xdr:from>
        <xdr:to>
          <xdr:col>8</xdr:col>
          <xdr:colOff>333375</xdr:colOff>
          <xdr:row>69</xdr:row>
          <xdr:rowOff>76200</xdr:rowOff>
        </xdr:to>
        <xdr:sp macro="" textlink="">
          <xdr:nvSpPr>
            <xdr:cNvPr id="9221" name="cmdEffacerToutHistoriqueResultat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125F023E-FCB6-5D4E-449C-151D506E5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590550</xdr:colOff>
      <xdr:row>51</xdr:row>
      <xdr:rowOff>85725</xdr:rowOff>
    </xdr:from>
    <xdr:to>
      <xdr:col>9</xdr:col>
      <xdr:colOff>276225</xdr:colOff>
      <xdr:row>51</xdr:row>
      <xdr:rowOff>85725</xdr:rowOff>
    </xdr:to>
    <xdr:sp macro="" textlink="">
      <xdr:nvSpPr>
        <xdr:cNvPr id="195116" name="shpTriangleBottom">
          <a:extLst>
            <a:ext uri="{FF2B5EF4-FFF2-40B4-BE49-F238E27FC236}">
              <a16:creationId xmlns:a16="http://schemas.microsoft.com/office/drawing/2014/main" id="{8B070C76-A509-9E08-9A77-E891499F9095}"/>
            </a:ext>
          </a:extLst>
        </xdr:cNvPr>
        <xdr:cNvSpPr>
          <a:spLocks noChangeShapeType="1"/>
        </xdr:cNvSpPr>
      </xdr:nvSpPr>
      <xdr:spPr bwMode="auto">
        <a:xfrm>
          <a:off x="590550" y="7372350"/>
          <a:ext cx="52197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590550</xdr:colOff>
      <xdr:row>26</xdr:row>
      <xdr:rowOff>133350</xdr:rowOff>
    </xdr:from>
    <xdr:to>
      <xdr:col>5</xdr:col>
      <xdr:colOff>161925</xdr:colOff>
      <xdr:row>51</xdr:row>
      <xdr:rowOff>85725</xdr:rowOff>
    </xdr:to>
    <xdr:sp macro="" textlink="">
      <xdr:nvSpPr>
        <xdr:cNvPr id="195117" name="shpTriangleLeftSide">
          <a:extLst>
            <a:ext uri="{FF2B5EF4-FFF2-40B4-BE49-F238E27FC236}">
              <a16:creationId xmlns:a16="http://schemas.microsoft.com/office/drawing/2014/main" id="{8F2052F1-E68A-AD1F-5821-28022F762196}"/>
            </a:ext>
          </a:extLst>
        </xdr:cNvPr>
        <xdr:cNvSpPr>
          <a:spLocks noChangeShapeType="1"/>
        </xdr:cNvSpPr>
      </xdr:nvSpPr>
      <xdr:spPr bwMode="auto">
        <a:xfrm flipV="1">
          <a:off x="590550" y="3371850"/>
          <a:ext cx="2609850" cy="400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161925</xdr:colOff>
      <xdr:row>26</xdr:row>
      <xdr:rowOff>133350</xdr:rowOff>
    </xdr:from>
    <xdr:to>
      <xdr:col>9</xdr:col>
      <xdr:colOff>276225</xdr:colOff>
      <xdr:row>51</xdr:row>
      <xdr:rowOff>85725</xdr:rowOff>
    </xdr:to>
    <xdr:sp macro="" textlink="">
      <xdr:nvSpPr>
        <xdr:cNvPr id="195118" name="shpTriangleRightSide">
          <a:extLst>
            <a:ext uri="{FF2B5EF4-FFF2-40B4-BE49-F238E27FC236}">
              <a16:creationId xmlns:a16="http://schemas.microsoft.com/office/drawing/2014/main" id="{ED38CE4B-AF29-BFA5-0DE5-07DC077D7C58}"/>
            </a:ext>
          </a:extLst>
        </xdr:cNvPr>
        <xdr:cNvSpPr>
          <a:spLocks noChangeShapeType="1"/>
        </xdr:cNvSpPr>
      </xdr:nvSpPr>
      <xdr:spPr bwMode="auto">
        <a:xfrm flipH="1" flipV="1">
          <a:off x="3200400" y="3371850"/>
          <a:ext cx="2609850" cy="400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457200</xdr:colOff>
      <xdr:row>51</xdr:row>
      <xdr:rowOff>0</xdr:rowOff>
    </xdr:from>
    <xdr:to>
      <xdr:col>8</xdr:col>
      <xdr:colOff>514350</xdr:colOff>
      <xdr:row>51</xdr:row>
      <xdr:rowOff>85725</xdr:rowOff>
    </xdr:to>
    <xdr:sp macro="" textlink="">
      <xdr:nvSpPr>
        <xdr:cNvPr id="195119" name="shpX1">
          <a:extLst>
            <a:ext uri="{FF2B5EF4-FFF2-40B4-BE49-F238E27FC236}">
              <a16:creationId xmlns:a16="http://schemas.microsoft.com/office/drawing/2014/main" id="{3CAD7FB7-8DC6-4926-C21A-DC77ED467B35}"/>
            </a:ext>
          </a:extLst>
        </xdr:cNvPr>
        <xdr:cNvSpPr>
          <a:spLocks noChangeShapeType="1"/>
        </xdr:cNvSpPr>
      </xdr:nvSpPr>
      <xdr:spPr bwMode="auto">
        <a:xfrm flipH="1" flipV="1">
          <a:off x="5229225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523875</xdr:colOff>
      <xdr:row>51</xdr:row>
      <xdr:rowOff>0</xdr:rowOff>
    </xdr:from>
    <xdr:to>
      <xdr:col>7</xdr:col>
      <xdr:colOff>571500</xdr:colOff>
      <xdr:row>51</xdr:row>
      <xdr:rowOff>85725</xdr:rowOff>
    </xdr:to>
    <xdr:sp macro="" textlink="">
      <xdr:nvSpPr>
        <xdr:cNvPr id="195120" name="shpX2">
          <a:extLst>
            <a:ext uri="{FF2B5EF4-FFF2-40B4-BE49-F238E27FC236}">
              <a16:creationId xmlns:a16="http://schemas.microsoft.com/office/drawing/2014/main" id="{83F59ADE-DC29-AB53-C398-AA44BE9FE5CD}"/>
            </a:ext>
          </a:extLst>
        </xdr:cNvPr>
        <xdr:cNvSpPr>
          <a:spLocks noChangeShapeType="1"/>
        </xdr:cNvSpPr>
      </xdr:nvSpPr>
      <xdr:spPr bwMode="auto">
        <a:xfrm flipH="1" flipV="1">
          <a:off x="4714875" y="7286625"/>
          <a:ext cx="47625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581025</xdr:colOff>
      <xdr:row>51</xdr:row>
      <xdr:rowOff>0</xdr:rowOff>
    </xdr:from>
    <xdr:to>
      <xdr:col>7</xdr:col>
      <xdr:colOff>57150</xdr:colOff>
      <xdr:row>51</xdr:row>
      <xdr:rowOff>85725</xdr:rowOff>
    </xdr:to>
    <xdr:sp macro="" textlink="">
      <xdr:nvSpPr>
        <xdr:cNvPr id="195121" name="shpX3">
          <a:extLst>
            <a:ext uri="{FF2B5EF4-FFF2-40B4-BE49-F238E27FC236}">
              <a16:creationId xmlns:a16="http://schemas.microsoft.com/office/drawing/2014/main" id="{E8EDAA0D-D371-4AD8-2C3F-FF016451B612}"/>
            </a:ext>
          </a:extLst>
        </xdr:cNvPr>
        <xdr:cNvSpPr>
          <a:spLocks noChangeShapeType="1"/>
        </xdr:cNvSpPr>
      </xdr:nvSpPr>
      <xdr:spPr bwMode="auto">
        <a:xfrm flipH="1" flipV="1">
          <a:off x="4191000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57150</xdr:colOff>
      <xdr:row>51</xdr:row>
      <xdr:rowOff>0</xdr:rowOff>
    </xdr:from>
    <xdr:to>
      <xdr:col>6</xdr:col>
      <xdr:colOff>114300</xdr:colOff>
      <xdr:row>51</xdr:row>
      <xdr:rowOff>85725</xdr:rowOff>
    </xdr:to>
    <xdr:sp macro="" textlink="">
      <xdr:nvSpPr>
        <xdr:cNvPr id="195122" name="shpX4">
          <a:extLst>
            <a:ext uri="{FF2B5EF4-FFF2-40B4-BE49-F238E27FC236}">
              <a16:creationId xmlns:a16="http://schemas.microsoft.com/office/drawing/2014/main" id="{05D85722-8AEF-B4A7-7053-E609C2294DE0}"/>
            </a:ext>
          </a:extLst>
        </xdr:cNvPr>
        <xdr:cNvSpPr>
          <a:spLocks noChangeShapeType="1"/>
        </xdr:cNvSpPr>
      </xdr:nvSpPr>
      <xdr:spPr bwMode="auto">
        <a:xfrm flipH="1" flipV="1">
          <a:off x="3667125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51</xdr:row>
      <xdr:rowOff>0</xdr:rowOff>
    </xdr:from>
    <xdr:to>
      <xdr:col>5</xdr:col>
      <xdr:colOff>161925</xdr:colOff>
      <xdr:row>51</xdr:row>
      <xdr:rowOff>85725</xdr:rowOff>
    </xdr:to>
    <xdr:sp macro="" textlink="">
      <xdr:nvSpPr>
        <xdr:cNvPr id="195123" name="shpX5">
          <a:extLst>
            <a:ext uri="{FF2B5EF4-FFF2-40B4-BE49-F238E27FC236}">
              <a16:creationId xmlns:a16="http://schemas.microsoft.com/office/drawing/2014/main" id="{3683F7D7-5CBF-66F3-5520-FC6380759A9D}"/>
            </a:ext>
          </a:extLst>
        </xdr:cNvPr>
        <xdr:cNvSpPr>
          <a:spLocks noChangeShapeType="1"/>
        </xdr:cNvSpPr>
      </xdr:nvSpPr>
      <xdr:spPr bwMode="auto">
        <a:xfrm flipH="1" flipV="1">
          <a:off x="3143250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114300</xdr:colOff>
      <xdr:row>51</xdr:row>
      <xdr:rowOff>0</xdr:rowOff>
    </xdr:from>
    <xdr:to>
      <xdr:col>4</xdr:col>
      <xdr:colOff>152400</xdr:colOff>
      <xdr:row>51</xdr:row>
      <xdr:rowOff>85725</xdr:rowOff>
    </xdr:to>
    <xdr:sp macro="" textlink="">
      <xdr:nvSpPr>
        <xdr:cNvPr id="195124" name="shpX6">
          <a:extLst>
            <a:ext uri="{FF2B5EF4-FFF2-40B4-BE49-F238E27FC236}">
              <a16:creationId xmlns:a16="http://schemas.microsoft.com/office/drawing/2014/main" id="{259A8A7D-02EF-F177-4DEF-A4D4D6234292}"/>
            </a:ext>
          </a:extLst>
        </xdr:cNvPr>
        <xdr:cNvSpPr>
          <a:spLocks noChangeShapeType="1"/>
        </xdr:cNvSpPr>
      </xdr:nvSpPr>
      <xdr:spPr bwMode="auto">
        <a:xfrm flipH="1" flipV="1">
          <a:off x="2628900" y="7286625"/>
          <a:ext cx="3810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51</xdr:row>
      <xdr:rowOff>0</xdr:rowOff>
    </xdr:from>
    <xdr:to>
      <xdr:col>3</xdr:col>
      <xdr:colOff>285750</xdr:colOff>
      <xdr:row>51</xdr:row>
      <xdr:rowOff>85725</xdr:rowOff>
    </xdr:to>
    <xdr:sp macro="" textlink="">
      <xdr:nvSpPr>
        <xdr:cNvPr id="195125" name="shpX7">
          <a:extLst>
            <a:ext uri="{FF2B5EF4-FFF2-40B4-BE49-F238E27FC236}">
              <a16:creationId xmlns:a16="http://schemas.microsoft.com/office/drawing/2014/main" id="{64AC39D4-A89F-5F82-4D47-F0AAE68BCFB1}"/>
            </a:ext>
          </a:extLst>
        </xdr:cNvPr>
        <xdr:cNvSpPr>
          <a:spLocks noChangeShapeType="1"/>
        </xdr:cNvSpPr>
      </xdr:nvSpPr>
      <xdr:spPr bwMode="auto">
        <a:xfrm flipH="1" flipV="1">
          <a:off x="2095500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266700</xdr:colOff>
      <xdr:row>51</xdr:row>
      <xdr:rowOff>0</xdr:rowOff>
    </xdr:from>
    <xdr:to>
      <xdr:col>2</xdr:col>
      <xdr:colOff>323850</xdr:colOff>
      <xdr:row>51</xdr:row>
      <xdr:rowOff>85725</xdr:rowOff>
    </xdr:to>
    <xdr:sp macro="" textlink="">
      <xdr:nvSpPr>
        <xdr:cNvPr id="195126" name="shpX8">
          <a:extLst>
            <a:ext uri="{FF2B5EF4-FFF2-40B4-BE49-F238E27FC236}">
              <a16:creationId xmlns:a16="http://schemas.microsoft.com/office/drawing/2014/main" id="{FD56C315-DA97-71F3-2395-0B897A585DA4}"/>
            </a:ext>
          </a:extLst>
        </xdr:cNvPr>
        <xdr:cNvSpPr>
          <a:spLocks noChangeShapeType="1"/>
        </xdr:cNvSpPr>
      </xdr:nvSpPr>
      <xdr:spPr bwMode="auto">
        <a:xfrm flipH="1" flipV="1">
          <a:off x="1571625" y="72866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295275</xdr:colOff>
      <xdr:row>51</xdr:row>
      <xdr:rowOff>0</xdr:rowOff>
    </xdr:from>
    <xdr:to>
      <xdr:col>1</xdr:col>
      <xdr:colOff>342900</xdr:colOff>
      <xdr:row>51</xdr:row>
      <xdr:rowOff>85725</xdr:rowOff>
    </xdr:to>
    <xdr:sp macro="" textlink="">
      <xdr:nvSpPr>
        <xdr:cNvPr id="195127" name="shpX9">
          <a:extLst>
            <a:ext uri="{FF2B5EF4-FFF2-40B4-BE49-F238E27FC236}">
              <a16:creationId xmlns:a16="http://schemas.microsoft.com/office/drawing/2014/main" id="{D32896AE-D039-4A22-933E-188E90583755}"/>
            </a:ext>
          </a:extLst>
        </xdr:cNvPr>
        <xdr:cNvSpPr>
          <a:spLocks noChangeShapeType="1"/>
        </xdr:cNvSpPr>
      </xdr:nvSpPr>
      <xdr:spPr bwMode="auto">
        <a:xfrm flipH="1" flipV="1">
          <a:off x="1057275" y="7286625"/>
          <a:ext cx="47625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49</xdr:row>
      <xdr:rowOff>9525</xdr:rowOff>
    </xdr:from>
    <xdr:to>
      <xdr:col>1</xdr:col>
      <xdr:colOff>190500</xdr:colOff>
      <xdr:row>49</xdr:row>
      <xdr:rowOff>9525</xdr:rowOff>
    </xdr:to>
    <xdr:sp macro="" textlink="">
      <xdr:nvSpPr>
        <xdr:cNvPr id="195128" name="shpY1">
          <a:extLst>
            <a:ext uri="{FF2B5EF4-FFF2-40B4-BE49-F238E27FC236}">
              <a16:creationId xmlns:a16="http://schemas.microsoft.com/office/drawing/2014/main" id="{5B3CA491-B3AF-98B2-288E-73AE22C717BD}"/>
            </a:ext>
          </a:extLst>
        </xdr:cNvPr>
        <xdr:cNvSpPr>
          <a:spLocks noChangeShapeType="1"/>
        </xdr:cNvSpPr>
      </xdr:nvSpPr>
      <xdr:spPr bwMode="auto">
        <a:xfrm>
          <a:off x="847725" y="697230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46</xdr:row>
      <xdr:rowOff>85725</xdr:rowOff>
    </xdr:from>
    <xdr:to>
      <xdr:col>1</xdr:col>
      <xdr:colOff>457200</xdr:colOff>
      <xdr:row>46</xdr:row>
      <xdr:rowOff>85725</xdr:rowOff>
    </xdr:to>
    <xdr:sp macro="" textlink="">
      <xdr:nvSpPr>
        <xdr:cNvPr id="195129" name="shpY2">
          <a:extLst>
            <a:ext uri="{FF2B5EF4-FFF2-40B4-BE49-F238E27FC236}">
              <a16:creationId xmlns:a16="http://schemas.microsoft.com/office/drawing/2014/main" id="{CFF61159-6299-B1F7-71FE-22C12DE66DFC}"/>
            </a:ext>
          </a:extLst>
        </xdr:cNvPr>
        <xdr:cNvSpPr>
          <a:spLocks noChangeShapeType="1"/>
        </xdr:cNvSpPr>
      </xdr:nvSpPr>
      <xdr:spPr bwMode="auto">
        <a:xfrm>
          <a:off x="1104900" y="65627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44</xdr:row>
      <xdr:rowOff>19050</xdr:rowOff>
    </xdr:from>
    <xdr:to>
      <xdr:col>2</xdr:col>
      <xdr:colOff>171450</xdr:colOff>
      <xdr:row>44</xdr:row>
      <xdr:rowOff>19050</xdr:rowOff>
    </xdr:to>
    <xdr:sp macro="" textlink="">
      <xdr:nvSpPr>
        <xdr:cNvPr id="195130" name="shpY3">
          <a:extLst>
            <a:ext uri="{FF2B5EF4-FFF2-40B4-BE49-F238E27FC236}">
              <a16:creationId xmlns:a16="http://schemas.microsoft.com/office/drawing/2014/main" id="{FB91ADBE-CE9C-6DC1-6CC7-1B561990B822}"/>
            </a:ext>
          </a:extLst>
        </xdr:cNvPr>
        <xdr:cNvSpPr>
          <a:spLocks noChangeShapeType="1"/>
        </xdr:cNvSpPr>
      </xdr:nvSpPr>
      <xdr:spPr bwMode="auto">
        <a:xfrm>
          <a:off x="1371600" y="617220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41</xdr:row>
      <xdr:rowOff>104775</xdr:rowOff>
    </xdr:from>
    <xdr:to>
      <xdr:col>2</xdr:col>
      <xdr:colOff>428625</xdr:colOff>
      <xdr:row>41</xdr:row>
      <xdr:rowOff>104775</xdr:rowOff>
    </xdr:to>
    <xdr:sp macro="" textlink="">
      <xdr:nvSpPr>
        <xdr:cNvPr id="195131" name="shpY4">
          <a:extLst>
            <a:ext uri="{FF2B5EF4-FFF2-40B4-BE49-F238E27FC236}">
              <a16:creationId xmlns:a16="http://schemas.microsoft.com/office/drawing/2014/main" id="{01F1A781-DDD3-5E8A-AC95-2CAFC02251A9}"/>
            </a:ext>
          </a:extLst>
        </xdr:cNvPr>
        <xdr:cNvSpPr>
          <a:spLocks noChangeShapeType="1"/>
        </xdr:cNvSpPr>
      </xdr:nvSpPr>
      <xdr:spPr bwMode="auto">
        <a:xfrm>
          <a:off x="1628775" y="57721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39</xdr:row>
      <xdr:rowOff>28575</xdr:rowOff>
    </xdr:from>
    <xdr:to>
      <xdr:col>3</xdr:col>
      <xdr:colOff>133350</xdr:colOff>
      <xdr:row>39</xdr:row>
      <xdr:rowOff>28575</xdr:rowOff>
    </xdr:to>
    <xdr:sp macro="" textlink="">
      <xdr:nvSpPr>
        <xdr:cNvPr id="195132" name="shpY5">
          <a:extLst>
            <a:ext uri="{FF2B5EF4-FFF2-40B4-BE49-F238E27FC236}">
              <a16:creationId xmlns:a16="http://schemas.microsoft.com/office/drawing/2014/main" id="{81F16C7A-E52A-9523-E397-A09E6FF4096E}"/>
            </a:ext>
          </a:extLst>
        </xdr:cNvPr>
        <xdr:cNvSpPr>
          <a:spLocks noChangeShapeType="1"/>
        </xdr:cNvSpPr>
      </xdr:nvSpPr>
      <xdr:spPr bwMode="auto">
        <a:xfrm>
          <a:off x="1885950" y="53721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36</xdr:row>
      <xdr:rowOff>114300</xdr:rowOff>
    </xdr:from>
    <xdr:to>
      <xdr:col>3</xdr:col>
      <xdr:colOff>390525</xdr:colOff>
      <xdr:row>36</xdr:row>
      <xdr:rowOff>114300</xdr:rowOff>
    </xdr:to>
    <xdr:sp macro="" textlink="">
      <xdr:nvSpPr>
        <xdr:cNvPr id="195133" name="shpY6">
          <a:extLst>
            <a:ext uri="{FF2B5EF4-FFF2-40B4-BE49-F238E27FC236}">
              <a16:creationId xmlns:a16="http://schemas.microsoft.com/office/drawing/2014/main" id="{DAD41DFF-9712-7A5A-ABED-405247BC57DA}"/>
            </a:ext>
          </a:extLst>
        </xdr:cNvPr>
        <xdr:cNvSpPr>
          <a:spLocks noChangeShapeType="1"/>
        </xdr:cNvSpPr>
      </xdr:nvSpPr>
      <xdr:spPr bwMode="auto">
        <a:xfrm>
          <a:off x="2152650" y="49720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542925</xdr:colOff>
      <xdr:row>34</xdr:row>
      <xdr:rowOff>38100</xdr:rowOff>
    </xdr:from>
    <xdr:to>
      <xdr:col>4</xdr:col>
      <xdr:colOff>0</xdr:colOff>
      <xdr:row>34</xdr:row>
      <xdr:rowOff>38100</xdr:rowOff>
    </xdr:to>
    <xdr:sp macro="" textlink="">
      <xdr:nvSpPr>
        <xdr:cNvPr id="195134" name="shpY7">
          <a:extLst>
            <a:ext uri="{FF2B5EF4-FFF2-40B4-BE49-F238E27FC236}">
              <a16:creationId xmlns:a16="http://schemas.microsoft.com/office/drawing/2014/main" id="{8B052695-D1D3-C616-09B1-D5FFFE6CD4C6}"/>
            </a:ext>
          </a:extLst>
        </xdr:cNvPr>
        <xdr:cNvSpPr>
          <a:spLocks noChangeShapeType="1"/>
        </xdr:cNvSpPr>
      </xdr:nvSpPr>
      <xdr:spPr bwMode="auto">
        <a:xfrm>
          <a:off x="2409825" y="457200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152400</xdr:colOff>
      <xdr:row>31</xdr:row>
      <xdr:rowOff>123825</xdr:rowOff>
    </xdr:from>
    <xdr:to>
      <xdr:col>4</xdr:col>
      <xdr:colOff>266700</xdr:colOff>
      <xdr:row>31</xdr:row>
      <xdr:rowOff>123825</xdr:rowOff>
    </xdr:to>
    <xdr:sp macro="" textlink="">
      <xdr:nvSpPr>
        <xdr:cNvPr id="195135" name="shpY8">
          <a:extLst>
            <a:ext uri="{FF2B5EF4-FFF2-40B4-BE49-F238E27FC236}">
              <a16:creationId xmlns:a16="http://schemas.microsoft.com/office/drawing/2014/main" id="{2278A478-9265-302B-A9C5-B85D6C4337F2}"/>
            </a:ext>
          </a:extLst>
        </xdr:cNvPr>
        <xdr:cNvSpPr>
          <a:spLocks noChangeShapeType="1"/>
        </xdr:cNvSpPr>
      </xdr:nvSpPr>
      <xdr:spPr bwMode="auto">
        <a:xfrm>
          <a:off x="2667000" y="417195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419100</xdr:colOff>
      <xdr:row>29</xdr:row>
      <xdr:rowOff>47625</xdr:rowOff>
    </xdr:from>
    <xdr:to>
      <xdr:col>5</xdr:col>
      <xdr:colOff>0</xdr:colOff>
      <xdr:row>29</xdr:row>
      <xdr:rowOff>47625</xdr:rowOff>
    </xdr:to>
    <xdr:sp macro="" textlink="">
      <xdr:nvSpPr>
        <xdr:cNvPr id="195136" name="shpY9">
          <a:extLst>
            <a:ext uri="{FF2B5EF4-FFF2-40B4-BE49-F238E27FC236}">
              <a16:creationId xmlns:a16="http://schemas.microsoft.com/office/drawing/2014/main" id="{48760F6A-0484-0B67-12A1-C803E4E66B7D}"/>
            </a:ext>
          </a:extLst>
        </xdr:cNvPr>
        <xdr:cNvSpPr>
          <a:spLocks noChangeShapeType="1"/>
        </xdr:cNvSpPr>
      </xdr:nvSpPr>
      <xdr:spPr bwMode="auto">
        <a:xfrm>
          <a:off x="2933700" y="377190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29</xdr:row>
      <xdr:rowOff>47625</xdr:rowOff>
    </xdr:from>
    <xdr:to>
      <xdr:col>5</xdr:col>
      <xdr:colOff>419100</xdr:colOff>
      <xdr:row>29</xdr:row>
      <xdr:rowOff>123825</xdr:rowOff>
    </xdr:to>
    <xdr:sp macro="" textlink="">
      <xdr:nvSpPr>
        <xdr:cNvPr id="195137" name="shpYY1">
          <a:extLst>
            <a:ext uri="{FF2B5EF4-FFF2-40B4-BE49-F238E27FC236}">
              <a16:creationId xmlns:a16="http://schemas.microsoft.com/office/drawing/2014/main" id="{0C058608-42E5-F679-846E-CC3A456221CA}"/>
            </a:ext>
          </a:extLst>
        </xdr:cNvPr>
        <xdr:cNvSpPr>
          <a:spLocks noChangeShapeType="1"/>
        </xdr:cNvSpPr>
      </xdr:nvSpPr>
      <xdr:spPr bwMode="auto">
        <a:xfrm flipH="1">
          <a:off x="3409950" y="3771900"/>
          <a:ext cx="47625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57150</xdr:colOff>
      <xdr:row>31</xdr:row>
      <xdr:rowOff>123825</xdr:rowOff>
    </xdr:from>
    <xdr:to>
      <xdr:col>6</xdr:col>
      <xdr:colOff>114300</xdr:colOff>
      <xdr:row>32</xdr:row>
      <xdr:rowOff>47625</xdr:rowOff>
    </xdr:to>
    <xdr:sp macro="" textlink="">
      <xdr:nvSpPr>
        <xdr:cNvPr id="195138" name="shpYY2">
          <a:extLst>
            <a:ext uri="{FF2B5EF4-FFF2-40B4-BE49-F238E27FC236}">
              <a16:creationId xmlns:a16="http://schemas.microsoft.com/office/drawing/2014/main" id="{A455A6E4-2166-06D1-ABD0-E27025BCF3A6}"/>
            </a:ext>
          </a:extLst>
        </xdr:cNvPr>
        <xdr:cNvSpPr>
          <a:spLocks noChangeShapeType="1"/>
        </xdr:cNvSpPr>
      </xdr:nvSpPr>
      <xdr:spPr bwMode="auto">
        <a:xfrm flipH="1">
          <a:off x="3667125" y="417195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34</xdr:row>
      <xdr:rowOff>38100</xdr:rowOff>
    </xdr:from>
    <xdr:to>
      <xdr:col>6</xdr:col>
      <xdr:colOff>371475</xdr:colOff>
      <xdr:row>34</xdr:row>
      <xdr:rowOff>114300</xdr:rowOff>
    </xdr:to>
    <xdr:sp macro="" textlink="">
      <xdr:nvSpPr>
        <xdr:cNvPr id="195139" name="shpYY3">
          <a:extLst>
            <a:ext uri="{FF2B5EF4-FFF2-40B4-BE49-F238E27FC236}">
              <a16:creationId xmlns:a16="http://schemas.microsoft.com/office/drawing/2014/main" id="{AAF1F137-1509-EF58-1BAA-475A01F2707C}"/>
            </a:ext>
          </a:extLst>
        </xdr:cNvPr>
        <xdr:cNvSpPr>
          <a:spLocks noChangeShapeType="1"/>
        </xdr:cNvSpPr>
      </xdr:nvSpPr>
      <xdr:spPr bwMode="auto">
        <a:xfrm flipH="1">
          <a:off x="3933825" y="4572000"/>
          <a:ext cx="47625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581025</xdr:colOff>
      <xdr:row>36</xdr:row>
      <xdr:rowOff>114300</xdr:rowOff>
    </xdr:from>
    <xdr:to>
      <xdr:col>7</xdr:col>
      <xdr:colOff>57150</xdr:colOff>
      <xdr:row>37</xdr:row>
      <xdr:rowOff>28575</xdr:rowOff>
    </xdr:to>
    <xdr:sp macro="" textlink="">
      <xdr:nvSpPr>
        <xdr:cNvPr id="195140" name="shpYY4">
          <a:extLst>
            <a:ext uri="{FF2B5EF4-FFF2-40B4-BE49-F238E27FC236}">
              <a16:creationId xmlns:a16="http://schemas.microsoft.com/office/drawing/2014/main" id="{41046493-F86C-0AF6-438B-5A68807FE5B7}"/>
            </a:ext>
          </a:extLst>
        </xdr:cNvPr>
        <xdr:cNvSpPr>
          <a:spLocks noChangeShapeType="1"/>
        </xdr:cNvSpPr>
      </xdr:nvSpPr>
      <xdr:spPr bwMode="auto">
        <a:xfrm flipH="1">
          <a:off x="4191000" y="497205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257175</xdr:colOff>
      <xdr:row>39</xdr:row>
      <xdr:rowOff>28575</xdr:rowOff>
    </xdr:from>
    <xdr:to>
      <xdr:col>7</xdr:col>
      <xdr:colOff>314325</xdr:colOff>
      <xdr:row>39</xdr:row>
      <xdr:rowOff>114300</xdr:rowOff>
    </xdr:to>
    <xdr:sp macro="" textlink="">
      <xdr:nvSpPr>
        <xdr:cNvPr id="195141" name="shpYY5">
          <a:extLst>
            <a:ext uri="{FF2B5EF4-FFF2-40B4-BE49-F238E27FC236}">
              <a16:creationId xmlns:a16="http://schemas.microsoft.com/office/drawing/2014/main" id="{ED4A0601-E95D-3EE9-6672-12BC89B783E2}"/>
            </a:ext>
          </a:extLst>
        </xdr:cNvPr>
        <xdr:cNvSpPr>
          <a:spLocks noChangeShapeType="1"/>
        </xdr:cNvSpPr>
      </xdr:nvSpPr>
      <xdr:spPr bwMode="auto">
        <a:xfrm flipH="1">
          <a:off x="4448175" y="5372100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523875</xdr:colOff>
      <xdr:row>41</xdr:row>
      <xdr:rowOff>104775</xdr:rowOff>
    </xdr:from>
    <xdr:to>
      <xdr:col>7</xdr:col>
      <xdr:colOff>571500</xdr:colOff>
      <xdr:row>42</xdr:row>
      <xdr:rowOff>19050</xdr:rowOff>
    </xdr:to>
    <xdr:sp macro="" textlink="">
      <xdr:nvSpPr>
        <xdr:cNvPr id="195142" name="shpYY6">
          <a:extLst>
            <a:ext uri="{FF2B5EF4-FFF2-40B4-BE49-F238E27FC236}">
              <a16:creationId xmlns:a16="http://schemas.microsoft.com/office/drawing/2014/main" id="{A449AE2D-FDBF-9BCF-3090-696B62DD494C}"/>
            </a:ext>
          </a:extLst>
        </xdr:cNvPr>
        <xdr:cNvSpPr>
          <a:spLocks noChangeShapeType="1"/>
        </xdr:cNvSpPr>
      </xdr:nvSpPr>
      <xdr:spPr bwMode="auto">
        <a:xfrm flipH="1">
          <a:off x="4714875" y="5772150"/>
          <a:ext cx="47625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200025</xdr:colOff>
      <xdr:row>44</xdr:row>
      <xdr:rowOff>19050</xdr:rowOff>
    </xdr:from>
    <xdr:to>
      <xdr:col>8</xdr:col>
      <xdr:colOff>257175</xdr:colOff>
      <xdr:row>44</xdr:row>
      <xdr:rowOff>95250</xdr:rowOff>
    </xdr:to>
    <xdr:sp macro="" textlink="">
      <xdr:nvSpPr>
        <xdr:cNvPr id="195143" name="shpYY7">
          <a:extLst>
            <a:ext uri="{FF2B5EF4-FFF2-40B4-BE49-F238E27FC236}">
              <a16:creationId xmlns:a16="http://schemas.microsoft.com/office/drawing/2014/main" id="{0BE3A9B5-C779-8C05-A49F-8CEF7CB55E5F}"/>
            </a:ext>
          </a:extLst>
        </xdr:cNvPr>
        <xdr:cNvSpPr>
          <a:spLocks noChangeShapeType="1"/>
        </xdr:cNvSpPr>
      </xdr:nvSpPr>
      <xdr:spPr bwMode="auto">
        <a:xfrm flipH="1">
          <a:off x="4972050" y="617220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457200</xdr:colOff>
      <xdr:row>46</xdr:row>
      <xdr:rowOff>85725</xdr:rowOff>
    </xdr:from>
    <xdr:to>
      <xdr:col>8</xdr:col>
      <xdr:colOff>514350</xdr:colOff>
      <xdr:row>47</xdr:row>
      <xdr:rowOff>9525</xdr:rowOff>
    </xdr:to>
    <xdr:sp macro="" textlink="">
      <xdr:nvSpPr>
        <xdr:cNvPr id="195144" name="shpYY8">
          <a:extLst>
            <a:ext uri="{FF2B5EF4-FFF2-40B4-BE49-F238E27FC236}">
              <a16:creationId xmlns:a16="http://schemas.microsoft.com/office/drawing/2014/main" id="{0EA28B70-6706-7D83-6DC5-12F8269625CD}"/>
            </a:ext>
          </a:extLst>
        </xdr:cNvPr>
        <xdr:cNvSpPr>
          <a:spLocks noChangeShapeType="1"/>
        </xdr:cNvSpPr>
      </xdr:nvSpPr>
      <xdr:spPr bwMode="auto">
        <a:xfrm flipH="1">
          <a:off x="5229225" y="6562725"/>
          <a:ext cx="57150" cy="8572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723900</xdr:colOff>
      <xdr:row>49</xdr:row>
      <xdr:rowOff>9525</xdr:rowOff>
    </xdr:from>
    <xdr:to>
      <xdr:col>9</xdr:col>
      <xdr:colOff>9525</xdr:colOff>
      <xdr:row>49</xdr:row>
      <xdr:rowOff>85725</xdr:rowOff>
    </xdr:to>
    <xdr:sp macro="" textlink="">
      <xdr:nvSpPr>
        <xdr:cNvPr id="195145" name="shpYY9">
          <a:extLst>
            <a:ext uri="{FF2B5EF4-FFF2-40B4-BE49-F238E27FC236}">
              <a16:creationId xmlns:a16="http://schemas.microsoft.com/office/drawing/2014/main" id="{BB85AC95-F469-0B87-8F1D-11A8E7CC7B50}"/>
            </a:ext>
          </a:extLst>
        </xdr:cNvPr>
        <xdr:cNvSpPr>
          <a:spLocks noChangeShapeType="1"/>
        </xdr:cNvSpPr>
      </xdr:nvSpPr>
      <xdr:spPr bwMode="auto">
        <a:xfrm flipH="1">
          <a:off x="5495925" y="6972300"/>
          <a:ext cx="47625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457200</xdr:colOff>
      <xdr:row>29</xdr:row>
      <xdr:rowOff>123825</xdr:rowOff>
    </xdr:from>
    <xdr:to>
      <xdr:col>5</xdr:col>
      <xdr:colOff>466725</xdr:colOff>
      <xdr:row>51</xdr:row>
      <xdr:rowOff>85725</xdr:rowOff>
    </xdr:to>
    <xdr:sp macro="" textlink="">
      <xdr:nvSpPr>
        <xdr:cNvPr id="195146" name="shpLigneSequence2">
          <a:extLst>
            <a:ext uri="{FF2B5EF4-FFF2-40B4-BE49-F238E27FC236}">
              <a16:creationId xmlns:a16="http://schemas.microsoft.com/office/drawing/2014/main" id="{D893A324-D6EA-337D-AAE6-8BABCBD8D14E}"/>
            </a:ext>
          </a:extLst>
        </xdr:cNvPr>
        <xdr:cNvSpPr>
          <a:spLocks noChangeShapeType="1"/>
        </xdr:cNvSpPr>
      </xdr:nvSpPr>
      <xdr:spPr bwMode="auto">
        <a:xfrm flipV="1">
          <a:off x="1219200" y="3848100"/>
          <a:ext cx="2286000" cy="352425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180975</xdr:colOff>
      <xdr:row>27</xdr:row>
      <xdr:rowOff>47625</xdr:rowOff>
    </xdr:from>
    <xdr:to>
      <xdr:col>5</xdr:col>
      <xdr:colOff>209550</xdr:colOff>
      <xdr:row>27</xdr:row>
      <xdr:rowOff>95250</xdr:rowOff>
    </xdr:to>
    <xdr:sp macro="" textlink="">
      <xdr:nvSpPr>
        <xdr:cNvPr id="195147" name="shpLigneSequence4">
          <a:extLst>
            <a:ext uri="{FF2B5EF4-FFF2-40B4-BE49-F238E27FC236}">
              <a16:creationId xmlns:a16="http://schemas.microsoft.com/office/drawing/2014/main" id="{857272C3-1A06-6C90-9B0F-A72F876D6283}"/>
            </a:ext>
          </a:extLst>
        </xdr:cNvPr>
        <xdr:cNvSpPr>
          <a:spLocks noChangeShapeType="1"/>
        </xdr:cNvSpPr>
      </xdr:nvSpPr>
      <xdr:spPr bwMode="auto">
        <a:xfrm flipH="1">
          <a:off x="3219450" y="3448050"/>
          <a:ext cx="28575" cy="47625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180975</xdr:colOff>
      <xdr:row>27</xdr:row>
      <xdr:rowOff>95250</xdr:rowOff>
    </xdr:from>
    <xdr:to>
      <xdr:col>5</xdr:col>
      <xdr:colOff>523875</xdr:colOff>
      <xdr:row>30</xdr:row>
      <xdr:rowOff>123825</xdr:rowOff>
    </xdr:to>
    <xdr:sp macro="" textlink="">
      <xdr:nvSpPr>
        <xdr:cNvPr id="195148" name="shpLigneSequence5">
          <a:extLst>
            <a:ext uri="{FF2B5EF4-FFF2-40B4-BE49-F238E27FC236}">
              <a16:creationId xmlns:a16="http://schemas.microsoft.com/office/drawing/2014/main" id="{20FD44ED-11A1-52E9-0EE4-8CCF1466BE07}"/>
            </a:ext>
          </a:extLst>
        </xdr:cNvPr>
        <xdr:cNvSpPr>
          <a:spLocks noChangeShapeType="1"/>
        </xdr:cNvSpPr>
      </xdr:nvSpPr>
      <xdr:spPr bwMode="auto">
        <a:xfrm>
          <a:off x="3219450" y="3495675"/>
          <a:ext cx="342900" cy="514350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523875</xdr:colOff>
      <xdr:row>30</xdr:row>
      <xdr:rowOff>85725</xdr:rowOff>
    </xdr:from>
    <xdr:to>
      <xdr:col>5</xdr:col>
      <xdr:colOff>552450</xdr:colOff>
      <xdr:row>30</xdr:row>
      <xdr:rowOff>123825</xdr:rowOff>
    </xdr:to>
    <xdr:sp macro="" textlink="">
      <xdr:nvSpPr>
        <xdr:cNvPr id="195149" name="shpLigneSequence6">
          <a:extLst>
            <a:ext uri="{FF2B5EF4-FFF2-40B4-BE49-F238E27FC236}">
              <a16:creationId xmlns:a16="http://schemas.microsoft.com/office/drawing/2014/main" id="{F0919FE0-EA4F-69A5-9B53-F9FD67C5475B}"/>
            </a:ext>
          </a:extLst>
        </xdr:cNvPr>
        <xdr:cNvSpPr>
          <a:spLocks noChangeShapeType="1"/>
        </xdr:cNvSpPr>
      </xdr:nvSpPr>
      <xdr:spPr bwMode="auto">
        <a:xfrm flipV="1">
          <a:off x="3562350" y="3971925"/>
          <a:ext cx="28575" cy="38100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466725</xdr:colOff>
      <xdr:row>35</xdr:row>
      <xdr:rowOff>114300</xdr:rowOff>
    </xdr:from>
    <xdr:to>
      <xdr:col>6</xdr:col>
      <xdr:colOff>523875</xdr:colOff>
      <xdr:row>41</xdr:row>
      <xdr:rowOff>104775</xdr:rowOff>
    </xdr:to>
    <xdr:sp macro="" textlink="">
      <xdr:nvSpPr>
        <xdr:cNvPr id="195150" name="shpLigneSequence8">
          <a:extLst>
            <a:ext uri="{FF2B5EF4-FFF2-40B4-BE49-F238E27FC236}">
              <a16:creationId xmlns:a16="http://schemas.microsoft.com/office/drawing/2014/main" id="{B5CC57A2-84D8-318C-C000-D199BB78EC53}"/>
            </a:ext>
          </a:extLst>
        </xdr:cNvPr>
        <xdr:cNvSpPr>
          <a:spLocks noChangeShapeType="1"/>
        </xdr:cNvSpPr>
      </xdr:nvSpPr>
      <xdr:spPr bwMode="auto">
        <a:xfrm flipH="1">
          <a:off x="3505200" y="4810125"/>
          <a:ext cx="628650" cy="962025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466725</xdr:colOff>
      <xdr:row>41</xdr:row>
      <xdr:rowOff>104775</xdr:rowOff>
    </xdr:from>
    <xdr:to>
      <xdr:col>7</xdr:col>
      <xdr:colOff>371475</xdr:colOff>
      <xdr:row>51</xdr:row>
      <xdr:rowOff>85725</xdr:rowOff>
    </xdr:to>
    <xdr:sp macro="" textlink="">
      <xdr:nvSpPr>
        <xdr:cNvPr id="195151" name="shpLigneSequence9">
          <a:extLst>
            <a:ext uri="{FF2B5EF4-FFF2-40B4-BE49-F238E27FC236}">
              <a16:creationId xmlns:a16="http://schemas.microsoft.com/office/drawing/2014/main" id="{199480E8-AFF6-ABC7-14D5-A241E9552029}"/>
            </a:ext>
          </a:extLst>
        </xdr:cNvPr>
        <xdr:cNvSpPr>
          <a:spLocks noChangeShapeType="1"/>
        </xdr:cNvSpPr>
      </xdr:nvSpPr>
      <xdr:spPr bwMode="auto">
        <a:xfrm>
          <a:off x="3505200" y="5772150"/>
          <a:ext cx="1057275" cy="1600200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49</xdr:row>
      <xdr:rowOff>47625</xdr:rowOff>
    </xdr:from>
    <xdr:to>
      <xdr:col>7</xdr:col>
      <xdr:colOff>123825</xdr:colOff>
      <xdr:row>49</xdr:row>
      <xdr:rowOff>47625</xdr:rowOff>
    </xdr:to>
    <xdr:sp macro="" textlink="">
      <xdr:nvSpPr>
        <xdr:cNvPr id="195152" name="shpLigneSequence11">
          <a:extLst>
            <a:ext uri="{FF2B5EF4-FFF2-40B4-BE49-F238E27FC236}">
              <a16:creationId xmlns:a16="http://schemas.microsoft.com/office/drawing/2014/main" id="{FFA30422-9DBB-775B-5472-F2746F78120C}"/>
            </a:ext>
          </a:extLst>
        </xdr:cNvPr>
        <xdr:cNvSpPr>
          <a:spLocks noChangeShapeType="1"/>
        </xdr:cNvSpPr>
      </xdr:nvSpPr>
      <xdr:spPr bwMode="auto">
        <a:xfrm>
          <a:off x="1447800" y="7010400"/>
          <a:ext cx="2867025" cy="0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337250</xdr:colOff>
      <xdr:row>38</xdr:row>
      <xdr:rowOff>121673</xdr:rowOff>
    </xdr:from>
    <xdr:to>
      <xdr:col>2</xdr:col>
      <xdr:colOff>126765</xdr:colOff>
      <xdr:row>39</xdr:row>
      <xdr:rowOff>126543</xdr:rowOff>
    </xdr:to>
    <xdr:sp macro="" textlink="">
      <xdr:nvSpPr>
        <xdr:cNvPr id="9260" name="shpLabel2">
          <a:extLst>
            <a:ext uri="{FF2B5EF4-FFF2-40B4-BE49-F238E27FC236}">
              <a16:creationId xmlns:a16="http://schemas.microsoft.com/office/drawing/2014/main" id="{15A8EEB5-A33F-8738-4451-6404790755DA}"/>
            </a:ext>
          </a:extLst>
        </xdr:cNvPr>
        <xdr:cNvSpPr txBox="1">
          <a:spLocks noChangeArrowheads="1"/>
        </xdr:cNvSpPr>
      </xdr:nvSpPr>
      <xdr:spPr bwMode="auto">
        <a:xfrm>
          <a:off x="1099250" y="5303273"/>
          <a:ext cx="332440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H2</a:t>
          </a:r>
        </a:p>
      </xdr:txBody>
    </xdr:sp>
    <xdr:clientData/>
  </xdr:twoCellAnchor>
  <xdr:twoCellAnchor>
    <xdr:from>
      <xdr:col>8</xdr:col>
      <xdr:colOff>73910</xdr:colOff>
      <xdr:row>38</xdr:row>
      <xdr:rowOff>50189</xdr:rowOff>
    </xdr:from>
    <xdr:to>
      <xdr:col>8</xdr:col>
      <xdr:colOff>496198</xdr:colOff>
      <xdr:row>39</xdr:row>
      <xdr:rowOff>55059</xdr:rowOff>
    </xdr:to>
    <xdr:sp macro="" textlink="">
      <xdr:nvSpPr>
        <xdr:cNvPr id="9261" name="shpLabel3">
          <a:extLst>
            <a:ext uri="{FF2B5EF4-FFF2-40B4-BE49-F238E27FC236}">
              <a16:creationId xmlns:a16="http://schemas.microsoft.com/office/drawing/2014/main" id="{9559D786-86EC-9B2E-1578-B9FBADFF903C}"/>
            </a:ext>
          </a:extLst>
        </xdr:cNvPr>
        <xdr:cNvSpPr txBox="1">
          <a:spLocks noChangeArrowheads="1"/>
        </xdr:cNvSpPr>
      </xdr:nvSpPr>
      <xdr:spPr bwMode="auto">
        <a:xfrm>
          <a:off x="4845935" y="5231789"/>
          <a:ext cx="422288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4</xdr:col>
      <xdr:colOff>498424</xdr:colOff>
      <xdr:row>52</xdr:row>
      <xdr:rowOff>86606</xdr:rowOff>
    </xdr:from>
    <xdr:to>
      <xdr:col>5</xdr:col>
      <xdr:colOff>468716</xdr:colOff>
      <xdr:row>53</xdr:row>
      <xdr:rowOff>91476</xdr:rowOff>
    </xdr:to>
    <xdr:sp macro="" textlink="">
      <xdr:nvSpPr>
        <xdr:cNvPr id="9262" name="shpLabel1">
          <a:extLst>
            <a:ext uri="{FF2B5EF4-FFF2-40B4-BE49-F238E27FC236}">
              <a16:creationId xmlns:a16="http://schemas.microsoft.com/office/drawing/2014/main" id="{024B7264-EF4D-E07C-AF02-48D2EFD7CDDC}"/>
            </a:ext>
          </a:extLst>
        </xdr:cNvPr>
        <xdr:cNvSpPr txBox="1">
          <a:spLocks noChangeArrowheads="1"/>
        </xdr:cNvSpPr>
      </xdr:nvSpPr>
      <xdr:spPr bwMode="auto">
        <a:xfrm>
          <a:off x="3013024" y="7535156"/>
          <a:ext cx="494167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C2H6</a:t>
          </a:r>
        </a:p>
      </xdr:txBody>
    </xdr:sp>
    <xdr:clientData/>
  </xdr:twoCellAnchor>
  <xdr:twoCellAnchor>
    <xdr:from>
      <xdr:col>0</xdr:col>
      <xdr:colOff>407415</xdr:colOff>
      <xdr:row>51</xdr:row>
      <xdr:rowOff>161161</xdr:rowOff>
    </xdr:from>
    <xdr:to>
      <xdr:col>0</xdr:col>
      <xdr:colOff>641021</xdr:colOff>
      <xdr:row>53</xdr:row>
      <xdr:rowOff>4106</xdr:rowOff>
    </xdr:to>
    <xdr:sp macro="" textlink="">
      <xdr:nvSpPr>
        <xdr:cNvPr id="9263" name="shpLabel4">
          <a:extLst>
            <a:ext uri="{FF2B5EF4-FFF2-40B4-BE49-F238E27FC236}">
              <a16:creationId xmlns:a16="http://schemas.microsoft.com/office/drawing/2014/main" id="{B63F7620-C0A5-2A77-36E9-2795337D1E9C}"/>
            </a:ext>
          </a:extLst>
        </xdr:cNvPr>
        <xdr:cNvSpPr txBox="1">
          <a:spLocks noChangeArrowheads="1"/>
        </xdr:cNvSpPr>
      </xdr:nvSpPr>
      <xdr:spPr bwMode="auto">
        <a:xfrm>
          <a:off x="407415" y="7447786"/>
          <a:ext cx="233606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246336</xdr:colOff>
      <xdr:row>51</xdr:row>
      <xdr:rowOff>161161</xdr:rowOff>
    </xdr:from>
    <xdr:to>
      <xdr:col>9</xdr:col>
      <xdr:colOff>336185</xdr:colOff>
      <xdr:row>53</xdr:row>
      <xdr:rowOff>4106</xdr:rowOff>
    </xdr:to>
    <xdr:sp macro="" textlink="">
      <xdr:nvSpPr>
        <xdr:cNvPr id="9264" name="shpLabel5">
          <a:extLst>
            <a:ext uri="{FF2B5EF4-FFF2-40B4-BE49-F238E27FC236}">
              <a16:creationId xmlns:a16="http://schemas.microsoft.com/office/drawing/2014/main" id="{F966292D-7F9C-4621-840A-864C3F8CF2FA}"/>
            </a:ext>
          </a:extLst>
        </xdr:cNvPr>
        <xdr:cNvSpPr txBox="1">
          <a:spLocks noChangeArrowheads="1"/>
        </xdr:cNvSpPr>
      </xdr:nvSpPr>
      <xdr:spPr bwMode="auto">
        <a:xfrm>
          <a:off x="5780361" y="7447786"/>
          <a:ext cx="89849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371476</xdr:colOff>
      <xdr:row>50</xdr:row>
      <xdr:rowOff>140406</xdr:rowOff>
    </xdr:from>
    <xdr:to>
      <xdr:col>0</xdr:col>
      <xdr:colOff>461325</xdr:colOff>
      <xdr:row>51</xdr:row>
      <xdr:rowOff>145276</xdr:rowOff>
    </xdr:to>
    <xdr:sp macro="" textlink="">
      <xdr:nvSpPr>
        <xdr:cNvPr id="9265" name="shpLabel6">
          <a:extLst>
            <a:ext uri="{FF2B5EF4-FFF2-40B4-BE49-F238E27FC236}">
              <a16:creationId xmlns:a16="http://schemas.microsoft.com/office/drawing/2014/main" id="{BB0306DE-6CCE-9887-CBD6-67B1DF7F8828}"/>
            </a:ext>
          </a:extLst>
        </xdr:cNvPr>
        <xdr:cNvSpPr txBox="1">
          <a:spLocks noChangeArrowheads="1"/>
        </xdr:cNvSpPr>
      </xdr:nvSpPr>
      <xdr:spPr bwMode="auto">
        <a:xfrm>
          <a:off x="371476" y="7265106"/>
          <a:ext cx="89849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471470</xdr:colOff>
      <xdr:row>26</xdr:row>
      <xdr:rowOff>142654</xdr:rowOff>
    </xdr:from>
    <xdr:to>
      <xdr:col>5</xdr:col>
      <xdr:colOff>181201</xdr:colOff>
      <xdr:row>27</xdr:row>
      <xdr:rowOff>147524</xdr:rowOff>
    </xdr:to>
    <xdr:sp macro="" textlink="">
      <xdr:nvSpPr>
        <xdr:cNvPr id="9266" name="shpLabel7">
          <a:extLst>
            <a:ext uri="{FF2B5EF4-FFF2-40B4-BE49-F238E27FC236}">
              <a16:creationId xmlns:a16="http://schemas.microsoft.com/office/drawing/2014/main" id="{4769452B-9971-DB4A-C974-5258632FE1E0}"/>
            </a:ext>
          </a:extLst>
        </xdr:cNvPr>
        <xdr:cNvSpPr txBox="1">
          <a:spLocks noChangeArrowheads="1"/>
        </xdr:cNvSpPr>
      </xdr:nvSpPr>
      <xdr:spPr bwMode="auto">
        <a:xfrm>
          <a:off x="2986070" y="3381154"/>
          <a:ext cx="233606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333944</xdr:colOff>
      <xdr:row>26</xdr:row>
      <xdr:rowOff>142654</xdr:rowOff>
    </xdr:from>
    <xdr:to>
      <xdr:col>5</xdr:col>
      <xdr:colOff>423793</xdr:colOff>
      <xdr:row>27</xdr:row>
      <xdr:rowOff>147524</xdr:rowOff>
    </xdr:to>
    <xdr:sp macro="" textlink="">
      <xdr:nvSpPr>
        <xdr:cNvPr id="9267" name="shpLabel8">
          <a:extLst>
            <a:ext uri="{FF2B5EF4-FFF2-40B4-BE49-F238E27FC236}">
              <a16:creationId xmlns:a16="http://schemas.microsoft.com/office/drawing/2014/main" id="{C2BE85A7-FEA4-1564-EECC-D155880BBAC2}"/>
            </a:ext>
          </a:extLst>
        </xdr:cNvPr>
        <xdr:cNvSpPr txBox="1">
          <a:spLocks noChangeArrowheads="1"/>
        </xdr:cNvSpPr>
      </xdr:nvSpPr>
      <xdr:spPr bwMode="auto">
        <a:xfrm>
          <a:off x="3372419" y="3381154"/>
          <a:ext cx="89849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435018</xdr:colOff>
      <xdr:row>50</xdr:row>
      <xdr:rowOff>140406</xdr:rowOff>
    </xdr:from>
    <xdr:to>
      <xdr:col>9</xdr:col>
      <xdr:colOff>668624</xdr:colOff>
      <xdr:row>51</xdr:row>
      <xdr:rowOff>145276</xdr:rowOff>
    </xdr:to>
    <xdr:sp macro="" textlink="">
      <xdr:nvSpPr>
        <xdr:cNvPr id="9268" name="shpLabel9">
          <a:extLst>
            <a:ext uri="{FF2B5EF4-FFF2-40B4-BE49-F238E27FC236}">
              <a16:creationId xmlns:a16="http://schemas.microsoft.com/office/drawing/2014/main" id="{765319C6-F8D4-9D00-47DF-6F521488416A}"/>
            </a:ext>
          </a:extLst>
        </xdr:cNvPr>
        <xdr:cNvSpPr txBox="1">
          <a:spLocks noChangeArrowheads="1"/>
        </xdr:cNvSpPr>
      </xdr:nvSpPr>
      <xdr:spPr bwMode="auto">
        <a:xfrm>
          <a:off x="5969043" y="7265106"/>
          <a:ext cx="233606" cy="16679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4</xdr:col>
      <xdr:colOff>223838</xdr:colOff>
      <xdr:row>64</xdr:row>
      <xdr:rowOff>42863</xdr:rowOff>
    </xdr:from>
    <xdr:to>
      <xdr:col>4</xdr:col>
      <xdr:colOff>300038</xdr:colOff>
      <xdr:row>64</xdr:row>
      <xdr:rowOff>119063</xdr:rowOff>
    </xdr:to>
    <xdr:sp macro="" textlink="">
      <xdr:nvSpPr>
        <xdr:cNvPr id="6" name="shpSerieLegende1">
          <a:extLst>
            <a:ext uri="{FF2B5EF4-FFF2-40B4-BE49-F238E27FC236}">
              <a16:creationId xmlns:a16="http://schemas.microsoft.com/office/drawing/2014/main" id="{D43631C8-0F56-6927-7921-4C53B265D115}"/>
            </a:ext>
          </a:extLst>
        </xdr:cNvPr>
        <xdr:cNvSpPr/>
      </xdr:nvSpPr>
      <xdr:spPr>
        <a:xfrm>
          <a:off x="2738438" y="9434513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102497</xdr:colOff>
      <xdr:row>50</xdr:row>
      <xdr:rowOff>79099</xdr:rowOff>
    </xdr:from>
    <xdr:to>
      <xdr:col>1</xdr:col>
      <xdr:colOff>178697</xdr:colOff>
      <xdr:row>50</xdr:row>
      <xdr:rowOff>155299</xdr:rowOff>
    </xdr:to>
    <xdr:sp macro="" textlink="">
      <xdr:nvSpPr>
        <xdr:cNvPr id="7" name="shpSerie1">
          <a:extLst>
            <a:ext uri="{FF2B5EF4-FFF2-40B4-BE49-F238E27FC236}">
              <a16:creationId xmlns:a16="http://schemas.microsoft.com/office/drawing/2014/main" id="{E5AF51D5-C0B4-9CFC-4D20-05106E69927C}"/>
            </a:ext>
          </a:extLst>
        </xdr:cNvPr>
        <xdr:cNvSpPr/>
      </xdr:nvSpPr>
      <xdr:spPr>
        <a:xfrm>
          <a:off x="864497" y="7203799"/>
          <a:ext cx="76200" cy="76200"/>
        </a:xfrm>
        <a:prstGeom prst="ellipse">
          <a:avLst/>
        </a:prstGeom>
        <a:solidFill>
          <a:srgbClr val="FF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196733</xdr:colOff>
      <xdr:row>50</xdr:row>
      <xdr:rowOff>135662</xdr:rowOff>
    </xdr:from>
    <xdr:to>
      <xdr:col>1</xdr:col>
      <xdr:colOff>272933</xdr:colOff>
      <xdr:row>51</xdr:row>
      <xdr:rowOff>49937</xdr:rowOff>
    </xdr:to>
    <xdr:sp macro="" textlink="">
      <xdr:nvSpPr>
        <xdr:cNvPr id="10" name="shpSerieCourante">
          <a:extLst>
            <a:ext uri="{FF2B5EF4-FFF2-40B4-BE49-F238E27FC236}">
              <a16:creationId xmlns:a16="http://schemas.microsoft.com/office/drawing/2014/main" id="{8649EDC7-007A-47C3-C66C-51E3640E7B68}"/>
            </a:ext>
          </a:extLst>
        </xdr:cNvPr>
        <xdr:cNvSpPr/>
      </xdr:nvSpPr>
      <xdr:spPr>
        <a:xfrm>
          <a:off x="958733" y="7260362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4</xdr:col>
      <xdr:colOff>223838</xdr:colOff>
      <xdr:row>65</xdr:row>
      <xdr:rowOff>42863</xdr:rowOff>
    </xdr:from>
    <xdr:to>
      <xdr:col>4</xdr:col>
      <xdr:colOff>300038</xdr:colOff>
      <xdr:row>65</xdr:row>
      <xdr:rowOff>119063</xdr:rowOff>
    </xdr:to>
    <xdr:sp macro="" textlink="">
      <xdr:nvSpPr>
        <xdr:cNvPr id="11" name="shpSerieLegende2">
          <a:extLst>
            <a:ext uri="{FF2B5EF4-FFF2-40B4-BE49-F238E27FC236}">
              <a16:creationId xmlns:a16="http://schemas.microsoft.com/office/drawing/2014/main" id="{5157806A-B1B5-1FEE-37D6-5E01D6B157DE}"/>
            </a:ext>
          </a:extLst>
        </xdr:cNvPr>
        <xdr:cNvSpPr/>
      </xdr:nvSpPr>
      <xdr:spPr>
        <a:xfrm>
          <a:off x="2738438" y="9596438"/>
          <a:ext cx="76200" cy="76200"/>
        </a:xfrm>
        <a:prstGeom prst="ellipse">
          <a:avLst/>
        </a:prstGeom>
        <a:solidFill>
          <a:srgbClr val="FFE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1</xdr:col>
      <xdr:colOff>196733</xdr:colOff>
      <xdr:row>50</xdr:row>
      <xdr:rowOff>135662</xdr:rowOff>
    </xdr:from>
    <xdr:to>
      <xdr:col>1</xdr:col>
      <xdr:colOff>272933</xdr:colOff>
      <xdr:row>51</xdr:row>
      <xdr:rowOff>49937</xdr:rowOff>
    </xdr:to>
    <xdr:sp macro="" textlink="">
      <xdr:nvSpPr>
        <xdr:cNvPr id="12" name="shpSerie2">
          <a:extLst>
            <a:ext uri="{FF2B5EF4-FFF2-40B4-BE49-F238E27FC236}">
              <a16:creationId xmlns:a16="http://schemas.microsoft.com/office/drawing/2014/main" id="{9353C8CD-FFFD-CDC8-026B-B74912561ACB}"/>
            </a:ext>
          </a:extLst>
        </xdr:cNvPr>
        <xdr:cNvSpPr/>
      </xdr:nvSpPr>
      <xdr:spPr>
        <a:xfrm>
          <a:off x="958733" y="7260362"/>
          <a:ext cx="76200" cy="76200"/>
        </a:xfrm>
        <a:prstGeom prst="ellipse">
          <a:avLst/>
        </a:prstGeom>
        <a:solidFill>
          <a:srgbClr val="FFE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32</xdr:row>
      <xdr:rowOff>123825</xdr:rowOff>
    </xdr:from>
    <xdr:to>
      <xdr:col>19</xdr:col>
      <xdr:colOff>666750</xdr:colOff>
      <xdr:row>68</xdr:row>
      <xdr:rowOff>19050</xdr:rowOff>
    </xdr:to>
    <xdr:pic>
      <xdr:nvPicPr>
        <xdr:cNvPr id="198036" name="Picture 1" descr="Triagle 7">
          <a:extLst>
            <a:ext uri="{FF2B5EF4-FFF2-40B4-BE49-F238E27FC236}">
              <a16:creationId xmlns:a16="http://schemas.microsoft.com/office/drawing/2014/main" id="{EE2089BD-76B6-B02F-9C68-8158780661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4010025"/>
          <a:ext cx="6515100" cy="5572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123825</xdr:colOff>
      <xdr:row>48</xdr:row>
      <xdr:rowOff>19050</xdr:rowOff>
    </xdr:from>
    <xdr:to>
      <xdr:col>23</xdr:col>
      <xdr:colOff>676275</xdr:colOff>
      <xdr:row>62</xdr:row>
      <xdr:rowOff>28575</xdr:rowOff>
    </xdr:to>
    <xdr:pic>
      <xdr:nvPicPr>
        <xdr:cNvPr id="198037" name="Picture 2" descr="Fig12a">
          <a:extLst>
            <a:ext uri="{FF2B5EF4-FFF2-40B4-BE49-F238E27FC236}">
              <a16:creationId xmlns:a16="http://schemas.microsoft.com/office/drawing/2014/main" id="{D4E9F956-FFB7-5CE8-29DA-DFDA00B331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39850" y="6496050"/>
          <a:ext cx="2838450" cy="2276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85725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10243" name="cmdEnregistrerResultat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F57E7639-37AF-A884-94C4-13C054A99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66</xdr:row>
          <xdr:rowOff>104775</xdr:rowOff>
        </xdr:from>
        <xdr:to>
          <xdr:col>4</xdr:col>
          <xdr:colOff>95250</xdr:colOff>
          <xdr:row>68</xdr:row>
          <xdr:rowOff>76200</xdr:rowOff>
        </xdr:to>
        <xdr:sp macro="" textlink="">
          <xdr:nvSpPr>
            <xdr:cNvPr id="10244" name="cmdEffacerUnHistoriqueResultat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9E680A3B-B808-0C54-BA48-571176BCE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66</xdr:row>
          <xdr:rowOff>104775</xdr:rowOff>
        </xdr:from>
        <xdr:to>
          <xdr:col>8</xdr:col>
          <xdr:colOff>333375</xdr:colOff>
          <xdr:row>68</xdr:row>
          <xdr:rowOff>76200</xdr:rowOff>
        </xdr:to>
        <xdr:sp macro="" textlink="">
          <xdr:nvSpPr>
            <xdr:cNvPr id="10245" name="cmdEffacerToutHistoriqueResultat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9D6F4674-F8BE-A3B3-7387-A94F71941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1</xdr:col>
      <xdr:colOff>57150</xdr:colOff>
      <xdr:row>49</xdr:row>
      <xdr:rowOff>95250</xdr:rowOff>
    </xdr:from>
    <xdr:to>
      <xdr:col>9</xdr:col>
      <xdr:colOff>428625</xdr:colOff>
      <xdr:row>49</xdr:row>
      <xdr:rowOff>95250</xdr:rowOff>
    </xdr:to>
    <xdr:sp macro="" textlink="">
      <xdr:nvSpPr>
        <xdr:cNvPr id="198038" name="shpTriangleBottom">
          <a:extLst>
            <a:ext uri="{FF2B5EF4-FFF2-40B4-BE49-F238E27FC236}">
              <a16:creationId xmlns:a16="http://schemas.microsoft.com/office/drawing/2014/main" id="{83B243D1-AB3C-5EE0-BA62-404AB4331E1D}"/>
            </a:ext>
          </a:extLst>
        </xdr:cNvPr>
        <xdr:cNvSpPr>
          <a:spLocks noChangeShapeType="1"/>
        </xdr:cNvSpPr>
      </xdr:nvSpPr>
      <xdr:spPr bwMode="auto">
        <a:xfrm>
          <a:off x="819150" y="6734175"/>
          <a:ext cx="5143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57150</xdr:colOff>
      <xdr:row>26</xdr:row>
      <xdr:rowOff>47625</xdr:rowOff>
    </xdr:from>
    <xdr:to>
      <xdr:col>5</xdr:col>
      <xdr:colOff>352425</xdr:colOff>
      <xdr:row>49</xdr:row>
      <xdr:rowOff>95250</xdr:rowOff>
    </xdr:to>
    <xdr:sp macro="" textlink="">
      <xdr:nvSpPr>
        <xdr:cNvPr id="198039" name="shpTriangleLeftSide">
          <a:extLst>
            <a:ext uri="{FF2B5EF4-FFF2-40B4-BE49-F238E27FC236}">
              <a16:creationId xmlns:a16="http://schemas.microsoft.com/office/drawing/2014/main" id="{A8097BC0-A56B-F9A8-6959-4698923C125D}"/>
            </a:ext>
          </a:extLst>
        </xdr:cNvPr>
        <xdr:cNvSpPr>
          <a:spLocks noChangeShapeType="1"/>
        </xdr:cNvSpPr>
      </xdr:nvSpPr>
      <xdr:spPr bwMode="auto">
        <a:xfrm flipV="1">
          <a:off x="819150" y="2962275"/>
          <a:ext cx="257175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352425</xdr:colOff>
      <xdr:row>26</xdr:row>
      <xdr:rowOff>47625</xdr:rowOff>
    </xdr:from>
    <xdr:to>
      <xdr:col>9</xdr:col>
      <xdr:colOff>428625</xdr:colOff>
      <xdr:row>49</xdr:row>
      <xdr:rowOff>95250</xdr:rowOff>
    </xdr:to>
    <xdr:sp macro="" textlink="">
      <xdr:nvSpPr>
        <xdr:cNvPr id="198040" name="shpTriangleRightSide">
          <a:extLst>
            <a:ext uri="{FF2B5EF4-FFF2-40B4-BE49-F238E27FC236}">
              <a16:creationId xmlns:a16="http://schemas.microsoft.com/office/drawing/2014/main" id="{A0386265-E59E-C213-AE1B-43ED897115AE}"/>
            </a:ext>
          </a:extLst>
        </xdr:cNvPr>
        <xdr:cNvSpPr>
          <a:spLocks noChangeShapeType="1"/>
        </xdr:cNvSpPr>
      </xdr:nvSpPr>
      <xdr:spPr bwMode="auto">
        <a:xfrm flipH="1" flipV="1">
          <a:off x="3390900" y="2962275"/>
          <a:ext cx="257175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619125</xdr:colOff>
      <xdr:row>49</xdr:row>
      <xdr:rowOff>28575</xdr:rowOff>
    </xdr:from>
    <xdr:to>
      <xdr:col>8</xdr:col>
      <xdr:colOff>676275</xdr:colOff>
      <xdr:row>49</xdr:row>
      <xdr:rowOff>95250</xdr:rowOff>
    </xdr:to>
    <xdr:sp macro="" textlink="">
      <xdr:nvSpPr>
        <xdr:cNvPr id="198041" name="shpX1">
          <a:extLst>
            <a:ext uri="{FF2B5EF4-FFF2-40B4-BE49-F238E27FC236}">
              <a16:creationId xmlns:a16="http://schemas.microsoft.com/office/drawing/2014/main" id="{80AE5D6B-1536-9834-7FC3-53EE253F3863}"/>
            </a:ext>
          </a:extLst>
        </xdr:cNvPr>
        <xdr:cNvSpPr>
          <a:spLocks noChangeShapeType="1"/>
        </xdr:cNvSpPr>
      </xdr:nvSpPr>
      <xdr:spPr bwMode="auto">
        <a:xfrm flipH="1" flipV="1">
          <a:off x="5391150" y="6667500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104775</xdr:colOff>
      <xdr:row>49</xdr:row>
      <xdr:rowOff>28575</xdr:rowOff>
    </xdr:from>
    <xdr:to>
      <xdr:col>8</xdr:col>
      <xdr:colOff>161925</xdr:colOff>
      <xdr:row>49</xdr:row>
      <xdr:rowOff>95250</xdr:rowOff>
    </xdr:to>
    <xdr:sp macro="" textlink="">
      <xdr:nvSpPr>
        <xdr:cNvPr id="198042" name="shpX2">
          <a:extLst>
            <a:ext uri="{FF2B5EF4-FFF2-40B4-BE49-F238E27FC236}">
              <a16:creationId xmlns:a16="http://schemas.microsoft.com/office/drawing/2014/main" id="{3EB69DF8-FF6E-38A9-0E11-F8312ED10399}"/>
            </a:ext>
          </a:extLst>
        </xdr:cNvPr>
        <xdr:cNvSpPr>
          <a:spLocks noChangeShapeType="1"/>
        </xdr:cNvSpPr>
      </xdr:nvSpPr>
      <xdr:spPr bwMode="auto">
        <a:xfrm flipH="1" flipV="1">
          <a:off x="4876800" y="6667500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171450</xdr:colOff>
      <xdr:row>49</xdr:row>
      <xdr:rowOff>28575</xdr:rowOff>
    </xdr:from>
    <xdr:to>
      <xdr:col>7</xdr:col>
      <xdr:colOff>228600</xdr:colOff>
      <xdr:row>49</xdr:row>
      <xdr:rowOff>95250</xdr:rowOff>
    </xdr:to>
    <xdr:sp macro="" textlink="">
      <xdr:nvSpPr>
        <xdr:cNvPr id="198043" name="shpX3">
          <a:extLst>
            <a:ext uri="{FF2B5EF4-FFF2-40B4-BE49-F238E27FC236}">
              <a16:creationId xmlns:a16="http://schemas.microsoft.com/office/drawing/2014/main" id="{046C83AC-4896-964E-15DE-E03715EA7B4C}"/>
            </a:ext>
          </a:extLst>
        </xdr:cNvPr>
        <xdr:cNvSpPr>
          <a:spLocks noChangeShapeType="1"/>
        </xdr:cNvSpPr>
      </xdr:nvSpPr>
      <xdr:spPr bwMode="auto">
        <a:xfrm flipH="1" flipV="1">
          <a:off x="4362450" y="6667500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238125</xdr:colOff>
      <xdr:row>49</xdr:row>
      <xdr:rowOff>28575</xdr:rowOff>
    </xdr:from>
    <xdr:to>
      <xdr:col>6</xdr:col>
      <xdr:colOff>295275</xdr:colOff>
      <xdr:row>49</xdr:row>
      <xdr:rowOff>95250</xdr:rowOff>
    </xdr:to>
    <xdr:sp macro="" textlink="">
      <xdr:nvSpPr>
        <xdr:cNvPr id="198044" name="shpX4">
          <a:extLst>
            <a:ext uri="{FF2B5EF4-FFF2-40B4-BE49-F238E27FC236}">
              <a16:creationId xmlns:a16="http://schemas.microsoft.com/office/drawing/2014/main" id="{0C1EF655-4FEC-A14A-E7DD-AE1B345C31FE}"/>
            </a:ext>
          </a:extLst>
        </xdr:cNvPr>
        <xdr:cNvSpPr>
          <a:spLocks noChangeShapeType="1"/>
        </xdr:cNvSpPr>
      </xdr:nvSpPr>
      <xdr:spPr bwMode="auto">
        <a:xfrm flipH="1" flipV="1">
          <a:off x="3848100" y="6667500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295275</xdr:colOff>
      <xdr:row>49</xdr:row>
      <xdr:rowOff>28575</xdr:rowOff>
    </xdr:from>
    <xdr:to>
      <xdr:col>5</xdr:col>
      <xdr:colOff>352425</xdr:colOff>
      <xdr:row>49</xdr:row>
      <xdr:rowOff>95250</xdr:rowOff>
    </xdr:to>
    <xdr:sp macro="" textlink="">
      <xdr:nvSpPr>
        <xdr:cNvPr id="198045" name="shpX5">
          <a:extLst>
            <a:ext uri="{FF2B5EF4-FFF2-40B4-BE49-F238E27FC236}">
              <a16:creationId xmlns:a16="http://schemas.microsoft.com/office/drawing/2014/main" id="{D0582015-7A00-4929-AC5B-B67232406944}"/>
            </a:ext>
          </a:extLst>
        </xdr:cNvPr>
        <xdr:cNvSpPr>
          <a:spLocks noChangeShapeType="1"/>
        </xdr:cNvSpPr>
      </xdr:nvSpPr>
      <xdr:spPr bwMode="auto">
        <a:xfrm flipH="1" flipV="1">
          <a:off x="3333750" y="6667500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314325</xdr:colOff>
      <xdr:row>49</xdr:row>
      <xdr:rowOff>28575</xdr:rowOff>
    </xdr:from>
    <xdr:to>
      <xdr:col>4</xdr:col>
      <xdr:colOff>352425</xdr:colOff>
      <xdr:row>49</xdr:row>
      <xdr:rowOff>95250</xdr:rowOff>
    </xdr:to>
    <xdr:sp macro="" textlink="">
      <xdr:nvSpPr>
        <xdr:cNvPr id="198046" name="shpX6">
          <a:extLst>
            <a:ext uri="{FF2B5EF4-FFF2-40B4-BE49-F238E27FC236}">
              <a16:creationId xmlns:a16="http://schemas.microsoft.com/office/drawing/2014/main" id="{B553F6C3-D404-BF1B-2ECB-B10A4E1DC288}"/>
            </a:ext>
          </a:extLst>
        </xdr:cNvPr>
        <xdr:cNvSpPr>
          <a:spLocks noChangeShapeType="1"/>
        </xdr:cNvSpPr>
      </xdr:nvSpPr>
      <xdr:spPr bwMode="auto">
        <a:xfrm flipH="1" flipV="1">
          <a:off x="2828925" y="6667500"/>
          <a:ext cx="3810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438150</xdr:colOff>
      <xdr:row>49</xdr:row>
      <xdr:rowOff>28575</xdr:rowOff>
    </xdr:from>
    <xdr:to>
      <xdr:col>3</xdr:col>
      <xdr:colOff>485775</xdr:colOff>
      <xdr:row>49</xdr:row>
      <xdr:rowOff>95250</xdr:rowOff>
    </xdr:to>
    <xdr:sp macro="" textlink="">
      <xdr:nvSpPr>
        <xdr:cNvPr id="198047" name="shpX7">
          <a:extLst>
            <a:ext uri="{FF2B5EF4-FFF2-40B4-BE49-F238E27FC236}">
              <a16:creationId xmlns:a16="http://schemas.microsoft.com/office/drawing/2014/main" id="{8013454D-6F78-CE4A-CA7D-E330B8386D5B}"/>
            </a:ext>
          </a:extLst>
        </xdr:cNvPr>
        <xdr:cNvSpPr>
          <a:spLocks noChangeShapeType="1"/>
        </xdr:cNvSpPr>
      </xdr:nvSpPr>
      <xdr:spPr bwMode="auto">
        <a:xfrm flipH="1" flipV="1">
          <a:off x="2305050" y="6667500"/>
          <a:ext cx="47625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485775</xdr:colOff>
      <xdr:row>49</xdr:row>
      <xdr:rowOff>28575</xdr:rowOff>
    </xdr:from>
    <xdr:to>
      <xdr:col>2</xdr:col>
      <xdr:colOff>533400</xdr:colOff>
      <xdr:row>49</xdr:row>
      <xdr:rowOff>95250</xdr:rowOff>
    </xdr:to>
    <xdr:sp macro="" textlink="">
      <xdr:nvSpPr>
        <xdr:cNvPr id="198048" name="shpX8">
          <a:extLst>
            <a:ext uri="{FF2B5EF4-FFF2-40B4-BE49-F238E27FC236}">
              <a16:creationId xmlns:a16="http://schemas.microsoft.com/office/drawing/2014/main" id="{C9398AAC-E4BB-BB7E-4884-93CDA57AD9B7}"/>
            </a:ext>
          </a:extLst>
        </xdr:cNvPr>
        <xdr:cNvSpPr>
          <a:spLocks noChangeShapeType="1"/>
        </xdr:cNvSpPr>
      </xdr:nvSpPr>
      <xdr:spPr bwMode="auto">
        <a:xfrm flipH="1" flipV="1">
          <a:off x="1790700" y="6667500"/>
          <a:ext cx="47625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514350</xdr:colOff>
      <xdr:row>49</xdr:row>
      <xdr:rowOff>28575</xdr:rowOff>
    </xdr:from>
    <xdr:to>
      <xdr:col>2</xdr:col>
      <xdr:colOff>19050</xdr:colOff>
      <xdr:row>49</xdr:row>
      <xdr:rowOff>95250</xdr:rowOff>
    </xdr:to>
    <xdr:sp macro="" textlink="">
      <xdr:nvSpPr>
        <xdr:cNvPr id="198049" name="shpX9">
          <a:extLst>
            <a:ext uri="{FF2B5EF4-FFF2-40B4-BE49-F238E27FC236}">
              <a16:creationId xmlns:a16="http://schemas.microsoft.com/office/drawing/2014/main" id="{AF82E740-0DBF-04B9-2D9C-BDCCC64460EB}"/>
            </a:ext>
          </a:extLst>
        </xdr:cNvPr>
        <xdr:cNvSpPr>
          <a:spLocks noChangeShapeType="1"/>
        </xdr:cNvSpPr>
      </xdr:nvSpPr>
      <xdr:spPr bwMode="auto">
        <a:xfrm flipH="1" flipV="1">
          <a:off x="1276350" y="6667500"/>
          <a:ext cx="47625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304800</xdr:colOff>
      <xdr:row>47</xdr:row>
      <xdr:rowOff>47625</xdr:rowOff>
    </xdr:from>
    <xdr:to>
      <xdr:col>1</xdr:col>
      <xdr:colOff>419100</xdr:colOff>
      <xdr:row>47</xdr:row>
      <xdr:rowOff>47625</xdr:rowOff>
    </xdr:to>
    <xdr:sp macro="" textlink="">
      <xdr:nvSpPr>
        <xdr:cNvPr id="198050" name="shpY1">
          <a:extLst>
            <a:ext uri="{FF2B5EF4-FFF2-40B4-BE49-F238E27FC236}">
              <a16:creationId xmlns:a16="http://schemas.microsoft.com/office/drawing/2014/main" id="{AB9256FB-CAA4-68A0-043D-0570482042C7}"/>
            </a:ext>
          </a:extLst>
        </xdr:cNvPr>
        <xdr:cNvSpPr>
          <a:spLocks noChangeShapeType="1"/>
        </xdr:cNvSpPr>
      </xdr:nvSpPr>
      <xdr:spPr bwMode="auto">
        <a:xfrm>
          <a:off x="1066800" y="63627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44</xdr:row>
      <xdr:rowOff>152400</xdr:rowOff>
    </xdr:from>
    <xdr:to>
      <xdr:col>2</xdr:col>
      <xdr:colOff>133350</xdr:colOff>
      <xdr:row>44</xdr:row>
      <xdr:rowOff>152400</xdr:rowOff>
    </xdr:to>
    <xdr:sp macro="" textlink="">
      <xdr:nvSpPr>
        <xdr:cNvPr id="198051" name="shpY2">
          <a:extLst>
            <a:ext uri="{FF2B5EF4-FFF2-40B4-BE49-F238E27FC236}">
              <a16:creationId xmlns:a16="http://schemas.microsoft.com/office/drawing/2014/main" id="{77E09B14-566F-4BCC-542E-49452252A641}"/>
            </a:ext>
          </a:extLst>
        </xdr:cNvPr>
        <xdr:cNvSpPr>
          <a:spLocks noChangeShapeType="1"/>
        </xdr:cNvSpPr>
      </xdr:nvSpPr>
      <xdr:spPr bwMode="auto">
        <a:xfrm>
          <a:off x="1323975" y="5981700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42</xdr:row>
      <xdr:rowOff>104775</xdr:rowOff>
    </xdr:from>
    <xdr:to>
      <xdr:col>2</xdr:col>
      <xdr:colOff>390525</xdr:colOff>
      <xdr:row>42</xdr:row>
      <xdr:rowOff>104775</xdr:rowOff>
    </xdr:to>
    <xdr:sp macro="" textlink="">
      <xdr:nvSpPr>
        <xdr:cNvPr id="198052" name="shpY3">
          <a:extLst>
            <a:ext uri="{FF2B5EF4-FFF2-40B4-BE49-F238E27FC236}">
              <a16:creationId xmlns:a16="http://schemas.microsoft.com/office/drawing/2014/main" id="{B0BB2666-74BF-8BC3-A36B-AFDCF60E3AD1}"/>
            </a:ext>
          </a:extLst>
        </xdr:cNvPr>
        <xdr:cNvSpPr>
          <a:spLocks noChangeShapeType="1"/>
        </xdr:cNvSpPr>
      </xdr:nvSpPr>
      <xdr:spPr bwMode="auto">
        <a:xfrm>
          <a:off x="1581150" y="56102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40</xdr:row>
      <xdr:rowOff>47625</xdr:rowOff>
    </xdr:from>
    <xdr:to>
      <xdr:col>3</xdr:col>
      <xdr:colOff>85725</xdr:colOff>
      <xdr:row>40</xdr:row>
      <xdr:rowOff>47625</xdr:rowOff>
    </xdr:to>
    <xdr:sp macro="" textlink="">
      <xdr:nvSpPr>
        <xdr:cNvPr id="198053" name="shpY4">
          <a:extLst>
            <a:ext uri="{FF2B5EF4-FFF2-40B4-BE49-F238E27FC236}">
              <a16:creationId xmlns:a16="http://schemas.microsoft.com/office/drawing/2014/main" id="{258BAF31-09DF-B81D-A939-3DEFE3E23ABF}"/>
            </a:ext>
          </a:extLst>
        </xdr:cNvPr>
        <xdr:cNvSpPr>
          <a:spLocks noChangeShapeType="1"/>
        </xdr:cNvSpPr>
      </xdr:nvSpPr>
      <xdr:spPr bwMode="auto">
        <a:xfrm>
          <a:off x="1838325" y="5229225"/>
          <a:ext cx="11430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228600</xdr:colOff>
      <xdr:row>37</xdr:row>
      <xdr:rowOff>161925</xdr:rowOff>
    </xdr:from>
    <xdr:to>
      <xdr:col>3</xdr:col>
      <xdr:colOff>333375</xdr:colOff>
      <xdr:row>37</xdr:row>
      <xdr:rowOff>161925</xdr:rowOff>
    </xdr:to>
    <xdr:sp macro="" textlink="">
      <xdr:nvSpPr>
        <xdr:cNvPr id="198054" name="shpY5">
          <a:extLst>
            <a:ext uri="{FF2B5EF4-FFF2-40B4-BE49-F238E27FC236}">
              <a16:creationId xmlns:a16="http://schemas.microsoft.com/office/drawing/2014/main" id="{534ABD00-5064-101E-B6EC-CCA80C18E53C}"/>
            </a:ext>
          </a:extLst>
        </xdr:cNvPr>
        <xdr:cNvSpPr>
          <a:spLocks noChangeShapeType="1"/>
        </xdr:cNvSpPr>
      </xdr:nvSpPr>
      <xdr:spPr bwMode="auto">
        <a:xfrm>
          <a:off x="2095500" y="48577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485775</xdr:colOff>
      <xdr:row>35</xdr:row>
      <xdr:rowOff>104775</xdr:rowOff>
    </xdr:from>
    <xdr:to>
      <xdr:col>3</xdr:col>
      <xdr:colOff>590550</xdr:colOff>
      <xdr:row>35</xdr:row>
      <xdr:rowOff>104775</xdr:rowOff>
    </xdr:to>
    <xdr:sp macro="" textlink="">
      <xdr:nvSpPr>
        <xdr:cNvPr id="198055" name="shpY6">
          <a:extLst>
            <a:ext uri="{FF2B5EF4-FFF2-40B4-BE49-F238E27FC236}">
              <a16:creationId xmlns:a16="http://schemas.microsoft.com/office/drawing/2014/main" id="{475E8383-F106-7638-C36E-7B9EEAA6AD6B}"/>
            </a:ext>
          </a:extLst>
        </xdr:cNvPr>
        <xdr:cNvSpPr>
          <a:spLocks noChangeShapeType="1"/>
        </xdr:cNvSpPr>
      </xdr:nvSpPr>
      <xdr:spPr bwMode="auto">
        <a:xfrm>
          <a:off x="2352675" y="44767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33</xdr:row>
      <xdr:rowOff>47625</xdr:rowOff>
    </xdr:from>
    <xdr:to>
      <xdr:col>4</xdr:col>
      <xdr:colOff>200025</xdr:colOff>
      <xdr:row>33</xdr:row>
      <xdr:rowOff>47625</xdr:rowOff>
    </xdr:to>
    <xdr:sp macro="" textlink="">
      <xdr:nvSpPr>
        <xdr:cNvPr id="198056" name="shpY7">
          <a:extLst>
            <a:ext uri="{FF2B5EF4-FFF2-40B4-BE49-F238E27FC236}">
              <a16:creationId xmlns:a16="http://schemas.microsoft.com/office/drawing/2014/main" id="{3BA512CE-0C85-C7FF-F59B-2334C90D17CB}"/>
            </a:ext>
          </a:extLst>
        </xdr:cNvPr>
        <xdr:cNvSpPr>
          <a:spLocks noChangeShapeType="1"/>
        </xdr:cNvSpPr>
      </xdr:nvSpPr>
      <xdr:spPr bwMode="auto">
        <a:xfrm>
          <a:off x="2609850" y="4095750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30</xdr:row>
      <xdr:rowOff>161925</xdr:rowOff>
    </xdr:from>
    <xdr:to>
      <xdr:col>4</xdr:col>
      <xdr:colOff>457200</xdr:colOff>
      <xdr:row>30</xdr:row>
      <xdr:rowOff>161925</xdr:rowOff>
    </xdr:to>
    <xdr:sp macro="" textlink="">
      <xdr:nvSpPr>
        <xdr:cNvPr id="198057" name="shpY8">
          <a:extLst>
            <a:ext uri="{FF2B5EF4-FFF2-40B4-BE49-F238E27FC236}">
              <a16:creationId xmlns:a16="http://schemas.microsoft.com/office/drawing/2014/main" id="{5879EC91-A8D0-9633-1710-68776A26E577}"/>
            </a:ext>
          </a:extLst>
        </xdr:cNvPr>
        <xdr:cNvSpPr>
          <a:spLocks noChangeShapeType="1"/>
        </xdr:cNvSpPr>
      </xdr:nvSpPr>
      <xdr:spPr bwMode="auto">
        <a:xfrm>
          <a:off x="2867025" y="37242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85725</xdr:colOff>
      <xdr:row>28</xdr:row>
      <xdr:rowOff>104775</xdr:rowOff>
    </xdr:from>
    <xdr:to>
      <xdr:col>5</xdr:col>
      <xdr:colOff>190500</xdr:colOff>
      <xdr:row>28</xdr:row>
      <xdr:rowOff>104775</xdr:rowOff>
    </xdr:to>
    <xdr:sp macro="" textlink="">
      <xdr:nvSpPr>
        <xdr:cNvPr id="198058" name="shpY9">
          <a:extLst>
            <a:ext uri="{FF2B5EF4-FFF2-40B4-BE49-F238E27FC236}">
              <a16:creationId xmlns:a16="http://schemas.microsoft.com/office/drawing/2014/main" id="{4A7270D2-F872-4503-6983-DD882B62EED9}"/>
            </a:ext>
          </a:extLst>
        </xdr:cNvPr>
        <xdr:cNvSpPr>
          <a:spLocks noChangeShapeType="1"/>
        </xdr:cNvSpPr>
      </xdr:nvSpPr>
      <xdr:spPr bwMode="auto">
        <a:xfrm>
          <a:off x="3124200" y="3343275"/>
          <a:ext cx="1047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552450</xdr:colOff>
      <xdr:row>28</xdr:row>
      <xdr:rowOff>104775</xdr:rowOff>
    </xdr:from>
    <xdr:to>
      <xdr:col>6</xdr:col>
      <xdr:colOff>38100</xdr:colOff>
      <xdr:row>29</xdr:row>
      <xdr:rowOff>19050</xdr:rowOff>
    </xdr:to>
    <xdr:sp macro="" textlink="">
      <xdr:nvSpPr>
        <xdr:cNvPr id="198059" name="shpYY1">
          <a:extLst>
            <a:ext uri="{FF2B5EF4-FFF2-40B4-BE49-F238E27FC236}">
              <a16:creationId xmlns:a16="http://schemas.microsoft.com/office/drawing/2014/main" id="{517AF5C1-E920-BAD4-CBF1-919B5078C48A}"/>
            </a:ext>
          </a:extLst>
        </xdr:cNvPr>
        <xdr:cNvSpPr>
          <a:spLocks noChangeShapeType="1"/>
        </xdr:cNvSpPr>
      </xdr:nvSpPr>
      <xdr:spPr bwMode="auto">
        <a:xfrm flipH="1">
          <a:off x="3590925" y="3343275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238125</xdr:colOff>
      <xdr:row>30</xdr:row>
      <xdr:rowOff>161925</xdr:rowOff>
    </xdr:from>
    <xdr:to>
      <xdr:col>6</xdr:col>
      <xdr:colOff>295275</xdr:colOff>
      <xdr:row>31</xdr:row>
      <xdr:rowOff>76200</xdr:rowOff>
    </xdr:to>
    <xdr:sp macro="" textlink="">
      <xdr:nvSpPr>
        <xdr:cNvPr id="198060" name="shpYY2">
          <a:extLst>
            <a:ext uri="{FF2B5EF4-FFF2-40B4-BE49-F238E27FC236}">
              <a16:creationId xmlns:a16="http://schemas.microsoft.com/office/drawing/2014/main" id="{6AC230B6-DBDD-0CB2-00FB-5BA0244959D4}"/>
            </a:ext>
          </a:extLst>
        </xdr:cNvPr>
        <xdr:cNvSpPr>
          <a:spLocks noChangeShapeType="1"/>
        </xdr:cNvSpPr>
      </xdr:nvSpPr>
      <xdr:spPr bwMode="auto">
        <a:xfrm flipH="1">
          <a:off x="3848100" y="3724275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495300</xdr:colOff>
      <xdr:row>33</xdr:row>
      <xdr:rowOff>47625</xdr:rowOff>
    </xdr:from>
    <xdr:to>
      <xdr:col>6</xdr:col>
      <xdr:colOff>552450</xdr:colOff>
      <xdr:row>33</xdr:row>
      <xdr:rowOff>123825</xdr:rowOff>
    </xdr:to>
    <xdr:sp macro="" textlink="">
      <xdr:nvSpPr>
        <xdr:cNvPr id="198061" name="shpYY3">
          <a:extLst>
            <a:ext uri="{FF2B5EF4-FFF2-40B4-BE49-F238E27FC236}">
              <a16:creationId xmlns:a16="http://schemas.microsoft.com/office/drawing/2014/main" id="{3CF7F748-4A09-B0FF-37F0-168FD52E2813}"/>
            </a:ext>
          </a:extLst>
        </xdr:cNvPr>
        <xdr:cNvSpPr>
          <a:spLocks noChangeShapeType="1"/>
        </xdr:cNvSpPr>
      </xdr:nvSpPr>
      <xdr:spPr bwMode="auto">
        <a:xfrm flipH="1">
          <a:off x="4105275" y="409575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171450</xdr:colOff>
      <xdr:row>35</xdr:row>
      <xdr:rowOff>104775</xdr:rowOff>
    </xdr:from>
    <xdr:to>
      <xdr:col>7</xdr:col>
      <xdr:colOff>228600</xdr:colOff>
      <xdr:row>36</xdr:row>
      <xdr:rowOff>19050</xdr:rowOff>
    </xdr:to>
    <xdr:sp macro="" textlink="">
      <xdr:nvSpPr>
        <xdr:cNvPr id="198062" name="shpYY4">
          <a:extLst>
            <a:ext uri="{FF2B5EF4-FFF2-40B4-BE49-F238E27FC236}">
              <a16:creationId xmlns:a16="http://schemas.microsoft.com/office/drawing/2014/main" id="{DCBB370A-B3CA-5C6F-95BB-6F1722E576FB}"/>
            </a:ext>
          </a:extLst>
        </xdr:cNvPr>
        <xdr:cNvSpPr>
          <a:spLocks noChangeShapeType="1"/>
        </xdr:cNvSpPr>
      </xdr:nvSpPr>
      <xdr:spPr bwMode="auto">
        <a:xfrm flipH="1">
          <a:off x="4362450" y="447675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428625</xdr:colOff>
      <xdr:row>37</xdr:row>
      <xdr:rowOff>161925</xdr:rowOff>
    </xdr:from>
    <xdr:to>
      <xdr:col>7</xdr:col>
      <xdr:colOff>485775</xdr:colOff>
      <xdr:row>38</xdr:row>
      <xdr:rowOff>76200</xdr:rowOff>
    </xdr:to>
    <xdr:sp macro="" textlink="">
      <xdr:nvSpPr>
        <xdr:cNvPr id="198063" name="shpYY5">
          <a:extLst>
            <a:ext uri="{FF2B5EF4-FFF2-40B4-BE49-F238E27FC236}">
              <a16:creationId xmlns:a16="http://schemas.microsoft.com/office/drawing/2014/main" id="{8B942089-B55A-56A7-A280-800D94E47264}"/>
            </a:ext>
          </a:extLst>
        </xdr:cNvPr>
        <xdr:cNvSpPr>
          <a:spLocks noChangeShapeType="1"/>
        </xdr:cNvSpPr>
      </xdr:nvSpPr>
      <xdr:spPr bwMode="auto">
        <a:xfrm flipH="1">
          <a:off x="4619625" y="485775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104775</xdr:colOff>
      <xdr:row>40</xdr:row>
      <xdr:rowOff>47625</xdr:rowOff>
    </xdr:from>
    <xdr:to>
      <xdr:col>8</xdr:col>
      <xdr:colOff>161925</xdr:colOff>
      <xdr:row>40</xdr:row>
      <xdr:rowOff>123825</xdr:rowOff>
    </xdr:to>
    <xdr:sp macro="" textlink="">
      <xdr:nvSpPr>
        <xdr:cNvPr id="198064" name="shpYY6">
          <a:extLst>
            <a:ext uri="{FF2B5EF4-FFF2-40B4-BE49-F238E27FC236}">
              <a16:creationId xmlns:a16="http://schemas.microsoft.com/office/drawing/2014/main" id="{BA2452EE-0C9E-2829-FAC5-D63E1D2EA53F}"/>
            </a:ext>
          </a:extLst>
        </xdr:cNvPr>
        <xdr:cNvSpPr>
          <a:spLocks noChangeShapeType="1"/>
        </xdr:cNvSpPr>
      </xdr:nvSpPr>
      <xdr:spPr bwMode="auto">
        <a:xfrm flipH="1">
          <a:off x="4876800" y="5229225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361950</xdr:colOff>
      <xdr:row>42</xdr:row>
      <xdr:rowOff>104775</xdr:rowOff>
    </xdr:from>
    <xdr:to>
      <xdr:col>8</xdr:col>
      <xdr:colOff>419100</xdr:colOff>
      <xdr:row>43</xdr:row>
      <xdr:rowOff>9525</xdr:rowOff>
    </xdr:to>
    <xdr:sp macro="" textlink="">
      <xdr:nvSpPr>
        <xdr:cNvPr id="198065" name="shpYY7">
          <a:extLst>
            <a:ext uri="{FF2B5EF4-FFF2-40B4-BE49-F238E27FC236}">
              <a16:creationId xmlns:a16="http://schemas.microsoft.com/office/drawing/2014/main" id="{69223D36-6A58-D63D-A0DA-E7CEAB8E077C}"/>
            </a:ext>
          </a:extLst>
        </xdr:cNvPr>
        <xdr:cNvSpPr>
          <a:spLocks noChangeShapeType="1"/>
        </xdr:cNvSpPr>
      </xdr:nvSpPr>
      <xdr:spPr bwMode="auto">
        <a:xfrm flipH="1">
          <a:off x="5133975" y="5610225"/>
          <a:ext cx="57150" cy="666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619125</xdr:colOff>
      <xdr:row>44</xdr:row>
      <xdr:rowOff>152400</xdr:rowOff>
    </xdr:from>
    <xdr:to>
      <xdr:col>8</xdr:col>
      <xdr:colOff>676275</xdr:colOff>
      <xdr:row>45</xdr:row>
      <xdr:rowOff>66675</xdr:rowOff>
    </xdr:to>
    <xdr:sp macro="" textlink="">
      <xdr:nvSpPr>
        <xdr:cNvPr id="198066" name="shpYY8">
          <a:extLst>
            <a:ext uri="{FF2B5EF4-FFF2-40B4-BE49-F238E27FC236}">
              <a16:creationId xmlns:a16="http://schemas.microsoft.com/office/drawing/2014/main" id="{BCEE0C7C-4774-8515-EAC9-71A17F7736F4}"/>
            </a:ext>
          </a:extLst>
        </xdr:cNvPr>
        <xdr:cNvSpPr>
          <a:spLocks noChangeShapeType="1"/>
        </xdr:cNvSpPr>
      </xdr:nvSpPr>
      <xdr:spPr bwMode="auto">
        <a:xfrm flipH="1">
          <a:off x="5391150" y="598170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114300</xdr:colOff>
      <xdr:row>47</xdr:row>
      <xdr:rowOff>47625</xdr:rowOff>
    </xdr:from>
    <xdr:to>
      <xdr:col>9</xdr:col>
      <xdr:colOff>171450</xdr:colOff>
      <xdr:row>47</xdr:row>
      <xdr:rowOff>123825</xdr:rowOff>
    </xdr:to>
    <xdr:sp macro="" textlink="">
      <xdr:nvSpPr>
        <xdr:cNvPr id="198067" name="shpYY9">
          <a:extLst>
            <a:ext uri="{FF2B5EF4-FFF2-40B4-BE49-F238E27FC236}">
              <a16:creationId xmlns:a16="http://schemas.microsoft.com/office/drawing/2014/main" id="{A174A6EE-D012-4618-E205-3A4B1AAAE904}"/>
            </a:ext>
          </a:extLst>
        </xdr:cNvPr>
        <xdr:cNvSpPr>
          <a:spLocks noChangeShapeType="1"/>
        </xdr:cNvSpPr>
      </xdr:nvSpPr>
      <xdr:spPr bwMode="auto">
        <a:xfrm flipH="1">
          <a:off x="5648325" y="6362700"/>
          <a:ext cx="57150" cy="7620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34</xdr:row>
      <xdr:rowOff>76200</xdr:rowOff>
    </xdr:from>
    <xdr:to>
      <xdr:col>7</xdr:col>
      <xdr:colOff>95250</xdr:colOff>
      <xdr:row>49</xdr:row>
      <xdr:rowOff>95250</xdr:rowOff>
    </xdr:to>
    <xdr:sp macro="" textlink="">
      <xdr:nvSpPr>
        <xdr:cNvPr id="198068" name="shpLigneSequence2">
          <a:extLst>
            <a:ext uri="{FF2B5EF4-FFF2-40B4-BE49-F238E27FC236}">
              <a16:creationId xmlns:a16="http://schemas.microsoft.com/office/drawing/2014/main" id="{D3B24674-A30C-E68A-2025-71890C4027CF}"/>
            </a:ext>
          </a:extLst>
        </xdr:cNvPr>
        <xdr:cNvSpPr>
          <a:spLocks noChangeShapeType="1"/>
        </xdr:cNvSpPr>
      </xdr:nvSpPr>
      <xdr:spPr bwMode="auto">
        <a:xfrm flipH="1">
          <a:off x="2609850" y="4286250"/>
          <a:ext cx="1676400" cy="2447925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28</xdr:row>
      <xdr:rowOff>104775</xdr:rowOff>
    </xdr:from>
    <xdr:to>
      <xdr:col>6</xdr:col>
      <xdr:colOff>38100</xdr:colOff>
      <xdr:row>43</xdr:row>
      <xdr:rowOff>47625</xdr:rowOff>
    </xdr:to>
    <xdr:sp macro="" textlink="">
      <xdr:nvSpPr>
        <xdr:cNvPr id="198069" name="shpLigneSequence4">
          <a:extLst>
            <a:ext uri="{FF2B5EF4-FFF2-40B4-BE49-F238E27FC236}">
              <a16:creationId xmlns:a16="http://schemas.microsoft.com/office/drawing/2014/main" id="{61B3E804-B3FD-8A35-A3E0-748F1475F287}"/>
            </a:ext>
          </a:extLst>
        </xdr:cNvPr>
        <xdr:cNvSpPr>
          <a:spLocks noChangeShapeType="1"/>
        </xdr:cNvSpPr>
      </xdr:nvSpPr>
      <xdr:spPr bwMode="auto">
        <a:xfrm flipH="1">
          <a:off x="2028825" y="3343275"/>
          <a:ext cx="1619250" cy="2371725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40</xdr:row>
      <xdr:rowOff>161925</xdr:rowOff>
    </xdr:from>
    <xdr:to>
      <xdr:col>3</xdr:col>
      <xdr:colOff>228600</xdr:colOff>
      <xdr:row>44</xdr:row>
      <xdr:rowOff>0</xdr:rowOff>
    </xdr:to>
    <xdr:sp macro="" textlink="">
      <xdr:nvSpPr>
        <xdr:cNvPr id="198070" name="shpLigneSequence6">
          <a:extLst>
            <a:ext uri="{FF2B5EF4-FFF2-40B4-BE49-F238E27FC236}">
              <a16:creationId xmlns:a16="http://schemas.microsoft.com/office/drawing/2014/main" id="{C6D34FAE-E906-BFFE-0D70-FD6C84702DC3}"/>
            </a:ext>
          </a:extLst>
        </xdr:cNvPr>
        <xdr:cNvSpPr>
          <a:spLocks noChangeShapeType="1"/>
        </xdr:cNvSpPr>
      </xdr:nvSpPr>
      <xdr:spPr bwMode="auto">
        <a:xfrm>
          <a:off x="1762125" y="5343525"/>
          <a:ext cx="333375" cy="4857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180975</xdr:colOff>
      <xdr:row>44</xdr:row>
      <xdr:rowOff>0</xdr:rowOff>
    </xdr:from>
    <xdr:to>
      <xdr:col>3</xdr:col>
      <xdr:colOff>228600</xdr:colOff>
      <xdr:row>49</xdr:row>
      <xdr:rowOff>95250</xdr:rowOff>
    </xdr:to>
    <xdr:sp macro="" textlink="">
      <xdr:nvSpPr>
        <xdr:cNvPr id="198071" name="shpLigneSequence7">
          <a:extLst>
            <a:ext uri="{FF2B5EF4-FFF2-40B4-BE49-F238E27FC236}">
              <a16:creationId xmlns:a16="http://schemas.microsoft.com/office/drawing/2014/main" id="{4F9B96AB-BD63-BFBA-C1FB-58D68C74BD6C}"/>
            </a:ext>
          </a:extLst>
        </xdr:cNvPr>
        <xdr:cNvSpPr>
          <a:spLocks noChangeShapeType="1"/>
        </xdr:cNvSpPr>
      </xdr:nvSpPr>
      <xdr:spPr bwMode="auto">
        <a:xfrm flipH="1">
          <a:off x="1485900" y="5829300"/>
          <a:ext cx="609600" cy="90487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35</xdr:row>
      <xdr:rowOff>104775</xdr:rowOff>
    </xdr:from>
    <xdr:to>
      <xdr:col>5</xdr:col>
      <xdr:colOff>476250</xdr:colOff>
      <xdr:row>41</xdr:row>
      <xdr:rowOff>76200</xdr:rowOff>
    </xdr:to>
    <xdr:sp macro="" textlink="">
      <xdr:nvSpPr>
        <xdr:cNvPr id="198072" name="shpLigneSequence9">
          <a:extLst>
            <a:ext uri="{FF2B5EF4-FFF2-40B4-BE49-F238E27FC236}">
              <a16:creationId xmlns:a16="http://schemas.microsoft.com/office/drawing/2014/main" id="{E725EF30-A901-AAB6-E697-D5FCD09F59EF}"/>
            </a:ext>
          </a:extLst>
        </xdr:cNvPr>
        <xdr:cNvSpPr>
          <a:spLocks noChangeShapeType="1"/>
        </xdr:cNvSpPr>
      </xdr:nvSpPr>
      <xdr:spPr bwMode="auto">
        <a:xfrm>
          <a:off x="2867025" y="4476750"/>
          <a:ext cx="647700" cy="942975"/>
        </a:xfrm>
        <a:prstGeom prst="line">
          <a:avLst/>
        </a:prstGeom>
        <a:noFill/>
        <a:ln w="19050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58560</xdr:colOff>
      <xdr:row>37</xdr:row>
      <xdr:rowOff>62724</xdr:rowOff>
    </xdr:from>
    <xdr:to>
      <xdr:col>2</xdr:col>
      <xdr:colOff>483610</xdr:colOff>
      <xdr:row>38</xdr:row>
      <xdr:rowOff>73269</xdr:rowOff>
    </xdr:to>
    <xdr:sp macro="" textlink="">
      <xdr:nvSpPr>
        <xdr:cNvPr id="10282" name="shpLabel2">
          <a:extLst>
            <a:ext uri="{FF2B5EF4-FFF2-40B4-BE49-F238E27FC236}">
              <a16:creationId xmlns:a16="http://schemas.microsoft.com/office/drawing/2014/main" id="{F8758132-2CE9-583D-52E0-1A9BA6F890FD}"/>
            </a:ext>
          </a:extLst>
        </xdr:cNvPr>
        <xdr:cNvSpPr txBox="1">
          <a:spLocks noChangeArrowheads="1"/>
        </xdr:cNvSpPr>
      </xdr:nvSpPr>
      <xdr:spPr bwMode="auto">
        <a:xfrm>
          <a:off x="1363485" y="4758549"/>
          <a:ext cx="425050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CH4</a:t>
          </a:r>
        </a:p>
      </xdr:txBody>
    </xdr:sp>
    <xdr:clientData/>
  </xdr:twoCellAnchor>
  <xdr:twoCellAnchor>
    <xdr:from>
      <xdr:col>8</xdr:col>
      <xdr:colOff>266376</xdr:colOff>
      <xdr:row>37</xdr:row>
      <xdr:rowOff>152709</xdr:rowOff>
    </xdr:from>
    <xdr:to>
      <xdr:col>9</xdr:col>
      <xdr:colOff>268</xdr:colOff>
      <xdr:row>39</xdr:row>
      <xdr:rowOff>1329</xdr:rowOff>
    </xdr:to>
    <xdr:sp macro="" textlink="">
      <xdr:nvSpPr>
        <xdr:cNvPr id="10283" name="shpLabel3">
          <a:extLst>
            <a:ext uri="{FF2B5EF4-FFF2-40B4-BE49-F238E27FC236}">
              <a16:creationId xmlns:a16="http://schemas.microsoft.com/office/drawing/2014/main" id="{F58599A4-52AA-BE5F-DDBD-FD0D6CDAA45D}"/>
            </a:ext>
          </a:extLst>
        </xdr:cNvPr>
        <xdr:cNvSpPr txBox="1">
          <a:spLocks noChangeArrowheads="1"/>
        </xdr:cNvSpPr>
      </xdr:nvSpPr>
      <xdr:spPr bwMode="auto">
        <a:xfrm>
          <a:off x="5038401" y="4848534"/>
          <a:ext cx="495892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C2H4</a:t>
          </a:r>
        </a:p>
      </xdr:txBody>
    </xdr:sp>
    <xdr:clientData/>
  </xdr:twoCellAnchor>
  <xdr:twoCellAnchor>
    <xdr:from>
      <xdr:col>5</xdr:col>
      <xdr:colOff>87199</xdr:colOff>
      <xdr:row>50</xdr:row>
      <xdr:rowOff>94833</xdr:rowOff>
    </xdr:from>
    <xdr:to>
      <xdr:col>6</xdr:col>
      <xdr:colOff>11591</xdr:colOff>
      <xdr:row>51</xdr:row>
      <xdr:rowOff>105378</xdr:rowOff>
    </xdr:to>
    <xdr:sp macro="" textlink="">
      <xdr:nvSpPr>
        <xdr:cNvPr id="10284" name="shpLabel1">
          <a:extLst>
            <a:ext uri="{FF2B5EF4-FFF2-40B4-BE49-F238E27FC236}">
              <a16:creationId xmlns:a16="http://schemas.microsoft.com/office/drawing/2014/main" id="{16748728-A19B-370E-8E0F-BEFC3AD8DA7F}"/>
            </a:ext>
          </a:extLst>
        </xdr:cNvPr>
        <xdr:cNvSpPr txBox="1">
          <a:spLocks noChangeArrowheads="1"/>
        </xdr:cNvSpPr>
      </xdr:nvSpPr>
      <xdr:spPr bwMode="auto">
        <a:xfrm>
          <a:off x="3125674" y="6895683"/>
          <a:ext cx="495892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% C2H6</a:t>
          </a:r>
        </a:p>
      </xdr:txBody>
    </xdr:sp>
    <xdr:clientData/>
  </xdr:twoCellAnchor>
  <xdr:twoCellAnchor>
    <xdr:from>
      <xdr:col>1</xdr:col>
      <xdr:colOff>25896</xdr:colOff>
      <xdr:row>50</xdr:row>
      <xdr:rowOff>49840</xdr:rowOff>
    </xdr:from>
    <xdr:to>
      <xdr:col>1</xdr:col>
      <xdr:colOff>256132</xdr:colOff>
      <xdr:row>51</xdr:row>
      <xdr:rowOff>60385</xdr:rowOff>
    </xdr:to>
    <xdr:sp macro="" textlink="">
      <xdr:nvSpPr>
        <xdr:cNvPr id="10285" name="shpLabel4">
          <a:extLst>
            <a:ext uri="{FF2B5EF4-FFF2-40B4-BE49-F238E27FC236}">
              <a16:creationId xmlns:a16="http://schemas.microsoft.com/office/drawing/2014/main" id="{37022628-62A5-A234-ECC3-C4D154AA51BF}"/>
            </a:ext>
          </a:extLst>
        </xdr:cNvPr>
        <xdr:cNvSpPr txBox="1">
          <a:spLocks noChangeArrowheads="1"/>
        </xdr:cNvSpPr>
      </xdr:nvSpPr>
      <xdr:spPr bwMode="auto">
        <a:xfrm>
          <a:off x="787896" y="6850690"/>
          <a:ext cx="230236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9</xdr:col>
      <xdr:colOff>451884</xdr:colOff>
      <xdr:row>50</xdr:row>
      <xdr:rowOff>49840</xdr:rowOff>
    </xdr:from>
    <xdr:to>
      <xdr:col>9</xdr:col>
      <xdr:colOff>540436</xdr:colOff>
      <xdr:row>51</xdr:row>
      <xdr:rowOff>60385</xdr:rowOff>
    </xdr:to>
    <xdr:sp macro="" textlink="">
      <xdr:nvSpPr>
        <xdr:cNvPr id="10286" name="shpLabel5">
          <a:extLst>
            <a:ext uri="{FF2B5EF4-FFF2-40B4-BE49-F238E27FC236}">
              <a16:creationId xmlns:a16="http://schemas.microsoft.com/office/drawing/2014/main" id="{E4AE910D-6BD4-208F-AF3B-86EC98B761CA}"/>
            </a:ext>
          </a:extLst>
        </xdr:cNvPr>
        <xdr:cNvSpPr txBox="1">
          <a:spLocks noChangeArrowheads="1"/>
        </xdr:cNvSpPr>
      </xdr:nvSpPr>
      <xdr:spPr bwMode="auto">
        <a:xfrm>
          <a:off x="5985909" y="6850690"/>
          <a:ext cx="88552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0</xdr:col>
      <xdr:colOff>752475</xdr:colOff>
      <xdr:row>49</xdr:row>
      <xdr:rowOff>1801</xdr:rowOff>
    </xdr:from>
    <xdr:to>
      <xdr:col>1</xdr:col>
      <xdr:colOff>79027</xdr:colOff>
      <xdr:row>50</xdr:row>
      <xdr:rowOff>12346</xdr:rowOff>
    </xdr:to>
    <xdr:sp macro="" textlink="">
      <xdr:nvSpPr>
        <xdr:cNvPr id="10287" name="shpLabel6">
          <a:extLst>
            <a:ext uri="{FF2B5EF4-FFF2-40B4-BE49-F238E27FC236}">
              <a16:creationId xmlns:a16="http://schemas.microsoft.com/office/drawing/2014/main" id="{F227FCBF-8D49-F40C-63D1-CFD346C5D529}"/>
            </a:ext>
          </a:extLst>
        </xdr:cNvPr>
        <xdr:cNvSpPr txBox="1">
          <a:spLocks noChangeArrowheads="1"/>
        </xdr:cNvSpPr>
      </xdr:nvSpPr>
      <xdr:spPr bwMode="auto">
        <a:xfrm>
          <a:off x="752475" y="6640726"/>
          <a:ext cx="88552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4</xdr:col>
      <xdr:colOff>469390</xdr:colOff>
      <xdr:row>26</xdr:row>
      <xdr:rowOff>81702</xdr:rowOff>
    </xdr:from>
    <xdr:to>
      <xdr:col>5</xdr:col>
      <xdr:colOff>175751</xdr:colOff>
      <xdr:row>27</xdr:row>
      <xdr:rowOff>92247</xdr:rowOff>
    </xdr:to>
    <xdr:sp macro="" textlink="">
      <xdr:nvSpPr>
        <xdr:cNvPr id="10288" name="shpLabel7">
          <a:extLst>
            <a:ext uri="{FF2B5EF4-FFF2-40B4-BE49-F238E27FC236}">
              <a16:creationId xmlns:a16="http://schemas.microsoft.com/office/drawing/2014/main" id="{6F9A79EE-2B65-685C-87B3-621E471B25C1}"/>
            </a:ext>
          </a:extLst>
        </xdr:cNvPr>
        <xdr:cNvSpPr txBox="1">
          <a:spLocks noChangeArrowheads="1"/>
        </xdr:cNvSpPr>
      </xdr:nvSpPr>
      <xdr:spPr bwMode="auto">
        <a:xfrm>
          <a:off x="2983990" y="2996352"/>
          <a:ext cx="230236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556525</xdr:colOff>
      <xdr:row>26</xdr:row>
      <xdr:rowOff>81702</xdr:rowOff>
    </xdr:from>
    <xdr:to>
      <xdr:col>6</xdr:col>
      <xdr:colOff>73577</xdr:colOff>
      <xdr:row>27</xdr:row>
      <xdr:rowOff>92247</xdr:rowOff>
    </xdr:to>
    <xdr:sp macro="" textlink="">
      <xdr:nvSpPr>
        <xdr:cNvPr id="10289" name="shpLabel8">
          <a:extLst>
            <a:ext uri="{FF2B5EF4-FFF2-40B4-BE49-F238E27FC236}">
              <a16:creationId xmlns:a16="http://schemas.microsoft.com/office/drawing/2014/main" id="{4918F390-5043-D3DB-814C-EA81EF7A25DA}"/>
            </a:ext>
          </a:extLst>
        </xdr:cNvPr>
        <xdr:cNvSpPr txBox="1">
          <a:spLocks noChangeArrowheads="1"/>
        </xdr:cNvSpPr>
      </xdr:nvSpPr>
      <xdr:spPr bwMode="auto">
        <a:xfrm>
          <a:off x="3595000" y="2996352"/>
          <a:ext cx="88552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0</a:t>
          </a:r>
        </a:p>
      </xdr:txBody>
    </xdr:sp>
    <xdr:clientData/>
  </xdr:twoCellAnchor>
  <xdr:twoCellAnchor>
    <xdr:from>
      <xdr:col>9</xdr:col>
      <xdr:colOff>620133</xdr:colOff>
      <xdr:row>49</xdr:row>
      <xdr:rowOff>1801</xdr:rowOff>
    </xdr:from>
    <xdr:to>
      <xdr:col>10</xdr:col>
      <xdr:colOff>88369</xdr:colOff>
      <xdr:row>50</xdr:row>
      <xdr:rowOff>12346</xdr:rowOff>
    </xdr:to>
    <xdr:sp macro="" textlink="">
      <xdr:nvSpPr>
        <xdr:cNvPr id="10290" name="shpLabel9">
          <a:extLst>
            <a:ext uri="{FF2B5EF4-FFF2-40B4-BE49-F238E27FC236}">
              <a16:creationId xmlns:a16="http://schemas.microsoft.com/office/drawing/2014/main" id="{DE56A7A7-78F3-0370-7BF5-252F0C670530}"/>
            </a:ext>
          </a:extLst>
        </xdr:cNvPr>
        <xdr:cNvSpPr txBox="1">
          <a:spLocks noChangeArrowheads="1"/>
        </xdr:cNvSpPr>
      </xdr:nvSpPr>
      <xdr:spPr bwMode="auto">
        <a:xfrm>
          <a:off x="6154158" y="6640726"/>
          <a:ext cx="230236" cy="17247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  <xdr:txBody>
        <a:bodyPr wrap="none" lIns="18288" tIns="22860" rIns="0" bIns="0" anchor="t" upright="1">
          <a:noAutofit/>
        </a:bodyPr>
        <a:lstStyle/>
        <a:p>
          <a:pPr algn="l" rtl="0">
            <a:defRPr sz="1000"/>
          </a:pPr>
          <a:r>
            <a:rPr lang="fr-CA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100</a:t>
          </a:r>
        </a:p>
      </xdr:txBody>
    </xdr:sp>
    <xdr:clientData/>
  </xdr:twoCellAnchor>
  <xdr:twoCellAnchor>
    <xdr:from>
      <xdr:col>5</xdr:col>
      <xdr:colOff>310328</xdr:colOff>
      <xdr:row>35</xdr:row>
      <xdr:rowOff>55934</xdr:rowOff>
    </xdr:from>
    <xdr:to>
      <xdr:col>5</xdr:col>
      <xdr:colOff>386528</xdr:colOff>
      <xdr:row>35</xdr:row>
      <xdr:rowOff>132134</xdr:rowOff>
    </xdr:to>
    <xdr:sp macro="" textlink="">
      <xdr:nvSpPr>
        <xdr:cNvPr id="4" name="shpSerieCourante">
          <a:extLst>
            <a:ext uri="{FF2B5EF4-FFF2-40B4-BE49-F238E27FC236}">
              <a16:creationId xmlns:a16="http://schemas.microsoft.com/office/drawing/2014/main" id="{A3D01779-C5F5-71AD-0AE6-ACC5DB5BF209}"/>
            </a:ext>
          </a:extLst>
        </xdr:cNvPr>
        <xdr:cNvSpPr/>
      </xdr:nvSpPr>
      <xdr:spPr>
        <a:xfrm>
          <a:off x="3348803" y="4427909"/>
          <a:ext cx="76200" cy="76200"/>
        </a:xfrm>
        <a:prstGeom prst="ellipse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az0116/AppData/Local/Microsoft/Windows/Temporary%20Internet%20Files/Content.Outlook/E0P05FMT/Triangles%201%20to%207_v5d_protected_Berniquez.xls" TargetMode="External"/><Relationship Id="rId1" Type="http://schemas.openxmlformats.org/officeDocument/2006/relationships/externalLinkPath" Target="/Users/az0116/AppData/Local/Microsoft/Windows/Temporary%20Internet%20Files/Content.Outlook/E0P05FMT/Triangles%201%20to%207_v5d_protected_Berniquez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riangle 1 Mineral Oils"/>
      <sheetName val="Triangle 2 LTC"/>
      <sheetName val="Triangle 3 BioTemp"/>
      <sheetName val="Triangle 3 FR3"/>
      <sheetName val="Triangle 3 Midel"/>
      <sheetName val="Triangle 3 Silicone"/>
      <sheetName val="Triangle 4 LTF Mineral Oils"/>
      <sheetName val="Triangle 5 LTF Mineral Oils"/>
      <sheetName val="Triangle 6 LTF FR3 Oils"/>
      <sheetName val="Triangle 7 LTF FR3 Oil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4">
          <cell r="B4">
            <v>704</v>
          </cell>
          <cell r="E4">
            <v>98.050139275766014</v>
          </cell>
        </row>
        <row r="6">
          <cell r="B6">
            <v>0</v>
          </cell>
          <cell r="E6">
            <v>0</v>
          </cell>
        </row>
      </sheetData>
      <sheetData sheetId="7">
        <row r="6">
          <cell r="B6">
            <v>100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5.emf"/><Relationship Id="rId4" Type="http://schemas.openxmlformats.org/officeDocument/2006/relationships/control" Target="../activeX/activeX10.xml"/><Relationship Id="rId9" Type="http://schemas.openxmlformats.org/officeDocument/2006/relationships/image" Target="../media/image1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30.emf"/><Relationship Id="rId4" Type="http://schemas.openxmlformats.org/officeDocument/2006/relationships/control" Target="../activeX/activeX19.xml"/><Relationship Id="rId9" Type="http://schemas.openxmlformats.org/officeDocument/2006/relationships/image" Target="../media/image3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35.emf"/><Relationship Id="rId4" Type="http://schemas.openxmlformats.org/officeDocument/2006/relationships/control" Target="../activeX/activeX22.xml"/><Relationship Id="rId9" Type="http://schemas.openxmlformats.org/officeDocument/2006/relationships/image" Target="../media/image3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40.emf"/><Relationship Id="rId4" Type="http://schemas.openxmlformats.org/officeDocument/2006/relationships/control" Target="../activeX/activeX25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45.emf"/><Relationship Id="rId4" Type="http://schemas.openxmlformats.org/officeDocument/2006/relationships/control" Target="../activeX/activeX28.xml"/><Relationship Id="rId9" Type="http://schemas.openxmlformats.org/officeDocument/2006/relationships/image" Target="../media/image4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50.emf"/><Relationship Id="rId4" Type="http://schemas.openxmlformats.org/officeDocument/2006/relationships/control" Target="../activeX/activeX31.xml"/><Relationship Id="rId9" Type="http://schemas.openxmlformats.org/officeDocument/2006/relationships/image" Target="../media/image5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62C8-CB74-4453-90B7-F19DCDF92C36}">
  <sheetPr codeName="Sheet19"/>
  <dimension ref="A1:N86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0</v>
      </c>
    </row>
    <row r="4" spans="1:10" x14ac:dyDescent="0.2">
      <c r="A4" t="s">
        <v>1</v>
      </c>
      <c r="B4" s="2">
        <v>14</v>
      </c>
      <c r="D4" t="s">
        <v>2</v>
      </c>
      <c r="E4" s="3">
        <f>ppmCH4/SommeABC *100</f>
        <v>58.333333333333336</v>
      </c>
      <c r="F4" s="3"/>
      <c r="G4" t="s">
        <v>3</v>
      </c>
      <c r="H4" s="4" t="str">
        <f t="array" ref="H4">INDEX(Résultat,MATCH(MAX(LEN(Résultat)),LEN(Résultat),FALSE),1)</f>
        <v>D1</v>
      </c>
      <c r="J4" t="s">
        <v>4</v>
      </c>
    </row>
    <row r="5" spans="1:10" x14ac:dyDescent="0.2">
      <c r="A5" t="s">
        <v>5</v>
      </c>
      <c r="B5" s="2">
        <v>2</v>
      </c>
      <c r="D5" t="s">
        <v>6</v>
      </c>
      <c r="E5" s="3">
        <f>ppmC2H4/SommeABC *100</f>
        <v>8.3333333333333321</v>
      </c>
      <c r="F5" s="3"/>
      <c r="J5" t="s">
        <v>7</v>
      </c>
    </row>
    <row r="6" spans="1:10" x14ac:dyDescent="0.2">
      <c r="A6" t="s">
        <v>8</v>
      </c>
      <c r="B6" s="2">
        <v>8</v>
      </c>
      <c r="D6" t="s">
        <v>9</v>
      </c>
      <c r="E6" s="3">
        <f>ppmC2H2/SommeABC *100</f>
        <v>33.333333333333329</v>
      </c>
      <c r="F6" s="3"/>
      <c r="J6" t="s">
        <v>10</v>
      </c>
    </row>
    <row r="7" spans="1:10" ht="12.75" customHeight="1" x14ac:dyDescent="0.2">
      <c r="B7">
        <f>SUM(B4:B6)</f>
        <v>24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IF(pctCH4 &gt;= 98,"PD"," ")</f>
        <v xml:space="preserve"> </v>
      </c>
    </row>
    <row r="10" spans="1:10" ht="12.75" hidden="1" customHeight="1" x14ac:dyDescent="0.2">
      <c r="A10" t="s">
        <v>18</v>
      </c>
      <c r="B10" t="str">
        <f>IF(AND(AND(pctCH4 &lt; 98, pctC2H4 &lt;= 20), pctC2H2 &lt;= 4),"T1"," ")</f>
        <v xml:space="preserve"> </v>
      </c>
    </row>
    <row r="11" spans="1:10" ht="12.75" hidden="1" customHeight="1" x14ac:dyDescent="0.2">
      <c r="A11" t="s">
        <v>19</v>
      </c>
      <c r="B11" t="str">
        <f>IF(AND(AND(pctC2H4 &gt;20, pctC2H4 &lt; 50), pctC2H2 &lt;= 4),"T2"," ")</f>
        <v xml:space="preserve"> </v>
      </c>
    </row>
    <row r="12" spans="1:10" ht="12.75" hidden="1" customHeight="1" x14ac:dyDescent="0.2">
      <c r="A12" t="s">
        <v>20</v>
      </c>
      <c r="B12" t="str">
        <f>IF(AND(pctC2H4 &gt;= 50, pctC2H2 &lt;= 15),"T3"," ")</f>
        <v xml:space="preserve"> </v>
      </c>
    </row>
    <row r="13" spans="1:10" ht="12.75" hidden="1" customHeight="1" x14ac:dyDescent="0.2">
      <c r="A13" t="s">
        <v>21</v>
      </c>
      <c r="B13" t="str">
        <f>IF(AND(pctC2H4 &lt;= 23, pctC2H2 &gt;= 13),"D1"," ")</f>
        <v>D1</v>
      </c>
    </row>
    <row r="14" spans="1:10" ht="12.75" hidden="1" customHeight="1" x14ac:dyDescent="0.2">
      <c r="A14" t="s">
        <v>22</v>
      </c>
      <c r="B14" t="str">
        <f>IF(AND(AND(pctC2H4 &gt;23, pctC2H4 &lt;=40),AND( pctC2H2 &gt;=13,pctC2H2 &lt;29)),"D2"," ")</f>
        <v xml:space="preserve"> </v>
      </c>
    </row>
    <row r="15" spans="1:10" ht="12.75" hidden="1" customHeight="1" x14ac:dyDescent="0.2">
      <c r="A15" t="s">
        <v>23</v>
      </c>
      <c r="B15" t="str">
        <f>IF(AND(pctC2H4 &gt;23, pctC2H2 &gt;= 29),"D2"," ")</f>
        <v xml:space="preserve"> </v>
      </c>
    </row>
    <row r="16" spans="1:10" ht="12.75" hidden="1" customHeight="1" x14ac:dyDescent="0.2">
      <c r="A16" t="s">
        <v>24</v>
      </c>
      <c r="B16" t="str">
        <f>IF(AND(AND(pctC2H4 &lt;50, pctC2H2 &lt;13), pctC2H2 &gt;4),"DT"," ")</f>
        <v xml:space="preserve"> </v>
      </c>
    </row>
    <row r="17" spans="1:10" ht="12.75" hidden="1" customHeight="1" x14ac:dyDescent="0.2">
      <c r="A17" t="s">
        <v>25</v>
      </c>
      <c r="B17" t="str">
        <f>IF(AND(AND(pctC2H4 &gt;40, pctC2H2 &gt;15), pctC2H2 &lt;29),"DT"," ")</f>
        <v xml:space="preserve"> </v>
      </c>
    </row>
    <row r="18" spans="1:10" ht="12.75" hidden="1" customHeight="1" x14ac:dyDescent="0.2">
      <c r="A18" t="s">
        <v>26</v>
      </c>
      <c r="B18" t="str">
        <f>IF(AND(AND(pctC2H4 &gt;40, pctC2H4 &lt; 50),AND( pctC2H2 &gt;=13,pctC2H2&lt;=15)),"DT"," ")</f>
        <v xml:space="preserve"> </v>
      </c>
    </row>
    <row r="19" spans="1:10" x14ac:dyDescent="0.2">
      <c r="J19" t="s">
        <v>11</v>
      </c>
    </row>
    <row r="20" spans="1:10" x14ac:dyDescent="0.2">
      <c r="J20" t="s">
        <v>12</v>
      </c>
    </row>
    <row r="21" spans="1:10" x14ac:dyDescent="0.2">
      <c r="J21" t="s">
        <v>13</v>
      </c>
    </row>
    <row r="22" spans="1:10" x14ac:dyDescent="0.2">
      <c r="J22" t="s">
        <v>14</v>
      </c>
    </row>
    <row r="24" spans="1:10" x14ac:dyDescent="0.2">
      <c r="J24" t="s">
        <v>60</v>
      </c>
    </row>
    <row r="26" spans="1:10" x14ac:dyDescent="0.2">
      <c r="J26" t="s">
        <v>118</v>
      </c>
    </row>
    <row r="63" spans="1:11" x14ac:dyDescent="0.2">
      <c r="A63" s="5" t="str">
        <f>rngNomPPM1</f>
        <v>% CH4</v>
      </c>
      <c r="B63" s="5" t="str">
        <f>rngNomPPM2</f>
        <v>% C2H4</v>
      </c>
      <c r="C63" s="5" t="str">
        <f>rngNomPPM3</f>
        <v>% C2H2</v>
      </c>
      <c r="D63" s="5" t="s">
        <v>3</v>
      </c>
      <c r="E63" s="5" t="s">
        <v>15</v>
      </c>
      <c r="F63" s="28" t="s">
        <v>65</v>
      </c>
      <c r="G63" s="28"/>
      <c r="H63" s="28"/>
      <c r="I63" s="6"/>
      <c r="J63" s="6"/>
      <c r="K63" s="6" t="s">
        <v>16</v>
      </c>
    </row>
    <row r="64" spans="1:11" ht="13.5" hidden="1" customHeight="1" x14ac:dyDescent="0.2">
      <c r="A64" s="11"/>
      <c r="B64" s="11"/>
      <c r="C64" s="11"/>
      <c r="D64" s="13"/>
      <c r="E64" s="5"/>
      <c r="F64" s="29"/>
      <c r="G64" s="29"/>
      <c r="H64" s="29"/>
      <c r="I64" s="3"/>
      <c r="J64" s="3"/>
    </row>
    <row r="69" spans="1:14" hidden="1" x14ac:dyDescent="0.2">
      <c r="A69" s="7" t="s">
        <v>27</v>
      </c>
      <c r="B69" s="7" t="s">
        <v>28</v>
      </c>
      <c r="C69" s="7" t="s">
        <v>29</v>
      </c>
      <c r="D69" s="7" t="s">
        <v>30</v>
      </c>
      <c r="E69" s="7" t="s">
        <v>31</v>
      </c>
      <c r="F69" s="7" t="s">
        <v>32</v>
      </c>
      <c r="G69" s="8"/>
      <c r="H69" s="8"/>
      <c r="I69" s="8"/>
      <c r="J69" s="9"/>
      <c r="K69" s="9"/>
      <c r="L69" s="9"/>
      <c r="M69" s="9"/>
      <c r="N69" s="9"/>
    </row>
    <row r="70" spans="1:14" hidden="1" x14ac:dyDescent="0.2">
      <c r="A70" s="10">
        <v>1</v>
      </c>
      <c r="B70" s="10">
        <v>-1</v>
      </c>
      <c r="C70" s="10">
        <v>98</v>
      </c>
      <c r="D70" s="10">
        <v>-1</v>
      </c>
      <c r="E70" s="10" t="e">
        <f t="shared" ref="E70:E85" ca="1" si="0">GetIntersection($B70, $C70, $D70, TRUE)</f>
        <v>#NAME?</v>
      </c>
      <c r="F70" s="10" t="e">
        <f t="shared" ref="F70:F85" ca="1" si="1">GetIntersection($B70, $C70, $D70, FALSE)</f>
        <v>#NAME?</v>
      </c>
      <c r="G70" s="9"/>
      <c r="H70" s="9"/>
      <c r="I70" s="9"/>
      <c r="J70" s="9"/>
      <c r="K70" s="9"/>
      <c r="L70" s="9"/>
      <c r="M70" s="9"/>
      <c r="N70" s="9"/>
    </row>
    <row r="71" spans="1:14" hidden="1" x14ac:dyDescent="0.2">
      <c r="A71" s="10">
        <v>1</v>
      </c>
      <c r="B71" s="10">
        <v>-1</v>
      </c>
      <c r="C71" s="10">
        <v>-1</v>
      </c>
      <c r="D71" s="10">
        <v>2</v>
      </c>
      <c r="E71" s="10" t="e">
        <f t="shared" ca="1" si="0"/>
        <v>#NAME?</v>
      </c>
      <c r="F71" s="10" t="e">
        <f t="shared" ca="1" si="1"/>
        <v>#NAME?</v>
      </c>
      <c r="G71" s="9"/>
      <c r="H71" s="9"/>
      <c r="I71" s="9"/>
      <c r="J71" s="9"/>
      <c r="K71" s="9"/>
      <c r="L71" s="9"/>
      <c r="M71" s="9"/>
      <c r="N71" s="9"/>
    </row>
    <row r="72" spans="1:14" hidden="1" x14ac:dyDescent="0.2">
      <c r="A72" s="10">
        <v>2</v>
      </c>
      <c r="B72" s="10">
        <v>-1</v>
      </c>
      <c r="C72" s="10">
        <v>96</v>
      </c>
      <c r="D72" s="10">
        <v>-1</v>
      </c>
      <c r="E72" s="10" t="e">
        <f t="shared" ca="1" si="0"/>
        <v>#NAME?</v>
      </c>
      <c r="F72" s="10" t="e">
        <f t="shared" ca="1" si="1"/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2</v>
      </c>
      <c r="B73" s="10">
        <v>4</v>
      </c>
      <c r="C73" s="10">
        <v>-1</v>
      </c>
      <c r="D73" s="10">
        <v>50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2</v>
      </c>
      <c r="B74" s="10">
        <v>-1</v>
      </c>
      <c r="C74" s="10">
        <v>-1</v>
      </c>
      <c r="D74" s="10">
        <v>50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3</v>
      </c>
      <c r="B75" s="10">
        <v>4</v>
      </c>
      <c r="C75" s="10">
        <v>-1</v>
      </c>
      <c r="D75" s="10">
        <v>20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3</v>
      </c>
      <c r="B76" s="10">
        <v>-1</v>
      </c>
      <c r="C76" s="10">
        <v>-1</v>
      </c>
      <c r="D76" s="10">
        <v>20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4</v>
      </c>
      <c r="B77" s="10">
        <v>4</v>
      </c>
      <c r="C77" s="10">
        <v>-1</v>
      </c>
      <c r="D77" s="10">
        <v>50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4</v>
      </c>
      <c r="B78" s="10">
        <v>15</v>
      </c>
      <c r="C78" s="10">
        <v>-1</v>
      </c>
      <c r="D78" s="10">
        <v>50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4</v>
      </c>
      <c r="B79" s="10">
        <v>15</v>
      </c>
      <c r="C79" s="10">
        <v>-1</v>
      </c>
      <c r="D79" s="10">
        <v>-1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5</v>
      </c>
      <c r="B80" s="10">
        <v>-1</v>
      </c>
      <c r="C80" s="10">
        <v>87</v>
      </c>
      <c r="D80" s="10">
        <v>-1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5</v>
      </c>
      <c r="B81" s="10">
        <v>13</v>
      </c>
      <c r="C81" s="10">
        <v>-1</v>
      </c>
      <c r="D81" s="10">
        <v>40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5</v>
      </c>
      <c r="B82" s="10">
        <v>29</v>
      </c>
      <c r="C82" s="10">
        <v>-1</v>
      </c>
      <c r="D82" s="10">
        <v>40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5</v>
      </c>
      <c r="B83" s="10">
        <v>29</v>
      </c>
      <c r="C83" s="10">
        <v>-1</v>
      </c>
      <c r="D83" s="10">
        <v>-1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6</v>
      </c>
      <c r="B84" s="10">
        <v>13</v>
      </c>
      <c r="C84" s="10">
        <v>63</v>
      </c>
      <c r="D84" s="10">
        <v>-1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5" spans="1:14" hidden="1" x14ac:dyDescent="0.2">
      <c r="A85" s="10">
        <v>6</v>
      </c>
      <c r="B85" s="10">
        <v>77</v>
      </c>
      <c r="C85" s="10">
        <v>-1</v>
      </c>
      <c r="D85" s="10">
        <v>-1</v>
      </c>
      <c r="E85" s="10" t="e">
        <f t="shared" ca="1" si="0"/>
        <v>#NAME?</v>
      </c>
      <c r="F85" s="10" t="e">
        <f t="shared" ca="1" si="1"/>
        <v>#NAME?</v>
      </c>
      <c r="G85" s="9"/>
      <c r="H85" s="9"/>
      <c r="I85" s="9"/>
      <c r="J85" s="9"/>
      <c r="K85" s="9"/>
      <c r="L85" s="9"/>
      <c r="M85" s="9"/>
      <c r="N85" s="9"/>
    </row>
    <row r="86" spans="1:14" x14ac:dyDescent="0.2">
      <c r="F86" t="s">
        <v>63</v>
      </c>
      <c r="G86" s="9"/>
      <c r="H86" s="9"/>
      <c r="I86" s="9"/>
      <c r="J86" s="9"/>
      <c r="K86" s="9"/>
      <c r="L86" s="9"/>
      <c r="M86" s="9"/>
      <c r="N86" s="9"/>
    </row>
  </sheetData>
  <sheetProtection password="C6A1" sheet="1" objects="1" scenarios="1" selectLockedCells="1"/>
  <mergeCells count="2">
    <mergeCell ref="F63:H63"/>
    <mergeCell ref="F64:H64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7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64</xdr:row>
                <xdr:rowOff>104775</xdr:rowOff>
              </from>
              <to>
                <xdr:col>8</xdr:col>
                <xdr:colOff>333375</xdr:colOff>
                <xdr:row>66</xdr:row>
                <xdr:rowOff>85725</xdr:rowOff>
              </to>
            </anchor>
          </controlPr>
        </control>
      </mc:Choice>
      <mc:Fallback>
        <control shapeId="13317" r:id="rId4" name="cmdEffacerToutHistoriqueResultat"/>
      </mc:Fallback>
    </mc:AlternateContent>
    <mc:AlternateContent xmlns:mc="http://schemas.openxmlformats.org/markup-compatibility/2006">
      <mc:Choice Requires="x14">
        <control shapeId="13316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64</xdr:row>
                <xdr:rowOff>104775</xdr:rowOff>
              </from>
              <to>
                <xdr:col>4</xdr:col>
                <xdr:colOff>95250</xdr:colOff>
                <xdr:row>66</xdr:row>
                <xdr:rowOff>85725</xdr:rowOff>
              </to>
            </anchor>
          </controlPr>
        </control>
      </mc:Choice>
      <mc:Fallback>
        <control shapeId="13316" r:id="rId6" name="cmdEffacerUnHistoriqueResultat"/>
      </mc:Fallback>
    </mc:AlternateContent>
    <mc:AlternateContent xmlns:mc="http://schemas.openxmlformats.org/markup-compatibility/2006">
      <mc:Choice Requires="x14">
        <control shapeId="13315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13315" r:id="rId8" name="cmdEnregistrerResulta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15E79-FF51-4099-88C6-5FE0652FCE43}">
  <sheetPr codeName="Sheet20"/>
  <dimension ref="A1:N114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12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33</v>
      </c>
    </row>
    <row r="4" spans="1:10" x14ac:dyDescent="0.2">
      <c r="A4" t="s">
        <v>1</v>
      </c>
      <c r="B4" s="2">
        <v>2342</v>
      </c>
      <c r="D4" t="s">
        <v>2</v>
      </c>
      <c r="E4" s="3">
        <f>ppmCH4/SommeABC *100</f>
        <v>39.8841961852861</v>
      </c>
      <c r="F4" s="3"/>
      <c r="G4" t="s">
        <v>3</v>
      </c>
      <c r="H4" s="4" t="str">
        <f t="array" ref="H4">INDEX(Résultat,MATCH(MAX(LEN(Résultat)),LEN(Résultat),FALSE),1)</f>
        <v>T3</v>
      </c>
      <c r="J4" t="s">
        <v>34</v>
      </c>
    </row>
    <row r="5" spans="1:10" x14ac:dyDescent="0.2">
      <c r="A5" t="s">
        <v>5</v>
      </c>
      <c r="B5" s="2">
        <v>3518</v>
      </c>
      <c r="D5" t="s">
        <v>6</v>
      </c>
      <c r="E5" s="3">
        <f>ppmC2H4/SommeABC *100</f>
        <v>59.911444141689373</v>
      </c>
      <c r="F5" s="3"/>
      <c r="J5" t="s">
        <v>35</v>
      </c>
    </row>
    <row r="6" spans="1:10" ht="14.25" customHeight="1" x14ac:dyDescent="0.2">
      <c r="A6" t="s">
        <v>8</v>
      </c>
      <c r="B6" s="2">
        <v>12</v>
      </c>
      <c r="D6" t="s">
        <v>9</v>
      </c>
      <c r="E6" s="3">
        <f>ppmC2H2/SommeABC *100</f>
        <v>0.20435967302452315</v>
      </c>
      <c r="F6" s="3"/>
      <c r="J6" t="s">
        <v>36</v>
      </c>
    </row>
    <row r="7" spans="1:10" s="12" customFormat="1" ht="12.75" customHeight="1" x14ac:dyDescent="0.2">
      <c r="B7" s="12">
        <f>SUM(B4:B6)</f>
        <v>5872</v>
      </c>
    </row>
    <row r="8" spans="1:10" s="12" customFormat="1" ht="12.75" customHeight="1" x14ac:dyDescent="0.2"/>
    <row r="9" spans="1:10" s="12" customFormat="1" ht="12.75" hidden="1" customHeight="1" x14ac:dyDescent="0.2">
      <c r="A9" s="12" t="s">
        <v>17</v>
      </c>
      <c r="B9" s="12" t="str">
        <f>IF(AND(AND(pctCH4 &lt;= 19,pctCH4&gt;= 2),AND(pctC2H4&lt;= 23,pctC2H4&gt;= 6)),"N"," ")</f>
        <v xml:space="preserve"> </v>
      </c>
    </row>
    <row r="10" spans="1:10" s="12" customFormat="1" ht="12.75" hidden="1" customHeight="1" x14ac:dyDescent="0.2">
      <c r="A10" s="12" t="s">
        <v>18</v>
      </c>
      <c r="B10" s="12" t="str">
        <f>IF(AND(pctCH4 &lt;= 19, pctC2H4 &lt;6),"D1"," ")</f>
        <v xml:space="preserve"> </v>
      </c>
    </row>
    <row r="11" spans="1:10" s="12" customFormat="1" ht="12.75" hidden="1" customHeight="1" x14ac:dyDescent="0.2">
      <c r="A11" s="12" t="s">
        <v>19</v>
      </c>
      <c r="B11" s="12" t="str">
        <f>IF(AND(AND(pctCH4 &lt; 2, pctC2H4 &gt;= 6), pctC2H4 &lt;= 23),"D1"," ")</f>
        <v xml:space="preserve"> </v>
      </c>
    </row>
    <row r="12" spans="1:10" s="12" customFormat="1" ht="12.75" hidden="1" customHeight="1" x14ac:dyDescent="0.2">
      <c r="A12" s="12" t="s">
        <v>20</v>
      </c>
      <c r="B12" s="12" t="str">
        <f>IF(AND(pctC2H4 &lt;= 23, pctCH4 &gt; 19),"X1"," ")</f>
        <v xml:space="preserve"> </v>
      </c>
    </row>
    <row r="13" spans="1:10" s="12" customFormat="1" ht="12.75" hidden="1" customHeight="1" x14ac:dyDescent="0.2">
      <c r="A13" s="12" t="s">
        <v>21</v>
      </c>
      <c r="B13" s="12" t="str">
        <f>IF(AND(pctC2H4 &gt; 23, pctC2H2 &gt; 15),"X3"," ")</f>
        <v xml:space="preserve"> </v>
      </c>
    </row>
    <row r="14" spans="1:10" s="12" customFormat="1" ht="12.75" hidden="1" customHeight="1" x14ac:dyDescent="0.2">
      <c r="A14" s="12" t="s">
        <v>22</v>
      </c>
      <c r="B14" s="12" t="str">
        <f>IF(AND(AND(pctC2H4 &gt;23, pctC2H2 &lt;=15),pctC2H4 &lt; 50),"T2"," ")</f>
        <v xml:space="preserve"> </v>
      </c>
    </row>
    <row r="15" spans="1:10" s="12" customFormat="1" ht="12.75" hidden="1" customHeight="1" x14ac:dyDescent="0.2">
      <c r="A15" s="12" t="s">
        <v>23</v>
      </c>
      <c r="B15" s="12" t="str">
        <f>IF(AND(pctC2H4 &gt;= 50, pctC2H2 &lt;= 15),"T3"," ")</f>
        <v>T3</v>
      </c>
    </row>
    <row r="16" spans="1:10" s="12" customFormat="1" ht="12.75" customHeight="1" x14ac:dyDescent="0.2"/>
    <row r="17" spans="1:10" s="12" customFormat="1" ht="12.75" customHeight="1" x14ac:dyDescent="0.2"/>
    <row r="18" spans="1:10" s="12" customFormat="1" ht="12.75" customHeight="1" x14ac:dyDescent="0.2"/>
    <row r="19" spans="1:10" x14ac:dyDescent="0.2">
      <c r="J19" t="s">
        <v>37</v>
      </c>
    </row>
    <row r="20" spans="1:10" x14ac:dyDescent="0.2">
      <c r="J20" t="s">
        <v>38</v>
      </c>
    </row>
    <row r="21" spans="1:10" x14ac:dyDescent="0.2">
      <c r="J21" t="s">
        <v>39</v>
      </c>
    </row>
    <row r="23" spans="1:10" x14ac:dyDescent="0.2">
      <c r="A23" t="s">
        <v>73</v>
      </c>
    </row>
    <row r="24" spans="1:10" x14ac:dyDescent="0.2">
      <c r="A24" t="s">
        <v>80</v>
      </c>
    </row>
    <row r="25" spans="1:10" x14ac:dyDescent="0.2">
      <c r="A25" t="s">
        <v>81</v>
      </c>
    </row>
    <row r="27" spans="1:10" x14ac:dyDescent="0.2">
      <c r="A27" t="s">
        <v>61</v>
      </c>
    </row>
    <row r="28" spans="1:10" x14ac:dyDescent="0.2">
      <c r="A28" t="s">
        <v>89</v>
      </c>
    </row>
    <row r="67" spans="1:14" x14ac:dyDescent="0.2">
      <c r="A67" s="5" t="str">
        <f>rngNomPPM1</f>
        <v>% CH4</v>
      </c>
      <c r="B67" s="5" t="str">
        <f>rngNomPPM2</f>
        <v>% C2H4</v>
      </c>
      <c r="C67" s="5" t="str">
        <f>rngNomPPM3</f>
        <v>% C2H2</v>
      </c>
      <c r="D67" s="5" t="s">
        <v>3</v>
      </c>
      <c r="E67" s="5" t="s">
        <v>15</v>
      </c>
      <c r="F67" s="28" t="s">
        <v>65</v>
      </c>
      <c r="G67" s="28"/>
      <c r="H67" s="28"/>
      <c r="I67" s="6"/>
      <c r="J67" s="6"/>
      <c r="K67" s="6" t="s">
        <v>16</v>
      </c>
    </row>
    <row r="68" spans="1:14" ht="13.5" hidden="1" customHeight="1" x14ac:dyDescent="0.2">
      <c r="A68" s="11"/>
      <c r="B68" s="11"/>
      <c r="C68" s="11"/>
      <c r="D68" s="13"/>
      <c r="E68" s="5"/>
      <c r="F68" s="28"/>
      <c r="G68" s="28"/>
      <c r="H68" s="28"/>
      <c r="I68" s="3"/>
      <c r="J68" s="3"/>
    </row>
    <row r="72" spans="1:14" hidden="1" x14ac:dyDescent="0.2">
      <c r="A72" s="7" t="s">
        <v>27</v>
      </c>
      <c r="B72" s="7" t="s">
        <v>28</v>
      </c>
      <c r="C72" s="7" t="s">
        <v>29</v>
      </c>
      <c r="D72" s="7" t="s">
        <v>30</v>
      </c>
      <c r="E72" s="7" t="s">
        <v>31</v>
      </c>
      <c r="F72" s="7" t="s">
        <v>32</v>
      </c>
      <c r="G72" s="8"/>
      <c r="H72" s="8"/>
      <c r="I72" s="8"/>
      <c r="J72" s="9"/>
      <c r="K72" s="9"/>
      <c r="L72" s="9"/>
      <c r="M72" s="9"/>
      <c r="N72" s="9"/>
    </row>
    <row r="73" spans="1:14" hidden="1" x14ac:dyDescent="0.2">
      <c r="A73" s="10">
        <v>1</v>
      </c>
      <c r="B73" s="10">
        <v>-1</v>
      </c>
      <c r="C73" s="10">
        <v>-1</v>
      </c>
      <c r="D73" s="10">
        <v>23</v>
      </c>
      <c r="E73" s="10" t="e">
        <f t="shared" ref="E73:E83" ca="1" si="0">GetIntersection($B73, $C73, $D73, TRUE)</f>
        <v>#NAME?</v>
      </c>
      <c r="F73" s="10" t="e">
        <f t="shared" ref="F73:F83" ca="1" si="1">GetIntersection($B73, $C73, $D73, FALSE)</f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1</v>
      </c>
      <c r="B74" s="10">
        <v>77</v>
      </c>
      <c r="C74" s="10">
        <v>-1</v>
      </c>
      <c r="D74" s="10">
        <v>-1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2</v>
      </c>
      <c r="B75" s="10">
        <v>-1</v>
      </c>
      <c r="C75" s="10">
        <v>19</v>
      </c>
      <c r="D75" s="10">
        <v>-1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2</v>
      </c>
      <c r="B76" s="10">
        <v>-1</v>
      </c>
      <c r="C76" s="10">
        <v>19</v>
      </c>
      <c r="D76" s="10">
        <v>23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3</v>
      </c>
      <c r="B77" s="10">
        <v>-1</v>
      </c>
      <c r="C77" s="10">
        <v>2</v>
      </c>
      <c r="D77" s="10">
        <v>23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3</v>
      </c>
      <c r="B78" s="10">
        <v>-1</v>
      </c>
      <c r="C78" s="10">
        <v>2</v>
      </c>
      <c r="D78" s="10">
        <v>6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3</v>
      </c>
      <c r="B79" s="10">
        <v>-1</v>
      </c>
      <c r="C79" s="10">
        <v>19</v>
      </c>
      <c r="D79" s="10">
        <v>6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4</v>
      </c>
      <c r="B80" s="10">
        <v>15</v>
      </c>
      <c r="C80" s="10">
        <v>-1</v>
      </c>
      <c r="D80" s="10">
        <v>23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4</v>
      </c>
      <c r="B81" s="10">
        <v>15</v>
      </c>
      <c r="C81" s="10">
        <v>-1</v>
      </c>
      <c r="D81" s="10">
        <v>-1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5</v>
      </c>
      <c r="B82" s="10">
        <v>15</v>
      </c>
      <c r="C82" s="10">
        <v>-1</v>
      </c>
      <c r="D82" s="10">
        <v>50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5</v>
      </c>
      <c r="B83" s="10">
        <v>-1</v>
      </c>
      <c r="C83" s="10">
        <v>-1</v>
      </c>
      <c r="D83" s="10">
        <v>50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5" spans="1:14" x14ac:dyDescent="0.2">
      <c r="F85" t="s">
        <v>63</v>
      </c>
    </row>
    <row r="86" spans="1:14" x14ac:dyDescent="0.2">
      <c r="L86" s="14"/>
      <c r="M86" s="14"/>
    </row>
    <row r="87" spans="1:14" x14ac:dyDescent="0.2">
      <c r="L87" s="14"/>
      <c r="M87" s="14"/>
    </row>
    <row r="88" spans="1:14" x14ac:dyDescent="0.2">
      <c r="L88" s="14"/>
      <c r="M88" s="14"/>
      <c r="N88" s="14"/>
    </row>
    <row r="89" spans="1:14" x14ac:dyDescent="0.2">
      <c r="L89" s="14"/>
      <c r="M89" s="14"/>
      <c r="N89" s="14"/>
    </row>
    <row r="90" spans="1:14" x14ac:dyDescent="0.2">
      <c r="L90" s="14"/>
      <c r="M90" s="14"/>
      <c r="N90" s="14"/>
    </row>
    <row r="91" spans="1:14" x14ac:dyDescent="0.2">
      <c r="L91" s="14"/>
      <c r="M91" s="14"/>
      <c r="N91" s="14"/>
    </row>
    <row r="92" spans="1:14" x14ac:dyDescent="0.2">
      <c r="L92" s="14"/>
      <c r="M92" s="14"/>
      <c r="N92" s="14"/>
    </row>
    <row r="93" spans="1:14" x14ac:dyDescent="0.2">
      <c r="L93" s="14"/>
      <c r="M93" s="14"/>
      <c r="N93" s="14"/>
    </row>
    <row r="94" spans="1:14" x14ac:dyDescent="0.2">
      <c r="L94" s="14"/>
      <c r="M94" s="14"/>
      <c r="N94" s="14"/>
    </row>
    <row r="95" spans="1:14" x14ac:dyDescent="0.2">
      <c r="L95" s="14"/>
      <c r="M95" s="14"/>
      <c r="N95" s="14"/>
    </row>
    <row r="96" spans="1:14" x14ac:dyDescent="0.2">
      <c r="L96" s="14"/>
      <c r="M96" s="14"/>
      <c r="N96" s="14"/>
    </row>
    <row r="97" spans="12:14" x14ac:dyDescent="0.2">
      <c r="L97" s="14"/>
      <c r="M97" s="14"/>
      <c r="N97" s="14"/>
    </row>
    <row r="98" spans="12:14" x14ac:dyDescent="0.2">
      <c r="L98" s="14"/>
      <c r="M98" s="14"/>
      <c r="N98" s="14"/>
    </row>
    <row r="99" spans="12:14" x14ac:dyDescent="0.2">
      <c r="L99" s="14"/>
      <c r="M99" s="14"/>
      <c r="N99" s="14"/>
    </row>
    <row r="100" spans="12:14" x14ac:dyDescent="0.2">
      <c r="L100" s="14"/>
      <c r="M100" s="14"/>
      <c r="N100" s="14"/>
    </row>
    <row r="101" spans="12:14" x14ac:dyDescent="0.2">
      <c r="L101" s="14"/>
      <c r="M101" s="14"/>
      <c r="N101" s="14"/>
    </row>
    <row r="102" spans="12:14" x14ac:dyDescent="0.2">
      <c r="L102" s="14"/>
      <c r="M102" s="14"/>
      <c r="N102" s="14"/>
    </row>
    <row r="103" spans="12:14" x14ac:dyDescent="0.2">
      <c r="L103" s="14"/>
      <c r="M103" s="14"/>
      <c r="N103" s="14"/>
    </row>
    <row r="104" spans="12:14" x14ac:dyDescent="0.2">
      <c r="L104" s="14"/>
      <c r="M104" s="14"/>
      <c r="N104" s="14"/>
    </row>
    <row r="105" spans="12:14" x14ac:dyDescent="0.2">
      <c r="L105" s="14"/>
      <c r="M105" s="14"/>
      <c r="N105" s="14"/>
    </row>
    <row r="106" spans="12:14" x14ac:dyDescent="0.2">
      <c r="L106" s="14"/>
      <c r="M106" s="14"/>
      <c r="N106" s="14"/>
    </row>
    <row r="107" spans="12:14" x14ac:dyDescent="0.2">
      <c r="L107" s="14"/>
      <c r="M107" s="14"/>
      <c r="N107" s="14"/>
    </row>
    <row r="108" spans="12:14" x14ac:dyDescent="0.2">
      <c r="L108" s="14"/>
      <c r="M108" s="14"/>
      <c r="N108" s="14"/>
    </row>
    <row r="109" spans="12:14" x14ac:dyDescent="0.2">
      <c r="L109" s="14"/>
      <c r="M109" s="14"/>
      <c r="N109" s="14"/>
    </row>
    <row r="110" spans="12:14" x14ac:dyDescent="0.2">
      <c r="L110" s="14"/>
      <c r="M110" s="14"/>
      <c r="N110" s="14"/>
    </row>
    <row r="111" spans="12:14" x14ac:dyDescent="0.2">
      <c r="L111" s="14"/>
      <c r="M111" s="14"/>
      <c r="N111" s="14"/>
    </row>
    <row r="112" spans="12:14" x14ac:dyDescent="0.2">
      <c r="L112" s="14"/>
      <c r="M112" s="14"/>
      <c r="N112" s="14"/>
    </row>
    <row r="113" spans="12:13" x14ac:dyDescent="0.2">
      <c r="L113" s="14"/>
      <c r="M113" s="14"/>
    </row>
    <row r="114" spans="12:13" x14ac:dyDescent="0.2">
      <c r="L114" s="14"/>
      <c r="M114" s="14"/>
    </row>
  </sheetData>
  <sheetProtection password="C6A1" sheet="1" objects="1" scenarios="1" selectLockedCells="1"/>
  <mergeCells count="2">
    <mergeCell ref="F67:H67"/>
    <mergeCell ref="F68:H68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3" r:id="rId4" name="cmdEffacerToutHistoriqueResultat">
          <controlPr locked="0" defaultSize="0" autoLine="0" r:id="rId5">
            <anchor moveWithCells="1">
              <from>
                <xdr:col>4</xdr:col>
                <xdr:colOff>123825</xdr:colOff>
                <xdr:row>68</xdr:row>
                <xdr:rowOff>85725</xdr:rowOff>
              </from>
              <to>
                <xdr:col>8</xdr:col>
                <xdr:colOff>66675</xdr:colOff>
                <xdr:row>70</xdr:row>
                <xdr:rowOff>66675</xdr:rowOff>
              </to>
            </anchor>
          </controlPr>
        </control>
      </mc:Choice>
      <mc:Fallback>
        <control shapeId="12293" r:id="rId4" name="cmdEffacerToutHistoriqueResultat"/>
      </mc:Fallback>
    </mc:AlternateContent>
    <mc:AlternateContent xmlns:mc="http://schemas.openxmlformats.org/markup-compatibility/2006">
      <mc:Choice Requires="x14">
        <control shapeId="12292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68</xdr:row>
                <xdr:rowOff>85725</xdr:rowOff>
              </from>
              <to>
                <xdr:col>3</xdr:col>
                <xdr:colOff>476250</xdr:colOff>
                <xdr:row>70</xdr:row>
                <xdr:rowOff>66675</xdr:rowOff>
              </to>
            </anchor>
          </controlPr>
        </control>
      </mc:Choice>
      <mc:Fallback>
        <control shapeId="12292" r:id="rId6" name="cmdEffacerUnHistoriqueResultat"/>
      </mc:Fallback>
    </mc:AlternateContent>
    <mc:AlternateContent xmlns:mc="http://schemas.openxmlformats.org/markup-compatibility/2006">
      <mc:Choice Requires="x14">
        <control shapeId="12291" r:id="rId8" name="cmdEnregistrerResultat">
          <controlPr locked="0" defaultSize="0" autoLine="0" r:id="rId9">
            <anchor moveWithCells="1">
              <from>
                <xdr:col>6</xdr:col>
                <xdr:colOff>9525</xdr:colOff>
                <xdr:row>4</xdr:row>
                <xdr:rowOff>85725</xdr:rowOff>
              </from>
              <to>
                <xdr:col>7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2291" r:id="rId8" name="cmdEnregistrerResulta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9AA0-EA7D-4A08-ACD8-BEA27FCBB3D4}">
  <sheetPr codeName="Sheet21"/>
  <dimension ref="A1:N120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12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106</v>
      </c>
    </row>
    <row r="4" spans="1:10" x14ac:dyDescent="0.2">
      <c r="A4" t="s">
        <v>1</v>
      </c>
      <c r="B4" s="2">
        <v>7611</v>
      </c>
      <c r="D4" t="s">
        <v>2</v>
      </c>
      <c r="E4" s="3">
        <f>ppmCH4/SommeABC *100</f>
        <v>20.084973874492004</v>
      </c>
      <c r="F4" s="3"/>
      <c r="G4" t="s">
        <v>3</v>
      </c>
      <c r="H4" s="4" t="str">
        <f t="array" ref="H4">INDEX(Résultat,MATCH(MAX(LEN(Résultat)),LEN(Résultat),FALSE),1)</f>
        <v>X3</v>
      </c>
      <c r="J4" t="s">
        <v>93</v>
      </c>
    </row>
    <row r="5" spans="1:10" x14ac:dyDescent="0.2">
      <c r="A5" t="s">
        <v>5</v>
      </c>
      <c r="B5" s="2">
        <v>23239</v>
      </c>
      <c r="D5" t="s">
        <v>6</v>
      </c>
      <c r="E5" s="3">
        <f>ppmC2H4/SommeABC *100</f>
        <v>61.326331345331717</v>
      </c>
      <c r="F5" s="3"/>
      <c r="J5" t="s">
        <v>35</v>
      </c>
    </row>
    <row r="6" spans="1:10" ht="14.25" customHeight="1" x14ac:dyDescent="0.2">
      <c r="A6" t="s">
        <v>8</v>
      </c>
      <c r="B6" s="2">
        <v>7044</v>
      </c>
      <c r="D6" t="s">
        <v>9</v>
      </c>
      <c r="E6" s="3">
        <f>ppmC2H2/SommeABC *100</f>
        <v>18.588694780176283</v>
      </c>
      <c r="F6" s="3"/>
      <c r="J6" t="s">
        <v>36</v>
      </c>
    </row>
    <row r="7" spans="1:10" s="12" customFormat="1" ht="12.75" customHeight="1" x14ac:dyDescent="0.2">
      <c r="B7" s="12">
        <f>SUM(B4:B6)</f>
        <v>37894</v>
      </c>
      <c r="J7" s="12" t="s">
        <v>37</v>
      </c>
    </row>
    <row r="8" spans="1:10" s="12" customFormat="1" ht="12.75" customHeight="1" x14ac:dyDescent="0.2">
      <c r="J8" s="12" t="s">
        <v>38</v>
      </c>
    </row>
    <row r="9" spans="1:10" s="12" customFormat="1" ht="12.75" hidden="1" customHeight="1" x14ac:dyDescent="0.2">
      <c r="A9" s="12" t="s">
        <v>17</v>
      </c>
      <c r="B9" s="12" t="str">
        <f>IF(AND(AND(pctCH4 &lt;= 19,pctCH4&gt;= 2),AND(pctC2H4&lt;= 23,pctC2H4&gt;= 6)),"N"," ")</f>
        <v xml:space="preserve"> </v>
      </c>
    </row>
    <row r="10" spans="1:10" s="12" customFormat="1" ht="12.75" hidden="1" customHeight="1" x14ac:dyDescent="0.2">
      <c r="A10" s="12" t="s">
        <v>18</v>
      </c>
      <c r="B10" s="24" t="str">
        <f>IF(AND(AND(pctCH4 &lt;= 20,pctCH4&gt;= 10),AND(pctC2H2&lt;= 21)),"N1"," ")</f>
        <v xml:space="preserve"> </v>
      </c>
    </row>
    <row r="11" spans="1:10" s="12" customFormat="1" ht="12.75" hidden="1" customHeight="1" x14ac:dyDescent="0.2">
      <c r="A11" s="12" t="s">
        <v>19</v>
      </c>
      <c r="B11" s="12" t="str">
        <f>IF(AND(AND(pctC2H4 &lt;= 35,pctC2H4&gt;= 20),AND(pctC2H2&lt;= 18)),"N3"," ")</f>
        <v xml:space="preserve"> </v>
      </c>
    </row>
    <row r="12" spans="1:10" s="12" customFormat="1" ht="12.75" hidden="1" customHeight="1" x14ac:dyDescent="0.2">
      <c r="A12" s="12" t="s">
        <v>20</v>
      </c>
      <c r="B12" s="12" t="str">
        <f>IF(AND(AND(pctC2H4 &lt;= 20,pctC2H4&gt;= 5),AND(pctCH4&lt;= 45,pctCH4&gt;= 19)),"N4"," ")</f>
        <v xml:space="preserve"> </v>
      </c>
    </row>
    <row r="13" spans="1:10" s="12" customFormat="1" ht="12.75" hidden="1" customHeight="1" x14ac:dyDescent="0.2">
      <c r="A13" s="12" t="s">
        <v>21</v>
      </c>
      <c r="B13" s="12" t="str">
        <f>IF(AND(AND(pctC2H4 &gt;= 23,pctC2H2&gt;= 35),AND(pctCH4&lt;= 19,pctCH4&gt;= 2)),"N5"," ")</f>
        <v xml:space="preserve"> </v>
      </c>
    </row>
    <row r="14" spans="1:10" s="12" customFormat="1" ht="12.75" hidden="1" customHeight="1" x14ac:dyDescent="0.2">
      <c r="A14" s="12" t="s">
        <v>22</v>
      </c>
      <c r="B14" s="12" t="str">
        <f>IF(AND(pctCH4 &lt;= 19, pctC2H4 &lt;6),"D1"," ")</f>
        <v xml:space="preserve"> </v>
      </c>
    </row>
    <row r="15" spans="1:10" s="12" customFormat="1" ht="12.75" hidden="1" customHeight="1" x14ac:dyDescent="0.2">
      <c r="A15" s="12" t="s">
        <v>23</v>
      </c>
      <c r="B15" s="12" t="str">
        <f>IF(AND(AND(pctCH4 &lt; 2, pctC2H4 &gt;= 6), pctC2H4 &lt;= 23),"D1"," ")</f>
        <v xml:space="preserve"> </v>
      </c>
    </row>
    <row r="16" spans="1:10" s="12" customFormat="1" ht="12.75" hidden="1" customHeight="1" x14ac:dyDescent="0.2">
      <c r="A16" s="12" t="s">
        <v>24</v>
      </c>
      <c r="B16" s="12" t="str">
        <f>IF(AND(pctC2H4 &lt;= 23, pctCH4 &gt; 19),"X1"," ")</f>
        <v xml:space="preserve"> </v>
      </c>
    </row>
    <row r="17" spans="1:10" s="12" customFormat="1" ht="12.75" hidden="1" customHeight="1" x14ac:dyDescent="0.2">
      <c r="A17" s="12" t="s">
        <v>25</v>
      </c>
      <c r="B17" s="12" t="str">
        <f>IF(AND(pctC2H4 &gt; 23, pctC2H2 &gt; 15),"X3"," ")</f>
        <v>X3</v>
      </c>
    </row>
    <row r="18" spans="1:10" s="12" customFormat="1" ht="12.75" hidden="1" customHeight="1" x14ac:dyDescent="0.2">
      <c r="A18" s="12" t="s">
        <v>26</v>
      </c>
      <c r="B18" s="12" t="str">
        <f>IF(AND(AND(pctC2H4 &gt;23, pctC2H2 &lt;=15),pctC2H4 &lt; 50),"T2"," ")</f>
        <v xml:space="preserve"> </v>
      </c>
    </row>
    <row r="19" spans="1:10" s="12" customFormat="1" ht="15" hidden="1" customHeight="1" x14ac:dyDescent="0.2">
      <c r="A19" s="12" t="s">
        <v>66</v>
      </c>
      <c r="B19" s="12" t="str">
        <f>IF(AND(pctC2H4 &gt;= 50, pctC2H2 &lt;= 15),"T3"," ")</f>
        <v xml:space="preserve"> </v>
      </c>
    </row>
    <row r="20" spans="1:10" s="12" customFormat="1" ht="12.75" customHeight="1" x14ac:dyDescent="0.2">
      <c r="J20" s="12" t="s">
        <v>39</v>
      </c>
    </row>
    <row r="21" spans="1:10" s="12" customFormat="1" ht="12.75" customHeight="1" x14ac:dyDescent="0.2">
      <c r="J21" s="12" t="s">
        <v>103</v>
      </c>
    </row>
    <row r="22" spans="1:10" s="12" customFormat="1" ht="12.75" customHeight="1" x14ac:dyDescent="0.2"/>
    <row r="23" spans="1:10" x14ac:dyDescent="0.2">
      <c r="A23" t="s">
        <v>94</v>
      </c>
    </row>
    <row r="24" spans="1:10" x14ac:dyDescent="0.2">
      <c r="A24" t="s">
        <v>95</v>
      </c>
    </row>
    <row r="25" spans="1:10" x14ac:dyDescent="0.2">
      <c r="A25" t="s">
        <v>105</v>
      </c>
    </row>
    <row r="27" spans="1:10" x14ac:dyDescent="0.2">
      <c r="A27" t="s">
        <v>96</v>
      </c>
    </row>
    <row r="28" spans="1:10" x14ac:dyDescent="0.2">
      <c r="A28" t="s">
        <v>97</v>
      </c>
    </row>
    <row r="29" spans="1:10" x14ac:dyDescent="0.2">
      <c r="A29" t="s">
        <v>98</v>
      </c>
    </row>
    <row r="30" spans="1:10" x14ac:dyDescent="0.2">
      <c r="A30" t="s">
        <v>99</v>
      </c>
    </row>
    <row r="31" spans="1:10" x14ac:dyDescent="0.2">
      <c r="A31" t="s">
        <v>100</v>
      </c>
    </row>
    <row r="32" spans="1:10" x14ac:dyDescent="0.2">
      <c r="A32" t="s">
        <v>101</v>
      </c>
    </row>
    <row r="33" spans="1:1" x14ac:dyDescent="0.2">
      <c r="A33" t="s">
        <v>102</v>
      </c>
    </row>
    <row r="35" spans="1:1" x14ac:dyDescent="0.2">
      <c r="A35" t="s">
        <v>107</v>
      </c>
    </row>
    <row r="36" spans="1:1" x14ac:dyDescent="0.2">
      <c r="A36" t="s">
        <v>104</v>
      </c>
    </row>
    <row r="73" spans="1:14" x14ac:dyDescent="0.2">
      <c r="A73" s="5" t="str">
        <f>rngNomPPM1</f>
        <v>% CH4</v>
      </c>
      <c r="B73" s="5" t="str">
        <f>rngNomPPM2</f>
        <v>% C2H4</v>
      </c>
      <c r="C73" s="5" t="str">
        <f>rngNomPPM3</f>
        <v>% C2H2</v>
      </c>
      <c r="D73" s="5" t="s">
        <v>3</v>
      </c>
      <c r="E73" s="5" t="s">
        <v>15</v>
      </c>
      <c r="F73" s="28" t="s">
        <v>65</v>
      </c>
      <c r="G73" s="28"/>
      <c r="H73" s="28"/>
      <c r="I73" s="6"/>
      <c r="J73" s="6"/>
      <c r="K73" s="6" t="s">
        <v>16</v>
      </c>
    </row>
    <row r="74" spans="1:14" ht="13.5" hidden="1" customHeight="1" x14ac:dyDescent="0.2">
      <c r="A74" s="11"/>
      <c r="B74" s="11"/>
      <c r="C74" s="11"/>
      <c r="D74" s="13"/>
      <c r="E74" s="5"/>
      <c r="F74" s="28"/>
      <c r="G74" s="28"/>
      <c r="H74" s="28"/>
      <c r="I74" s="3"/>
      <c r="J74" s="3"/>
    </row>
    <row r="78" spans="1:14" hidden="1" x14ac:dyDescent="0.2">
      <c r="A78" s="7" t="s">
        <v>27</v>
      </c>
      <c r="B78" s="7" t="s">
        <v>28</v>
      </c>
      <c r="C78" s="7" t="s">
        <v>29</v>
      </c>
      <c r="D78" s="7" t="s">
        <v>30</v>
      </c>
      <c r="E78" s="7" t="s">
        <v>31</v>
      </c>
      <c r="F78" s="7" t="s">
        <v>32</v>
      </c>
      <c r="G78" s="8"/>
      <c r="H78" s="8"/>
      <c r="I78" s="8"/>
      <c r="J78" s="9"/>
      <c r="K78" s="9"/>
      <c r="L78" s="9"/>
      <c r="M78" s="9"/>
      <c r="N78" s="9"/>
    </row>
    <row r="79" spans="1:14" hidden="1" x14ac:dyDescent="0.2">
      <c r="A79" s="10">
        <v>1</v>
      </c>
      <c r="B79" s="10">
        <v>-1</v>
      </c>
      <c r="C79" s="10">
        <v>-1</v>
      </c>
      <c r="D79" s="10">
        <v>23</v>
      </c>
      <c r="E79" s="10" t="e">
        <f t="shared" ref="E79:E89" ca="1" si="0">GetIntersection($B79, $C79, $D79, TRUE)</f>
        <v>#NAME?</v>
      </c>
      <c r="F79" s="10" t="e">
        <f t="shared" ref="F79:F89" ca="1" si="1">GetIntersection($B79, $C79, $D79, FALSE)</f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1</v>
      </c>
      <c r="B80" s="10">
        <v>77</v>
      </c>
      <c r="C80" s="10">
        <v>-1</v>
      </c>
      <c r="D80" s="10">
        <v>-1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2</v>
      </c>
      <c r="B81" s="10">
        <v>-1</v>
      </c>
      <c r="C81" s="10">
        <v>19</v>
      </c>
      <c r="D81" s="10">
        <v>-1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2</v>
      </c>
      <c r="B82" s="10">
        <v>-1</v>
      </c>
      <c r="C82" s="10">
        <v>19</v>
      </c>
      <c r="D82" s="10">
        <v>23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3</v>
      </c>
      <c r="B83" s="10">
        <v>-1</v>
      </c>
      <c r="C83" s="10">
        <v>2</v>
      </c>
      <c r="D83" s="10">
        <v>23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3</v>
      </c>
      <c r="B84" s="10">
        <v>-1</v>
      </c>
      <c r="C84" s="10">
        <v>2</v>
      </c>
      <c r="D84" s="10">
        <v>6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5" spans="1:14" hidden="1" x14ac:dyDescent="0.2">
      <c r="A85" s="10">
        <v>3</v>
      </c>
      <c r="B85" s="10">
        <v>-1</v>
      </c>
      <c r="C85" s="10">
        <v>19</v>
      </c>
      <c r="D85" s="10">
        <v>6</v>
      </c>
      <c r="E85" s="10" t="e">
        <f t="shared" ca="1" si="0"/>
        <v>#NAME?</v>
      </c>
      <c r="F85" s="10" t="e">
        <f t="shared" ca="1" si="1"/>
        <v>#NAME?</v>
      </c>
      <c r="G85" s="9"/>
      <c r="H85" s="9"/>
      <c r="I85" s="9"/>
      <c r="J85" s="9"/>
      <c r="K85" s="9"/>
      <c r="L85" s="9"/>
      <c r="M85" s="9"/>
      <c r="N85" s="9"/>
    </row>
    <row r="86" spans="1:14" hidden="1" x14ac:dyDescent="0.2">
      <c r="A86" s="10">
        <v>4</v>
      </c>
      <c r="B86" s="10">
        <v>15</v>
      </c>
      <c r="C86" s="10">
        <v>-1</v>
      </c>
      <c r="D86" s="10">
        <v>23</v>
      </c>
      <c r="E86" s="10" t="e">
        <f t="shared" ca="1" si="0"/>
        <v>#NAME?</v>
      </c>
      <c r="F86" s="10" t="e">
        <f t="shared" ca="1" si="1"/>
        <v>#NAME?</v>
      </c>
      <c r="G86" s="9"/>
      <c r="H86" s="9"/>
      <c r="I86" s="9"/>
      <c r="J86" s="9"/>
      <c r="K86" s="9"/>
      <c r="L86" s="9"/>
      <c r="M86" s="9"/>
      <c r="N86" s="9"/>
    </row>
    <row r="87" spans="1:14" hidden="1" x14ac:dyDescent="0.2">
      <c r="A87" s="10">
        <v>4</v>
      </c>
      <c r="B87" s="10">
        <v>15</v>
      </c>
      <c r="C87" s="10">
        <v>-1</v>
      </c>
      <c r="D87" s="10">
        <v>-1</v>
      </c>
      <c r="E87" s="10" t="e">
        <f t="shared" ca="1" si="0"/>
        <v>#NAME?</v>
      </c>
      <c r="F87" s="10" t="e">
        <f t="shared" ca="1" si="1"/>
        <v>#NAME?</v>
      </c>
      <c r="G87" s="9"/>
      <c r="H87" s="9"/>
      <c r="I87" s="9"/>
      <c r="J87" s="9"/>
      <c r="K87" s="9"/>
      <c r="L87" s="9"/>
      <c r="M87" s="9"/>
      <c r="N87" s="9"/>
    </row>
    <row r="88" spans="1:14" hidden="1" x14ac:dyDescent="0.2">
      <c r="A88" s="10">
        <v>5</v>
      </c>
      <c r="B88" s="10">
        <v>15</v>
      </c>
      <c r="C88" s="10">
        <v>-1</v>
      </c>
      <c r="D88" s="10">
        <v>50</v>
      </c>
      <c r="E88" s="10" t="e">
        <f t="shared" ca="1" si="0"/>
        <v>#NAME?</v>
      </c>
      <c r="F88" s="10" t="e">
        <f t="shared" ca="1" si="1"/>
        <v>#NAME?</v>
      </c>
      <c r="G88" s="9"/>
      <c r="H88" s="9"/>
      <c r="I88" s="9"/>
      <c r="J88" s="9"/>
      <c r="K88" s="9"/>
      <c r="L88" s="9"/>
      <c r="M88" s="9"/>
      <c r="N88" s="9"/>
    </row>
    <row r="89" spans="1:14" hidden="1" x14ac:dyDescent="0.2">
      <c r="A89" s="10">
        <v>5</v>
      </c>
      <c r="B89" s="10">
        <v>-1</v>
      </c>
      <c r="C89" s="10">
        <v>-1</v>
      </c>
      <c r="D89" s="10">
        <v>50</v>
      </c>
      <c r="E89" s="10" t="e">
        <f t="shared" ca="1" si="0"/>
        <v>#NAME?</v>
      </c>
      <c r="F89" s="10" t="e">
        <f t="shared" ca="1" si="1"/>
        <v>#NAME?</v>
      </c>
      <c r="G89" s="9"/>
      <c r="H89" s="9"/>
      <c r="I89" s="9"/>
      <c r="J89" s="9"/>
      <c r="K89" s="9"/>
      <c r="L89" s="9"/>
      <c r="M89" s="9"/>
      <c r="N89" s="9"/>
    </row>
    <row r="91" spans="1:14" x14ac:dyDescent="0.2">
      <c r="F91" t="s">
        <v>63</v>
      </c>
    </row>
    <row r="92" spans="1:14" x14ac:dyDescent="0.2">
      <c r="L92" s="14"/>
      <c r="M92" s="14"/>
    </row>
    <row r="93" spans="1:14" x14ac:dyDescent="0.2">
      <c r="L93" s="14"/>
      <c r="M93" s="14"/>
    </row>
    <row r="94" spans="1:14" x14ac:dyDescent="0.2">
      <c r="L94" s="14"/>
      <c r="M94" s="14"/>
      <c r="N94" s="14"/>
    </row>
    <row r="95" spans="1:14" x14ac:dyDescent="0.2">
      <c r="L95" s="14"/>
      <c r="M95" s="14"/>
      <c r="N95" s="14"/>
    </row>
    <row r="96" spans="1:14" x14ac:dyDescent="0.2">
      <c r="L96" s="14"/>
      <c r="M96" s="14"/>
      <c r="N96" s="14"/>
    </row>
    <row r="97" spans="12:14" x14ac:dyDescent="0.2">
      <c r="L97" s="14"/>
      <c r="M97" s="14"/>
      <c r="N97" s="14"/>
    </row>
    <row r="98" spans="12:14" x14ac:dyDescent="0.2">
      <c r="L98" s="14"/>
      <c r="M98" s="14"/>
      <c r="N98" s="14"/>
    </row>
    <row r="99" spans="12:14" x14ac:dyDescent="0.2">
      <c r="L99" s="14"/>
      <c r="M99" s="14"/>
      <c r="N99" s="14"/>
    </row>
    <row r="100" spans="12:14" x14ac:dyDescent="0.2">
      <c r="L100" s="14"/>
      <c r="M100" s="14"/>
      <c r="N100" s="14"/>
    </row>
    <row r="101" spans="12:14" x14ac:dyDescent="0.2">
      <c r="L101" s="14"/>
      <c r="M101" s="14"/>
      <c r="N101" s="14"/>
    </row>
    <row r="102" spans="12:14" x14ac:dyDescent="0.2">
      <c r="L102" s="14"/>
      <c r="M102" s="14"/>
      <c r="N102" s="14"/>
    </row>
    <row r="103" spans="12:14" x14ac:dyDescent="0.2">
      <c r="L103" s="14"/>
      <c r="M103" s="14"/>
      <c r="N103" s="14"/>
    </row>
    <row r="104" spans="12:14" x14ac:dyDescent="0.2">
      <c r="L104" s="14"/>
      <c r="M104" s="14"/>
      <c r="N104" s="14"/>
    </row>
    <row r="105" spans="12:14" x14ac:dyDescent="0.2">
      <c r="L105" s="14"/>
      <c r="M105" s="14"/>
      <c r="N105" s="14"/>
    </row>
    <row r="106" spans="12:14" x14ac:dyDescent="0.2">
      <c r="L106" s="14"/>
      <c r="M106" s="14"/>
      <c r="N106" s="14"/>
    </row>
    <row r="107" spans="12:14" x14ac:dyDescent="0.2">
      <c r="L107" s="14"/>
      <c r="M107" s="14"/>
      <c r="N107" s="14"/>
    </row>
    <row r="108" spans="12:14" x14ac:dyDescent="0.2">
      <c r="L108" s="14"/>
      <c r="M108" s="14"/>
      <c r="N108" s="14"/>
    </row>
    <row r="109" spans="12:14" x14ac:dyDescent="0.2">
      <c r="L109" s="14"/>
      <c r="M109" s="14"/>
      <c r="N109" s="14"/>
    </row>
    <row r="110" spans="12:14" x14ac:dyDescent="0.2">
      <c r="L110" s="14"/>
      <c r="M110" s="14"/>
      <c r="N110" s="14"/>
    </row>
    <row r="111" spans="12:14" x14ac:dyDescent="0.2">
      <c r="L111" s="14"/>
      <c r="M111" s="14"/>
      <c r="N111" s="14"/>
    </row>
    <row r="112" spans="12:14" x14ac:dyDescent="0.2">
      <c r="L112" s="14"/>
      <c r="M112" s="14"/>
      <c r="N112" s="14"/>
    </row>
    <row r="113" spans="12:14" x14ac:dyDescent="0.2">
      <c r="L113" s="14"/>
      <c r="M113" s="14"/>
      <c r="N113" s="14"/>
    </row>
    <row r="114" spans="12:14" x14ac:dyDescent="0.2">
      <c r="L114" s="14"/>
      <c r="M114" s="14"/>
      <c r="N114" s="14"/>
    </row>
    <row r="115" spans="12:14" x14ac:dyDescent="0.2">
      <c r="L115" s="14"/>
      <c r="M115" s="14"/>
      <c r="N115" s="14"/>
    </row>
    <row r="116" spans="12:14" x14ac:dyDescent="0.2">
      <c r="L116" s="14"/>
      <c r="M116" s="14"/>
      <c r="N116" s="14"/>
    </row>
    <row r="117" spans="12:14" x14ac:dyDescent="0.2">
      <c r="L117" s="14"/>
      <c r="M117" s="14"/>
      <c r="N117" s="14"/>
    </row>
    <row r="118" spans="12:14" x14ac:dyDescent="0.2">
      <c r="L118" s="14"/>
      <c r="M118" s="14"/>
      <c r="N118" s="14"/>
    </row>
    <row r="119" spans="12:14" x14ac:dyDescent="0.2">
      <c r="L119" s="14"/>
      <c r="M119" s="14"/>
    </row>
    <row r="120" spans="12:14" x14ac:dyDescent="0.2">
      <c r="L120" s="14"/>
      <c r="M120" s="14"/>
    </row>
  </sheetData>
  <sheetProtection password="C6A1" sheet="1" objects="1" scenarios="1" selectLockedCells="1"/>
  <mergeCells count="2">
    <mergeCell ref="F73:H73"/>
    <mergeCell ref="F74:H74"/>
  </mergeCells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51" r:id="rId4" name="cmdEffacerToutHistoriqueResultat">
          <controlPr locked="0" defaultSize="0" autoLine="0" r:id="rId5">
            <anchor moveWithCells="1">
              <from>
                <xdr:col>4</xdr:col>
                <xdr:colOff>123825</xdr:colOff>
                <xdr:row>74</xdr:row>
                <xdr:rowOff>85725</xdr:rowOff>
              </from>
              <to>
                <xdr:col>8</xdr:col>
                <xdr:colOff>66675</xdr:colOff>
                <xdr:row>76</xdr:row>
                <xdr:rowOff>66675</xdr:rowOff>
              </to>
            </anchor>
          </controlPr>
        </control>
      </mc:Choice>
      <mc:Fallback>
        <control shapeId="53251" r:id="rId4" name="cmdEffacerToutHistoriqueResultat"/>
      </mc:Fallback>
    </mc:AlternateContent>
    <mc:AlternateContent xmlns:mc="http://schemas.openxmlformats.org/markup-compatibility/2006">
      <mc:Choice Requires="x14">
        <control shapeId="53250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74</xdr:row>
                <xdr:rowOff>85725</xdr:rowOff>
              </from>
              <to>
                <xdr:col>3</xdr:col>
                <xdr:colOff>476250</xdr:colOff>
                <xdr:row>76</xdr:row>
                <xdr:rowOff>66675</xdr:rowOff>
              </to>
            </anchor>
          </controlPr>
        </control>
      </mc:Choice>
      <mc:Fallback>
        <control shapeId="53250" r:id="rId6" name="cmdEffacerUnHistoriqueResultat"/>
      </mc:Fallback>
    </mc:AlternateContent>
    <mc:AlternateContent xmlns:mc="http://schemas.openxmlformats.org/markup-compatibility/2006">
      <mc:Choice Requires="x14">
        <control shapeId="53249" r:id="rId8" name="cmdEnregistrerResultat">
          <controlPr locked="0" defaultSize="0" autoLine="0" r:id="rId9">
            <anchor moveWithCells="1">
              <from>
                <xdr:col>6</xdr:col>
                <xdr:colOff>9525</xdr:colOff>
                <xdr:row>4</xdr:row>
                <xdr:rowOff>85725</xdr:rowOff>
              </from>
              <to>
                <xdr:col>7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53249" r:id="rId8" name="cmdEnregistrerResulta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E39A-D247-40F8-9E99-5534CCAEC8C1}">
  <sheetPr codeName="Sheet11"/>
  <dimension ref="A1:N84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40</v>
      </c>
    </row>
    <row r="4" spans="1:10" x14ac:dyDescent="0.2">
      <c r="A4" t="s">
        <v>1</v>
      </c>
      <c r="B4" s="2">
        <v>50</v>
      </c>
      <c r="D4" t="s">
        <v>2</v>
      </c>
      <c r="E4" s="3">
        <f>ppmCH4/SommeABC *100</f>
        <v>43.103448275862064</v>
      </c>
      <c r="F4" s="3"/>
      <c r="G4" t="s">
        <v>3</v>
      </c>
      <c r="H4" s="4" t="str">
        <f t="array" ref="H4">INDEX(Résultat,MATCH(MAX(LEN(Résultat)),LEN(Résultat),FALSE),1)</f>
        <v>D2</v>
      </c>
      <c r="J4" t="s">
        <v>4</v>
      </c>
    </row>
    <row r="5" spans="1:10" x14ac:dyDescent="0.2">
      <c r="A5" t="s">
        <v>5</v>
      </c>
      <c r="B5" s="2">
        <v>33</v>
      </c>
      <c r="D5" t="s">
        <v>6</v>
      </c>
      <c r="E5" s="3">
        <f>ppmC2H4/SommeABC *100</f>
        <v>28.448275862068968</v>
      </c>
      <c r="F5" s="3"/>
      <c r="J5" t="s">
        <v>7</v>
      </c>
    </row>
    <row r="6" spans="1:10" x14ac:dyDescent="0.2">
      <c r="A6" t="s">
        <v>8</v>
      </c>
      <c r="B6" s="2">
        <v>33</v>
      </c>
      <c r="D6" t="s">
        <v>9</v>
      </c>
      <c r="E6" s="3">
        <f>ppmC2H2/SommeABC *100</f>
        <v>28.448275862068968</v>
      </c>
      <c r="F6" s="3"/>
      <c r="J6" t="s">
        <v>10</v>
      </c>
    </row>
    <row r="7" spans="1:10" ht="12.75" customHeight="1" x14ac:dyDescent="0.2">
      <c r="B7">
        <f>SUM(B4:B6)</f>
        <v>116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IF(pctCH4 &gt;= 98,"PD"," ")</f>
        <v xml:space="preserve"> </v>
      </c>
    </row>
    <row r="10" spans="1:10" ht="12.75" hidden="1" customHeight="1" x14ac:dyDescent="0.2">
      <c r="A10" t="s">
        <v>18</v>
      </c>
      <c r="B10" t="str">
        <f>IF(AND(AND(pctCH4 &lt; 98, pctC2H4 &lt;= 52), pctC2H2 &lt;= 4),"T1"," ")</f>
        <v xml:space="preserve"> </v>
      </c>
    </row>
    <row r="11" spans="1:10" ht="12.75" hidden="1" customHeight="1" x14ac:dyDescent="0.2">
      <c r="A11" t="s">
        <v>19</v>
      </c>
      <c r="B11" t="str">
        <f>IF(AND(AND(pctC2H4 &gt;52, pctC2H4 &lt; 82), pctC2H2 &lt;= 4),"T2"," ")</f>
        <v xml:space="preserve"> </v>
      </c>
    </row>
    <row r="12" spans="1:10" ht="12.75" hidden="1" customHeight="1" x14ac:dyDescent="0.2">
      <c r="A12" t="s">
        <v>20</v>
      </c>
      <c r="B12" t="str">
        <f>IF(AND(pctC2H4 &gt;= 82, pctC2H2 &lt;= 15),"T3"," ")</f>
        <v xml:space="preserve"> </v>
      </c>
    </row>
    <row r="13" spans="1:10" ht="12.75" hidden="1" customHeight="1" x14ac:dyDescent="0.2">
      <c r="A13" t="s">
        <v>21</v>
      </c>
      <c r="B13" t="str">
        <f>IF(AND(pctC2H4 &lt;= 20, pctC2H2 &gt;= 13),"D1"," ")</f>
        <v xml:space="preserve"> </v>
      </c>
    </row>
    <row r="14" spans="1:10" ht="12.75" hidden="1" customHeight="1" x14ac:dyDescent="0.2">
      <c r="A14" t="s">
        <v>22</v>
      </c>
      <c r="B14" t="str">
        <f>IF(AND(AND(pctC2H4 &gt;20, pctC2H4 &lt;=40),AND( pctC2H2 &gt;=13,pctC2H2 &lt;29)),"D2"," ")</f>
        <v>D2</v>
      </c>
    </row>
    <row r="15" spans="1:10" ht="12.75" hidden="1" customHeight="1" x14ac:dyDescent="0.2">
      <c r="A15" t="s">
        <v>23</v>
      </c>
      <c r="B15" t="str">
        <f>IF(AND(pctC2H4 &gt;20, pctC2H2 &gt;= 29),"D2"," ")</f>
        <v xml:space="preserve"> </v>
      </c>
    </row>
    <row r="16" spans="1:10" ht="12.75" hidden="1" customHeight="1" x14ac:dyDescent="0.2">
      <c r="A16" t="s">
        <v>24</v>
      </c>
      <c r="B16" t="str">
        <f>IF(AND(AND(pctC2H4 &lt;82, pctC2H2 &lt;13), pctC2H2 &gt;4),"DT"," ")</f>
        <v xml:space="preserve"> </v>
      </c>
    </row>
    <row r="17" spans="1:10" ht="12.75" hidden="1" customHeight="1" x14ac:dyDescent="0.2">
      <c r="A17" t="s">
        <v>25</v>
      </c>
      <c r="B17" t="str">
        <f>IF(AND(AND(pctC2H4 &gt;40, pctC2H2 &gt;=13), AND(pctC2H2 &lt;29, pctC2H4&lt;82)),"DT"," ")</f>
        <v xml:space="preserve"> </v>
      </c>
    </row>
    <row r="18" spans="1:10" ht="12.75" customHeight="1" x14ac:dyDescent="0.2">
      <c r="J18" t="s">
        <v>11</v>
      </c>
    </row>
    <row r="19" spans="1:10" x14ac:dyDescent="0.2">
      <c r="J19" t="s">
        <v>12</v>
      </c>
    </row>
    <row r="20" spans="1:10" x14ac:dyDescent="0.2">
      <c r="J20" t="s">
        <v>13</v>
      </c>
    </row>
    <row r="21" spans="1:10" x14ac:dyDescent="0.2">
      <c r="J21" t="s">
        <v>14</v>
      </c>
    </row>
    <row r="23" spans="1:10" x14ac:dyDescent="0.2">
      <c r="J23" t="s">
        <v>74</v>
      </c>
    </row>
    <row r="61" spans="1:11" x14ac:dyDescent="0.2">
      <c r="A61" s="5" t="str">
        <f>rngNomPPM1</f>
        <v>% CH4</v>
      </c>
      <c r="B61" s="5" t="str">
        <f>rngNomPPM2</f>
        <v>% C2H4</v>
      </c>
      <c r="C61" s="5" t="str">
        <f>rngNomPPM3</f>
        <v>% C2H2</v>
      </c>
      <c r="D61" s="5" t="s">
        <v>3</v>
      </c>
      <c r="E61" s="5" t="s">
        <v>15</v>
      </c>
      <c r="F61" s="28" t="s">
        <v>65</v>
      </c>
      <c r="G61" s="28"/>
      <c r="H61" s="28"/>
      <c r="I61" s="25"/>
      <c r="J61" s="25"/>
      <c r="K61" s="25" t="s">
        <v>16</v>
      </c>
    </row>
    <row r="62" spans="1:11" ht="13.5" hidden="1" customHeight="1" x14ac:dyDescent="0.2">
      <c r="A62" s="11"/>
      <c r="B62" s="11"/>
      <c r="C62" s="11"/>
      <c r="D62" s="13"/>
      <c r="E62" s="5"/>
      <c r="F62" s="28"/>
      <c r="G62" s="28"/>
      <c r="H62" s="28"/>
      <c r="I62" s="3"/>
      <c r="J62" s="3"/>
    </row>
    <row r="66" spans="1:14" hidden="1" x14ac:dyDescent="0.2">
      <c r="A66" s="7" t="s">
        <v>27</v>
      </c>
      <c r="B66" s="7" t="s">
        <v>28</v>
      </c>
      <c r="C66" s="7" t="s">
        <v>29</v>
      </c>
      <c r="D66" s="7" t="s">
        <v>30</v>
      </c>
      <c r="E66" s="7" t="s">
        <v>31</v>
      </c>
      <c r="F66" s="7" t="s">
        <v>32</v>
      </c>
      <c r="G66" s="8"/>
      <c r="H66" s="8"/>
      <c r="I66" s="8"/>
      <c r="J66" s="9"/>
      <c r="K66" s="9"/>
      <c r="L66" s="9"/>
      <c r="M66" s="9"/>
      <c r="N66" s="9"/>
    </row>
    <row r="67" spans="1:14" hidden="1" x14ac:dyDescent="0.2">
      <c r="A67" s="10">
        <v>1</v>
      </c>
      <c r="B67" s="10">
        <v>-1</v>
      </c>
      <c r="C67" s="10">
        <v>98</v>
      </c>
      <c r="D67" s="10">
        <v>-1</v>
      </c>
      <c r="E67" s="10" t="e">
        <f t="shared" ref="E67:E82" ca="1" si="0">GetIntersection($B67, $C67, $D67, TRUE)</f>
        <v>#NAME?</v>
      </c>
      <c r="F67" s="10" t="e">
        <f t="shared" ref="F67:F82" ca="1" si="1">GetIntersection($B67, $C67, $D67, FALSE)</f>
        <v>#NAME?</v>
      </c>
      <c r="G67" s="9"/>
      <c r="H67" s="9"/>
      <c r="I67" s="9"/>
      <c r="J67" s="9"/>
      <c r="K67" s="9"/>
      <c r="L67" s="9"/>
      <c r="M67" s="9"/>
      <c r="N67" s="9"/>
    </row>
    <row r="68" spans="1:14" hidden="1" x14ac:dyDescent="0.2">
      <c r="A68" s="10">
        <v>1</v>
      </c>
      <c r="B68" s="10">
        <v>-1</v>
      </c>
      <c r="C68" s="10">
        <v>-1</v>
      </c>
      <c r="D68" s="10">
        <v>2</v>
      </c>
      <c r="E68" s="10" t="e">
        <f t="shared" ca="1" si="0"/>
        <v>#NAME?</v>
      </c>
      <c r="F68" s="10" t="e">
        <f t="shared" ca="1" si="1"/>
        <v>#NAME?</v>
      </c>
      <c r="G68" s="9"/>
      <c r="H68" s="9"/>
      <c r="I68" s="9"/>
      <c r="J68" s="9"/>
      <c r="K68" s="9"/>
      <c r="L68" s="9"/>
      <c r="M68" s="9"/>
      <c r="N68" s="9"/>
    </row>
    <row r="69" spans="1:14" hidden="1" x14ac:dyDescent="0.2">
      <c r="A69" s="10">
        <v>2</v>
      </c>
      <c r="B69" s="10">
        <v>-1</v>
      </c>
      <c r="C69" s="10">
        <v>96</v>
      </c>
      <c r="D69" s="10">
        <v>-1</v>
      </c>
      <c r="E69" s="10" t="e">
        <f t="shared" ca="1" si="0"/>
        <v>#NAME?</v>
      </c>
      <c r="F69" s="10" t="e">
        <f t="shared" ca="1" si="1"/>
        <v>#NAME?</v>
      </c>
      <c r="G69" s="9"/>
      <c r="H69" s="9"/>
      <c r="I69" s="9"/>
      <c r="J69" s="9"/>
      <c r="K69" s="9"/>
      <c r="L69" s="9"/>
      <c r="M69" s="9"/>
      <c r="N69" s="9"/>
    </row>
    <row r="70" spans="1:14" hidden="1" x14ac:dyDescent="0.2">
      <c r="A70" s="10">
        <v>2</v>
      </c>
      <c r="B70" s="10">
        <v>4</v>
      </c>
      <c r="C70" s="10">
        <v>-1</v>
      </c>
      <c r="D70" s="10">
        <v>81</v>
      </c>
      <c r="E70" s="10" t="e">
        <f t="shared" ca="1" si="0"/>
        <v>#NAME?</v>
      </c>
      <c r="F70" s="10" t="e">
        <f t="shared" ca="1" si="1"/>
        <v>#NAME?</v>
      </c>
      <c r="G70" s="9"/>
      <c r="H70" s="9"/>
      <c r="I70" s="9"/>
      <c r="J70" s="9"/>
      <c r="K70" s="9"/>
      <c r="L70" s="9"/>
      <c r="M70" s="9"/>
      <c r="N70" s="9"/>
    </row>
    <row r="71" spans="1:14" hidden="1" x14ac:dyDescent="0.2">
      <c r="A71" s="10">
        <v>2</v>
      </c>
      <c r="B71" s="10">
        <v>-1</v>
      </c>
      <c r="C71" s="10">
        <v>-1</v>
      </c>
      <c r="D71" s="10">
        <v>81</v>
      </c>
      <c r="E71" s="10" t="e">
        <f t="shared" ca="1" si="0"/>
        <v>#NAME?</v>
      </c>
      <c r="F71" s="10" t="e">
        <f t="shared" ca="1" si="1"/>
        <v>#NAME?</v>
      </c>
      <c r="G71" s="9"/>
      <c r="H71" s="9"/>
      <c r="I71" s="9"/>
      <c r="J71" s="9"/>
      <c r="K71" s="9"/>
      <c r="L71" s="9"/>
      <c r="M71" s="9"/>
      <c r="N71" s="9"/>
    </row>
    <row r="72" spans="1:14" hidden="1" x14ac:dyDescent="0.2">
      <c r="A72" s="10">
        <v>3</v>
      </c>
      <c r="B72" s="10">
        <v>4</v>
      </c>
      <c r="C72" s="10">
        <v>-1</v>
      </c>
      <c r="D72" s="10">
        <v>52</v>
      </c>
      <c r="E72" s="10" t="e">
        <f t="shared" ca="1" si="0"/>
        <v>#NAME?</v>
      </c>
      <c r="F72" s="10" t="e">
        <f t="shared" ca="1" si="1"/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3</v>
      </c>
      <c r="B73" s="10">
        <v>-1</v>
      </c>
      <c r="C73" s="10">
        <v>-1</v>
      </c>
      <c r="D73" s="10">
        <v>52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4</v>
      </c>
      <c r="B74" s="10">
        <v>-1</v>
      </c>
      <c r="C74" s="10">
        <v>87</v>
      </c>
      <c r="D74" s="10">
        <v>-1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4</v>
      </c>
      <c r="B75" s="10">
        <v>13</v>
      </c>
      <c r="C75" s="10">
        <v>-1</v>
      </c>
      <c r="D75" s="10">
        <v>40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4</v>
      </c>
      <c r="B76" s="10">
        <v>29</v>
      </c>
      <c r="C76" s="10">
        <v>-1</v>
      </c>
      <c r="D76" s="10">
        <v>40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4</v>
      </c>
      <c r="B77" s="10">
        <v>29</v>
      </c>
      <c r="C77" s="10">
        <v>-1</v>
      </c>
      <c r="D77" s="10">
        <v>-1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5</v>
      </c>
      <c r="B78" s="10">
        <v>13</v>
      </c>
      <c r="C78" s="10">
        <v>-1</v>
      </c>
      <c r="D78" s="10">
        <v>20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5</v>
      </c>
      <c r="B79" s="10">
        <v>80</v>
      </c>
      <c r="C79" s="10">
        <v>-1</v>
      </c>
      <c r="D79" s="10">
        <v>-1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6</v>
      </c>
      <c r="B80" s="10">
        <v>4</v>
      </c>
      <c r="C80" s="10">
        <v>-1</v>
      </c>
      <c r="D80" s="10">
        <v>81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6</v>
      </c>
      <c r="B81" s="10">
        <v>19</v>
      </c>
      <c r="C81" s="10">
        <v>-1</v>
      </c>
      <c r="D81" s="10">
        <v>-1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/>
      <c r="B82" s="10"/>
      <c r="C82" s="10"/>
      <c r="D82" s="10"/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4" spans="1:14" x14ac:dyDescent="0.2">
      <c r="F84" t="s">
        <v>63</v>
      </c>
    </row>
  </sheetData>
  <sheetProtection password="C6A1" sheet="1" objects="1" scenarios="1" selectLockedCells="1"/>
  <mergeCells count="2">
    <mergeCell ref="F61:H61"/>
    <mergeCell ref="F62:H62"/>
  </mergeCells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9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62</xdr:row>
                <xdr:rowOff>104775</xdr:rowOff>
              </from>
              <to>
                <xdr:col>8</xdr:col>
                <xdr:colOff>333375</xdr:colOff>
                <xdr:row>64</xdr:row>
                <xdr:rowOff>85725</xdr:rowOff>
              </to>
            </anchor>
          </controlPr>
        </control>
      </mc:Choice>
      <mc:Fallback>
        <control shapeId="65539" r:id="rId4" name="cmdEffacerToutHistoriqueResultat"/>
      </mc:Fallback>
    </mc:AlternateContent>
    <mc:AlternateContent xmlns:mc="http://schemas.openxmlformats.org/markup-compatibility/2006">
      <mc:Choice Requires="x14">
        <control shapeId="65538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62</xdr:row>
                <xdr:rowOff>104775</xdr:rowOff>
              </from>
              <to>
                <xdr:col>4</xdr:col>
                <xdr:colOff>95250</xdr:colOff>
                <xdr:row>64</xdr:row>
                <xdr:rowOff>85725</xdr:rowOff>
              </to>
            </anchor>
          </controlPr>
        </control>
      </mc:Choice>
      <mc:Fallback>
        <control shapeId="65538" r:id="rId6" name="cmdEffacerUnHistoriqueResultat"/>
      </mc:Fallback>
    </mc:AlternateContent>
    <mc:AlternateContent xmlns:mc="http://schemas.openxmlformats.org/markup-compatibility/2006">
      <mc:Choice Requires="x14">
        <control shapeId="65537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5537" r:id="rId8" name="cmdEnregistrerResulta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48E06-1A7B-4C4C-9567-891D07A4A681}">
  <sheetPr codeName="Sheet12"/>
  <dimension ref="A1:N86"/>
  <sheetViews>
    <sheetView showGridLines="0" zoomScale="85" workbookViewId="0">
      <selection activeCell="B6" sqref="B6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41</v>
      </c>
    </row>
    <row r="4" spans="1:10" x14ac:dyDescent="0.2">
      <c r="A4" t="s">
        <v>1</v>
      </c>
      <c r="B4" s="2">
        <v>3</v>
      </c>
      <c r="D4" t="s">
        <v>2</v>
      </c>
      <c r="E4" s="3">
        <f>ppmCH4/SommeABC *100</f>
        <v>33.333333333333329</v>
      </c>
      <c r="F4" s="3"/>
      <c r="G4" t="s">
        <v>3</v>
      </c>
      <c r="H4" s="4" t="str">
        <f t="array" ref="H4">INDEX(Résultat,MATCH(MAX(LEN(Résultat)),LEN(Résultat),FALSE),1)</f>
        <v>D2</v>
      </c>
      <c r="J4" t="s">
        <v>4</v>
      </c>
    </row>
    <row r="5" spans="1:10" x14ac:dyDescent="0.2">
      <c r="A5" t="s">
        <v>5</v>
      </c>
      <c r="B5" s="2">
        <v>3</v>
      </c>
      <c r="D5" t="s">
        <v>6</v>
      </c>
      <c r="E5" s="3">
        <f>ppmC2H4/SommeABC *100</f>
        <v>33.333333333333329</v>
      </c>
      <c r="F5" s="3"/>
      <c r="J5" t="s">
        <v>7</v>
      </c>
    </row>
    <row r="6" spans="1:10" x14ac:dyDescent="0.2">
      <c r="A6" t="s">
        <v>8</v>
      </c>
      <c r="B6" s="2">
        <v>3</v>
      </c>
      <c r="D6" t="s">
        <v>9</v>
      </c>
      <c r="E6" s="3">
        <f>ppmC2H2/SommeABC *100</f>
        <v>33.333333333333329</v>
      </c>
      <c r="F6" s="3"/>
      <c r="J6" t="s">
        <v>10</v>
      </c>
    </row>
    <row r="7" spans="1:10" ht="12.75" customHeight="1" x14ac:dyDescent="0.2">
      <c r="B7">
        <f>SUM(B4:B6)</f>
        <v>9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IF(pctCH4 &gt;= 98,"PD"," ")</f>
        <v xml:space="preserve"> </v>
      </c>
    </row>
    <row r="10" spans="1:10" ht="12.75" hidden="1" customHeight="1" x14ac:dyDescent="0.2">
      <c r="A10" t="s">
        <v>18</v>
      </c>
      <c r="B10" t="str">
        <f>IF(AND(AND(pctCH4 &lt; 98, pctC2H4 &lt;= 43), pctC2H2 &lt;= 4),"T1"," ")</f>
        <v xml:space="preserve"> </v>
      </c>
    </row>
    <row r="11" spans="1:10" ht="12.75" hidden="1" customHeight="1" x14ac:dyDescent="0.2">
      <c r="A11" t="s">
        <v>19</v>
      </c>
      <c r="B11" t="str">
        <f>IF(AND(AND(pctC2H4 &gt;43, pctC2H4 &lt; 63), pctC2H2 &lt;= 4),"T2"," ")</f>
        <v xml:space="preserve"> </v>
      </c>
    </row>
    <row r="12" spans="1:10" ht="12.75" hidden="1" customHeight="1" x14ac:dyDescent="0.2">
      <c r="A12" t="s">
        <v>20</v>
      </c>
      <c r="B12" t="str">
        <f>IF(AND(pctC2H4 &gt;= 63, pctC2H2 &lt;= 15),"T3"," ")</f>
        <v xml:space="preserve"> </v>
      </c>
    </row>
    <row r="13" spans="1:10" ht="12.75" hidden="1" customHeight="1" x14ac:dyDescent="0.2">
      <c r="A13" t="s">
        <v>21</v>
      </c>
      <c r="B13" t="str">
        <f>IF(AND(pctC2H4 &lt;= 25, pctC2H2 &gt;= 13),"D1"," ")</f>
        <v xml:space="preserve"> </v>
      </c>
    </row>
    <row r="14" spans="1:10" ht="12.75" hidden="1" customHeight="1" x14ac:dyDescent="0.2">
      <c r="A14" t="s">
        <v>22</v>
      </c>
      <c r="B14" t="str">
        <f>IF(AND(AND(pctC2H4 &gt;25, pctC2H4 &lt;=40),AND( pctC2H2 &gt;=13,pctC2H2 &lt;29)),"D2"," ")</f>
        <v xml:space="preserve"> </v>
      </c>
    </row>
    <row r="15" spans="1:10" ht="12.75" hidden="1" customHeight="1" x14ac:dyDescent="0.2">
      <c r="A15" t="s">
        <v>23</v>
      </c>
      <c r="B15" t="str">
        <f>IF(AND(pctC2H4 &gt;25, pctC2H2 &gt;= 29),"D2"," ")</f>
        <v>D2</v>
      </c>
    </row>
    <row r="16" spans="1:10" ht="12.75" hidden="1" customHeight="1" x14ac:dyDescent="0.2">
      <c r="A16" t="s">
        <v>24</v>
      </c>
      <c r="B16" t="str">
        <f>IF(AND(AND(pctC2H4 &lt;63, pctC2H2 &lt;13), pctC2H2 &gt;4),"DT"," ")</f>
        <v xml:space="preserve"> </v>
      </c>
    </row>
    <row r="17" spans="1:10" ht="12.75" hidden="1" customHeight="1" x14ac:dyDescent="0.2">
      <c r="A17" t="s">
        <v>25</v>
      </c>
      <c r="B17" t="str">
        <f>IF(AND(AND(pctC2H4 &gt;40, pctC2H2 &gt;15), pctC2H2 &lt;29),"DT"," ")</f>
        <v xml:space="preserve"> </v>
      </c>
    </row>
    <row r="18" spans="1:10" ht="12.75" hidden="1" customHeight="1" x14ac:dyDescent="0.2">
      <c r="A18" t="s">
        <v>26</v>
      </c>
      <c r="B18" t="str">
        <f>IF(AND(AND(pctC2H4 &gt;40, pctC2H4 &lt; 63),AND( pctC2H2 &gt;=13,pctC2H2&lt;=15)),"DT"," ")</f>
        <v xml:space="preserve"> </v>
      </c>
    </row>
    <row r="19" spans="1:10" x14ac:dyDescent="0.2">
      <c r="J19" t="s">
        <v>11</v>
      </c>
    </row>
    <row r="20" spans="1:10" x14ac:dyDescent="0.2">
      <c r="J20" t="s">
        <v>12</v>
      </c>
    </row>
    <row r="21" spans="1:10" x14ac:dyDescent="0.2">
      <c r="J21" t="s">
        <v>13</v>
      </c>
    </row>
    <row r="22" spans="1:10" x14ac:dyDescent="0.2">
      <c r="J22" t="s">
        <v>14</v>
      </c>
    </row>
    <row r="24" spans="1:10" x14ac:dyDescent="0.2">
      <c r="J24" t="s">
        <v>74</v>
      </c>
    </row>
    <row r="63" spans="1:11" x14ac:dyDescent="0.2">
      <c r="A63" s="5" t="str">
        <f>rngNomPPM1</f>
        <v>% CH4</v>
      </c>
      <c r="B63" s="5" t="str">
        <f>rngNomPPM2</f>
        <v>% C2H4</v>
      </c>
      <c r="C63" s="5" t="str">
        <f>rngNomPPM3</f>
        <v>% C2H2</v>
      </c>
      <c r="D63" s="5" t="s">
        <v>3</v>
      </c>
      <c r="E63" s="5" t="s">
        <v>15</v>
      </c>
      <c r="F63" s="28" t="s">
        <v>65</v>
      </c>
      <c r="G63" s="28"/>
      <c r="H63" s="28"/>
      <c r="I63" s="25"/>
      <c r="J63" s="25"/>
      <c r="K63" s="25" t="s">
        <v>16</v>
      </c>
    </row>
    <row r="64" spans="1:11" ht="13.5" hidden="1" customHeight="1" x14ac:dyDescent="0.2">
      <c r="A64" s="11"/>
      <c r="B64" s="11"/>
      <c r="C64" s="11"/>
      <c r="D64" s="13"/>
      <c r="E64" s="5"/>
      <c r="F64" s="28"/>
      <c r="G64" s="28"/>
      <c r="H64" s="28"/>
      <c r="I64" s="3"/>
      <c r="J64" s="3"/>
    </row>
    <row r="68" spans="1:14" hidden="1" x14ac:dyDescent="0.2">
      <c r="A68" s="7" t="s">
        <v>27</v>
      </c>
      <c r="B68" s="7" t="s">
        <v>28</v>
      </c>
      <c r="C68" s="7" t="s">
        <v>29</v>
      </c>
      <c r="D68" s="7" t="s">
        <v>30</v>
      </c>
      <c r="E68" s="7" t="s">
        <v>31</v>
      </c>
      <c r="F68" s="7" t="s">
        <v>32</v>
      </c>
      <c r="G68" s="8"/>
      <c r="H68" s="8"/>
      <c r="I68" s="8"/>
      <c r="J68" s="9"/>
      <c r="K68" s="9"/>
      <c r="L68" s="9"/>
      <c r="M68" s="9"/>
      <c r="N68" s="9"/>
    </row>
    <row r="69" spans="1:14" hidden="1" x14ac:dyDescent="0.2">
      <c r="A69" s="10">
        <v>1</v>
      </c>
      <c r="B69" s="10">
        <v>-1</v>
      </c>
      <c r="C69" s="10">
        <v>98</v>
      </c>
      <c r="D69" s="10">
        <v>-1</v>
      </c>
      <c r="E69" s="10" t="e">
        <f t="shared" ref="E69:E84" ca="1" si="0">GetIntersection($B69, $C69, $D69, TRUE)</f>
        <v>#NAME?</v>
      </c>
      <c r="F69" s="10" t="e">
        <f t="shared" ref="F69:F84" ca="1" si="1">GetIntersection($B69, $C69, $D69, FALSE)</f>
        <v>#NAME?</v>
      </c>
      <c r="G69" s="9"/>
      <c r="H69" s="9"/>
      <c r="I69" s="9"/>
      <c r="J69" s="9"/>
      <c r="K69" s="9"/>
      <c r="L69" s="9"/>
      <c r="M69" s="9"/>
      <c r="N69" s="9"/>
    </row>
    <row r="70" spans="1:14" hidden="1" x14ac:dyDescent="0.2">
      <c r="A70" s="10">
        <v>1</v>
      </c>
      <c r="B70" s="10">
        <v>-1</v>
      </c>
      <c r="C70" s="10">
        <v>-1</v>
      </c>
      <c r="D70" s="10">
        <v>2</v>
      </c>
      <c r="E70" s="10" t="e">
        <f t="shared" ca="1" si="0"/>
        <v>#NAME?</v>
      </c>
      <c r="F70" s="10" t="e">
        <f t="shared" ca="1" si="1"/>
        <v>#NAME?</v>
      </c>
      <c r="G70" s="9"/>
      <c r="H70" s="9"/>
      <c r="I70" s="9"/>
      <c r="J70" s="9"/>
      <c r="K70" s="9"/>
      <c r="L70" s="9"/>
      <c r="M70" s="9"/>
      <c r="N70" s="9"/>
    </row>
    <row r="71" spans="1:14" hidden="1" x14ac:dyDescent="0.2">
      <c r="A71" s="10">
        <v>2</v>
      </c>
      <c r="B71" s="10">
        <v>-1</v>
      </c>
      <c r="C71" s="10">
        <v>96</v>
      </c>
      <c r="D71" s="10">
        <v>-1</v>
      </c>
      <c r="E71" s="10" t="e">
        <f t="shared" ca="1" si="0"/>
        <v>#NAME?</v>
      </c>
      <c r="F71" s="10" t="e">
        <f t="shared" ca="1" si="1"/>
        <v>#NAME?</v>
      </c>
      <c r="G71" s="9"/>
      <c r="H71" s="9"/>
      <c r="I71" s="9"/>
      <c r="J71" s="9"/>
      <c r="K71" s="9"/>
      <c r="L71" s="9"/>
      <c r="M71" s="9"/>
      <c r="N71" s="9"/>
    </row>
    <row r="72" spans="1:14" hidden="1" x14ac:dyDescent="0.2">
      <c r="A72" s="10">
        <v>2</v>
      </c>
      <c r="B72" s="10">
        <v>4</v>
      </c>
      <c r="C72" s="10">
        <v>-1</v>
      </c>
      <c r="D72" s="10">
        <v>63</v>
      </c>
      <c r="E72" s="10" t="e">
        <f t="shared" ca="1" si="0"/>
        <v>#NAME?</v>
      </c>
      <c r="F72" s="10" t="e">
        <f t="shared" ca="1" si="1"/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2</v>
      </c>
      <c r="B73" s="10">
        <v>-1</v>
      </c>
      <c r="C73" s="10">
        <v>-1</v>
      </c>
      <c r="D73" s="10">
        <v>63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3</v>
      </c>
      <c r="B74" s="10">
        <v>4</v>
      </c>
      <c r="C74" s="10">
        <v>-1</v>
      </c>
      <c r="D74" s="10">
        <v>43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3</v>
      </c>
      <c r="B75" s="10">
        <v>-1</v>
      </c>
      <c r="C75" s="10">
        <v>-1</v>
      </c>
      <c r="D75" s="10">
        <v>43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4</v>
      </c>
      <c r="B76" s="10">
        <v>4</v>
      </c>
      <c r="C76" s="10">
        <v>-1</v>
      </c>
      <c r="D76" s="10">
        <v>63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4</v>
      </c>
      <c r="B77" s="10">
        <v>15</v>
      </c>
      <c r="C77" s="10">
        <v>-1</v>
      </c>
      <c r="D77" s="10">
        <v>63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4</v>
      </c>
      <c r="B78" s="10">
        <v>15</v>
      </c>
      <c r="C78" s="10">
        <v>-1</v>
      </c>
      <c r="D78" s="10">
        <v>-1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5</v>
      </c>
      <c r="B79" s="10">
        <v>-1</v>
      </c>
      <c r="C79" s="10">
        <v>87</v>
      </c>
      <c r="D79" s="10">
        <v>-1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5</v>
      </c>
      <c r="B80" s="10">
        <v>13</v>
      </c>
      <c r="C80" s="10">
        <v>-1</v>
      </c>
      <c r="D80" s="10">
        <v>40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5</v>
      </c>
      <c r="B81" s="10">
        <v>29</v>
      </c>
      <c r="C81" s="10">
        <v>-1</v>
      </c>
      <c r="D81" s="10">
        <v>40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5</v>
      </c>
      <c r="B82" s="10">
        <v>29</v>
      </c>
      <c r="C82" s="10">
        <v>-1</v>
      </c>
      <c r="D82" s="10">
        <v>-1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6</v>
      </c>
      <c r="B83" s="10">
        <v>13</v>
      </c>
      <c r="C83" s="10">
        <v>63</v>
      </c>
      <c r="D83" s="10">
        <v>-1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6</v>
      </c>
      <c r="B84" s="10">
        <v>75</v>
      </c>
      <c r="C84" s="10">
        <v>-1</v>
      </c>
      <c r="D84" s="10">
        <v>-1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6" spans="1:14" x14ac:dyDescent="0.2">
      <c r="F86" t="s">
        <v>63</v>
      </c>
    </row>
  </sheetData>
  <sheetProtection password="C6A1" sheet="1" objects="1" scenarios="1" selectLockedCells="1"/>
  <mergeCells count="2">
    <mergeCell ref="F63:H63"/>
    <mergeCell ref="F64:H64"/>
  </mergeCells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3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64</xdr:row>
                <xdr:rowOff>104775</xdr:rowOff>
              </from>
              <to>
                <xdr:col>8</xdr:col>
                <xdr:colOff>333375</xdr:colOff>
                <xdr:row>66</xdr:row>
                <xdr:rowOff>85725</xdr:rowOff>
              </to>
            </anchor>
          </controlPr>
        </control>
      </mc:Choice>
      <mc:Fallback>
        <control shapeId="66563" r:id="rId4" name="cmdEffacerToutHistoriqueResultat"/>
      </mc:Fallback>
    </mc:AlternateContent>
    <mc:AlternateContent xmlns:mc="http://schemas.openxmlformats.org/markup-compatibility/2006">
      <mc:Choice Requires="x14">
        <control shapeId="66562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64</xdr:row>
                <xdr:rowOff>104775</xdr:rowOff>
              </from>
              <to>
                <xdr:col>4</xdr:col>
                <xdr:colOff>95250</xdr:colOff>
                <xdr:row>66</xdr:row>
                <xdr:rowOff>85725</xdr:rowOff>
              </to>
            </anchor>
          </controlPr>
        </control>
      </mc:Choice>
      <mc:Fallback>
        <control shapeId="66562" r:id="rId6" name="cmdEffacerUnHistoriqueResultat"/>
      </mc:Fallback>
    </mc:AlternateContent>
    <mc:AlternateContent xmlns:mc="http://schemas.openxmlformats.org/markup-compatibility/2006">
      <mc:Choice Requires="x14">
        <control shapeId="66561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6561" r:id="rId8" name="cmdEnregistrerResulta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2B344-D022-4EA7-A373-258523C3A174}">
  <sheetPr codeName="Sheet13"/>
  <dimension ref="A1:N92"/>
  <sheetViews>
    <sheetView showGridLines="0" zoomScale="85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42</v>
      </c>
    </row>
    <row r="4" spans="1:10" x14ac:dyDescent="0.2">
      <c r="A4" t="s">
        <v>1</v>
      </c>
      <c r="B4" s="2"/>
      <c r="D4" t="s">
        <v>2</v>
      </c>
      <c r="E4" s="3">
        <f>ppmCH4/SommeABC *100</f>
        <v>0</v>
      </c>
      <c r="F4" s="3"/>
      <c r="G4" t="s">
        <v>3</v>
      </c>
      <c r="H4" s="4" t="str">
        <f t="array" ref="H4">INDEX(Résultat,MATCH(MAX(LEN(Résultat)),LEN(Résultat),FALSE),1)</f>
        <v>DT</v>
      </c>
      <c r="J4" t="s">
        <v>4</v>
      </c>
    </row>
    <row r="5" spans="1:10" x14ac:dyDescent="0.2">
      <c r="A5" t="s">
        <v>5</v>
      </c>
      <c r="B5" s="2">
        <v>7</v>
      </c>
      <c r="D5" t="s">
        <v>6</v>
      </c>
      <c r="E5" s="3">
        <f>ppmC2H4/SommeABC *100</f>
        <v>77.777777777777786</v>
      </c>
      <c r="F5" s="3"/>
      <c r="J5" t="s">
        <v>7</v>
      </c>
    </row>
    <row r="6" spans="1:10" x14ac:dyDescent="0.2">
      <c r="A6" t="s">
        <v>8</v>
      </c>
      <c r="B6" s="2">
        <v>2</v>
      </c>
      <c r="D6" t="s">
        <v>9</v>
      </c>
      <c r="E6" s="3">
        <f>ppmC2H2/SommeABC *100</f>
        <v>22.222222222222221</v>
      </c>
      <c r="F6" s="3"/>
      <c r="J6" t="s">
        <v>10</v>
      </c>
    </row>
    <row r="7" spans="1:10" ht="12.75" customHeight="1" x14ac:dyDescent="0.2">
      <c r="B7">
        <f>SUM(B4:B6)</f>
        <v>9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IF(pctCH4 &gt;= 98,"PD"," ")</f>
        <v xml:space="preserve"> </v>
      </c>
    </row>
    <row r="10" spans="1:10" ht="12.75" hidden="1" customHeight="1" x14ac:dyDescent="0.2">
      <c r="A10" t="s">
        <v>18</v>
      </c>
      <c r="B10" t="str">
        <f>IF(AND(AND(pctCH4 &lt; 98, pctC2H4 &lt;= 39), pctC2H2 &lt;= 4),"T1"," ")</f>
        <v xml:space="preserve"> </v>
      </c>
    </row>
    <row r="11" spans="1:10" ht="12.75" hidden="1" customHeight="1" x14ac:dyDescent="0.2">
      <c r="A11" t="s">
        <v>19</v>
      </c>
      <c r="B11" t="str">
        <f>IF(AND(AND(pctC2H4 &gt;39, pctC2H4 &lt; 68), pctC2H2 &lt;= 4),"T2"," ")</f>
        <v xml:space="preserve"> </v>
      </c>
    </row>
    <row r="12" spans="1:10" ht="12.75" hidden="1" customHeight="1" x14ac:dyDescent="0.2">
      <c r="A12" t="s">
        <v>20</v>
      </c>
      <c r="B12" t="str">
        <f>IF(AND(pctC2H4 &gt;= 68, pctC2H2 &lt;= 15),"T3"," ")</f>
        <v xml:space="preserve"> </v>
      </c>
    </row>
    <row r="13" spans="1:10" ht="12.75" hidden="1" customHeight="1" x14ac:dyDescent="0.2">
      <c r="A13" t="s">
        <v>21</v>
      </c>
      <c r="B13" t="str">
        <f>IF(AND(pctC2H4 &lt;= 26, pctC2H2 &gt;= 13),"D1"," ")</f>
        <v xml:space="preserve"> </v>
      </c>
    </row>
    <row r="14" spans="1:10" ht="12.75" hidden="1" customHeight="1" x14ac:dyDescent="0.2">
      <c r="A14" t="s">
        <v>22</v>
      </c>
      <c r="B14" t="str">
        <f>IF(AND(AND(pctC2H4 &gt;26, pctC2H4 &lt;=40),AND( pctC2H2 &gt;=13,pctC2H2 &lt;29)),"D2"," ")</f>
        <v xml:space="preserve"> </v>
      </c>
    </row>
    <row r="15" spans="1:10" ht="12.75" hidden="1" customHeight="1" x14ac:dyDescent="0.2">
      <c r="A15" t="s">
        <v>23</v>
      </c>
      <c r="B15" t="str">
        <f>IF(AND(pctC2H4 &gt;26, pctC2H2 &gt;= 29),"D2"," ")</f>
        <v xml:space="preserve"> </v>
      </c>
    </row>
    <row r="16" spans="1:10" ht="12.75" hidden="1" customHeight="1" x14ac:dyDescent="0.2">
      <c r="A16" t="s">
        <v>24</v>
      </c>
      <c r="B16" t="str">
        <f>IF(AND(AND(pctC2H4 &lt;68, pctC2H2 &lt;13), pctC2H2 &gt;4),"DT"," ")</f>
        <v xml:space="preserve"> </v>
      </c>
    </row>
    <row r="17" spans="1:10" ht="12.75" hidden="1" customHeight="1" x14ac:dyDescent="0.2">
      <c r="A17" t="s">
        <v>25</v>
      </c>
      <c r="B17" t="str">
        <f>IF(AND(AND(pctC2H4 &gt;40, pctC2H2 &gt;15), pctC2H2 &lt;29),"DT"," ")</f>
        <v>DT</v>
      </c>
    </row>
    <row r="18" spans="1:10" ht="12.75" hidden="1" customHeight="1" x14ac:dyDescent="0.2">
      <c r="A18" t="s">
        <v>26</v>
      </c>
      <c r="B18" t="str">
        <f>IF(AND(AND(pctC2H4 &gt;40, pctC2H4 &lt; 68),AND( pctC2H2 &gt;=13,pctC2H2&lt;=15)),"DT"," ")</f>
        <v xml:space="preserve"> </v>
      </c>
    </row>
    <row r="19" spans="1:10" x14ac:dyDescent="0.2">
      <c r="J19" t="s">
        <v>11</v>
      </c>
    </row>
    <row r="20" spans="1:10" x14ac:dyDescent="0.2">
      <c r="J20" t="s">
        <v>12</v>
      </c>
    </row>
    <row r="21" spans="1:10" x14ac:dyDescent="0.2">
      <c r="J21" t="s">
        <v>13</v>
      </c>
    </row>
    <row r="22" spans="1:10" x14ac:dyDescent="0.2">
      <c r="J22" t="s">
        <v>14</v>
      </c>
    </row>
    <row r="25" spans="1:10" x14ac:dyDescent="0.2">
      <c r="J25" t="s">
        <v>74</v>
      </c>
    </row>
    <row r="63" spans="1:11" x14ac:dyDescent="0.2">
      <c r="A63" s="5" t="str">
        <f>rngNomPPM1</f>
        <v>% CH4</v>
      </c>
      <c r="B63" s="5" t="str">
        <f>rngNomPPM2</f>
        <v>% C2H4</v>
      </c>
      <c r="C63" s="5" t="str">
        <f>rngNomPPM3</f>
        <v>% C2H2</v>
      </c>
      <c r="D63" s="5" t="s">
        <v>3</v>
      </c>
      <c r="E63" s="5" t="s">
        <v>15</v>
      </c>
      <c r="F63" s="28" t="s">
        <v>64</v>
      </c>
      <c r="G63" s="28"/>
      <c r="H63" s="28"/>
      <c r="I63" s="25"/>
      <c r="J63" s="25"/>
      <c r="K63" s="25" t="s">
        <v>16</v>
      </c>
    </row>
    <row r="64" spans="1:11" x14ac:dyDescent="0.2">
      <c r="A64" s="11">
        <v>48.80952380952381</v>
      </c>
      <c r="B64" s="11">
        <v>29.761904761904763</v>
      </c>
      <c r="C64" s="11">
        <v>21.428571428571427</v>
      </c>
      <c r="D64" s="5" t="s">
        <v>111</v>
      </c>
      <c r="E64" s="5"/>
      <c r="F64" s="30" t="s">
        <v>112</v>
      </c>
      <c r="G64" s="29"/>
      <c r="H64" s="29"/>
      <c r="I64" s="25"/>
      <c r="J64" s="25"/>
      <c r="K64" s="27">
        <v>1</v>
      </c>
    </row>
    <row r="65" spans="1:14" x14ac:dyDescent="0.2">
      <c r="A65" s="11">
        <v>24.348132487667371</v>
      </c>
      <c r="B65" s="11">
        <v>39.429175475687103</v>
      </c>
      <c r="C65" s="11">
        <v>36.222692036645526</v>
      </c>
      <c r="D65" s="5" t="s">
        <v>111</v>
      </c>
      <c r="E65" s="5"/>
      <c r="F65" s="30" t="s">
        <v>112</v>
      </c>
      <c r="G65" s="30"/>
      <c r="H65" s="30"/>
      <c r="I65" s="25"/>
      <c r="J65" s="25"/>
      <c r="K65" s="27">
        <v>2</v>
      </c>
    </row>
    <row r="66" spans="1:14" x14ac:dyDescent="0.2">
      <c r="A66" s="11">
        <v>99.809795530194961</v>
      </c>
      <c r="B66" s="11">
        <v>0.11887779362815026</v>
      </c>
      <c r="C66" s="11">
        <v>7.1326676176890161E-2</v>
      </c>
      <c r="D66" s="5" t="s">
        <v>113</v>
      </c>
      <c r="E66" s="5"/>
      <c r="F66" s="30" t="s">
        <v>114</v>
      </c>
      <c r="G66" s="30"/>
      <c r="H66" s="30"/>
      <c r="I66" s="25"/>
      <c r="J66" s="25"/>
      <c r="K66" s="27">
        <v>3</v>
      </c>
    </row>
    <row r="67" spans="1:14" x14ac:dyDescent="0.2">
      <c r="A67" s="11">
        <v>72.454710861482468</v>
      </c>
      <c r="B67" s="11">
        <v>27.402895340558498</v>
      </c>
      <c r="C67" s="11">
        <v>0.14239379795902221</v>
      </c>
      <c r="D67" s="5" t="s">
        <v>115</v>
      </c>
      <c r="E67" s="5"/>
      <c r="F67" s="30" t="s">
        <v>116</v>
      </c>
      <c r="G67" s="30"/>
      <c r="H67" s="30"/>
      <c r="I67" s="25"/>
      <c r="J67" s="25"/>
      <c r="K67" s="27">
        <v>4</v>
      </c>
    </row>
    <row r="68" spans="1:14" x14ac:dyDescent="0.2">
      <c r="A68" s="11">
        <v>72.275258552108184</v>
      </c>
      <c r="B68" s="11">
        <v>27.581543357199685</v>
      </c>
      <c r="C68" s="11">
        <v>0.14319809069212411</v>
      </c>
      <c r="D68" s="5" t="s">
        <v>115</v>
      </c>
      <c r="E68" s="5"/>
      <c r="F68" s="30" t="s">
        <v>116</v>
      </c>
      <c r="G68" s="30"/>
      <c r="H68" s="30"/>
      <c r="I68" s="25"/>
      <c r="J68" s="25"/>
      <c r="K68" s="27">
        <v>5</v>
      </c>
    </row>
    <row r="69" spans="1:14" x14ac:dyDescent="0.2">
      <c r="A69" s="11">
        <v>99.83366600133067</v>
      </c>
      <c r="B69" s="11">
        <v>0.1330671989354624</v>
      </c>
      <c r="C69" s="11">
        <v>3.32667997338656E-2</v>
      </c>
      <c r="D69" s="5" t="s">
        <v>113</v>
      </c>
      <c r="E69" s="5"/>
      <c r="F69" s="30" t="s">
        <v>117</v>
      </c>
      <c r="G69" s="30"/>
      <c r="H69" s="30"/>
      <c r="I69" s="25"/>
      <c r="J69" s="25"/>
      <c r="K69" s="27">
        <v>6</v>
      </c>
    </row>
    <row r="70" spans="1:14" ht="13.5" hidden="1" customHeight="1" x14ac:dyDescent="0.2">
      <c r="A70" s="11"/>
      <c r="B70" s="11"/>
      <c r="C70" s="11"/>
      <c r="D70" s="13"/>
      <c r="E70" s="5"/>
      <c r="F70" s="28"/>
      <c r="G70" s="28"/>
      <c r="H70" s="28"/>
      <c r="I70" s="3"/>
      <c r="J70" s="3"/>
    </row>
    <row r="71" spans="1:14" ht="13.5" customHeight="1" x14ac:dyDescent="0.2">
      <c r="A71" s="11"/>
      <c r="B71" s="11"/>
      <c r="C71" s="11"/>
      <c r="D71" s="13"/>
      <c r="E71" s="5"/>
      <c r="F71" s="5"/>
      <c r="G71" s="5"/>
      <c r="H71" s="5"/>
      <c r="I71" s="3"/>
      <c r="J71" s="3"/>
    </row>
    <row r="74" spans="1:14" hidden="1" x14ac:dyDescent="0.2">
      <c r="A74" s="7" t="s">
        <v>27</v>
      </c>
      <c r="B74" s="7" t="s">
        <v>28</v>
      </c>
      <c r="C74" s="7" t="s">
        <v>29</v>
      </c>
      <c r="D74" s="7" t="s">
        <v>30</v>
      </c>
      <c r="E74" s="7" t="s">
        <v>31</v>
      </c>
      <c r="F74" s="7" t="s">
        <v>32</v>
      </c>
      <c r="G74" s="8"/>
      <c r="H74" s="8"/>
      <c r="I74" s="8"/>
      <c r="J74" s="9"/>
      <c r="K74" s="9"/>
      <c r="L74" s="9"/>
      <c r="M74" s="9"/>
      <c r="N74" s="9"/>
    </row>
    <row r="75" spans="1:14" hidden="1" x14ac:dyDescent="0.2">
      <c r="A75" s="10">
        <v>1</v>
      </c>
      <c r="B75" s="10">
        <v>-1</v>
      </c>
      <c r="C75" s="10">
        <v>98</v>
      </c>
      <c r="D75" s="10">
        <v>-1</v>
      </c>
      <c r="E75" s="10" t="e">
        <f t="shared" ref="E75:E90" ca="1" si="0">GetIntersection($B75, $C75, $D75, TRUE)</f>
        <v>#NAME?</v>
      </c>
      <c r="F75" s="10" t="e">
        <f t="shared" ref="F75:F90" ca="1" si="1">GetIntersection($B75, $C75, $D75, FALSE)</f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1</v>
      </c>
      <c r="B76" s="10">
        <v>-1</v>
      </c>
      <c r="C76" s="10">
        <v>-1</v>
      </c>
      <c r="D76" s="10">
        <v>2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2</v>
      </c>
      <c r="B77" s="10">
        <v>-1</v>
      </c>
      <c r="C77" s="10">
        <v>96</v>
      </c>
      <c r="D77" s="10">
        <v>-1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2</v>
      </c>
      <c r="B78" s="10">
        <v>4</v>
      </c>
      <c r="C78" s="10">
        <v>-1</v>
      </c>
      <c r="D78" s="10">
        <v>68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2</v>
      </c>
      <c r="B79" s="10">
        <v>-1</v>
      </c>
      <c r="C79" s="10">
        <v>-1</v>
      </c>
      <c r="D79" s="10">
        <v>68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3</v>
      </c>
      <c r="B80" s="10">
        <v>4</v>
      </c>
      <c r="C80" s="10">
        <v>-1</v>
      </c>
      <c r="D80" s="10">
        <v>39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3</v>
      </c>
      <c r="B81" s="10">
        <v>-1</v>
      </c>
      <c r="C81" s="10">
        <v>-1</v>
      </c>
      <c r="D81" s="10">
        <v>39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4</v>
      </c>
      <c r="B82" s="10">
        <v>4</v>
      </c>
      <c r="C82" s="10">
        <v>-1</v>
      </c>
      <c r="D82" s="10">
        <v>68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4</v>
      </c>
      <c r="B83" s="10">
        <v>15</v>
      </c>
      <c r="C83" s="10">
        <v>-1</v>
      </c>
      <c r="D83" s="10">
        <v>68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4</v>
      </c>
      <c r="B84" s="10">
        <v>15</v>
      </c>
      <c r="C84" s="10">
        <v>-1</v>
      </c>
      <c r="D84" s="10">
        <v>-1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5" spans="1:14" hidden="1" x14ac:dyDescent="0.2">
      <c r="A85" s="10">
        <v>5</v>
      </c>
      <c r="B85" s="10">
        <v>-1</v>
      </c>
      <c r="C85" s="10">
        <v>87</v>
      </c>
      <c r="D85" s="10">
        <v>-1</v>
      </c>
      <c r="E85" s="10" t="e">
        <f t="shared" ca="1" si="0"/>
        <v>#NAME?</v>
      </c>
      <c r="F85" s="10" t="e">
        <f t="shared" ca="1" si="1"/>
        <v>#NAME?</v>
      </c>
      <c r="G85" s="9"/>
      <c r="H85" s="9"/>
      <c r="I85" s="9"/>
      <c r="J85" s="9"/>
      <c r="K85" s="9"/>
      <c r="L85" s="9"/>
      <c r="M85" s="9"/>
      <c r="N85" s="9"/>
    </row>
    <row r="86" spans="1:14" hidden="1" x14ac:dyDescent="0.2">
      <c r="A86" s="10">
        <v>5</v>
      </c>
      <c r="B86" s="10">
        <v>13</v>
      </c>
      <c r="C86" s="10">
        <v>-1</v>
      </c>
      <c r="D86" s="10">
        <v>40</v>
      </c>
      <c r="E86" s="10" t="e">
        <f t="shared" ca="1" si="0"/>
        <v>#NAME?</v>
      </c>
      <c r="F86" s="10" t="e">
        <f t="shared" ca="1" si="1"/>
        <v>#NAME?</v>
      </c>
      <c r="G86" s="9"/>
      <c r="H86" s="9"/>
      <c r="I86" s="9"/>
      <c r="J86" s="9"/>
      <c r="K86" s="9"/>
      <c r="L86" s="9"/>
      <c r="M86" s="9"/>
      <c r="N86" s="9"/>
    </row>
    <row r="87" spans="1:14" hidden="1" x14ac:dyDescent="0.2">
      <c r="A87" s="10">
        <v>5</v>
      </c>
      <c r="B87" s="10">
        <v>29</v>
      </c>
      <c r="C87" s="10">
        <v>-1</v>
      </c>
      <c r="D87" s="10">
        <v>40</v>
      </c>
      <c r="E87" s="10" t="e">
        <f t="shared" ca="1" si="0"/>
        <v>#NAME?</v>
      </c>
      <c r="F87" s="10" t="e">
        <f t="shared" ca="1" si="1"/>
        <v>#NAME?</v>
      </c>
      <c r="G87" s="9"/>
      <c r="H87" s="9"/>
      <c r="I87" s="9"/>
      <c r="J87" s="9"/>
      <c r="K87" s="9"/>
      <c r="L87" s="9"/>
      <c r="M87" s="9"/>
      <c r="N87" s="9"/>
    </row>
    <row r="88" spans="1:14" hidden="1" x14ac:dyDescent="0.2">
      <c r="A88" s="10">
        <v>5</v>
      </c>
      <c r="B88" s="10">
        <v>29</v>
      </c>
      <c r="C88" s="10">
        <v>-1</v>
      </c>
      <c r="D88" s="10">
        <v>-1</v>
      </c>
      <c r="E88" s="10" t="e">
        <f t="shared" ca="1" si="0"/>
        <v>#NAME?</v>
      </c>
      <c r="F88" s="10" t="e">
        <f t="shared" ca="1" si="1"/>
        <v>#NAME?</v>
      </c>
      <c r="G88" s="9"/>
      <c r="H88" s="9"/>
      <c r="I88" s="9"/>
      <c r="J88" s="9"/>
      <c r="K88" s="9"/>
      <c r="L88" s="9"/>
      <c r="M88" s="9"/>
      <c r="N88" s="9"/>
    </row>
    <row r="89" spans="1:14" hidden="1" x14ac:dyDescent="0.2">
      <c r="A89" s="10">
        <v>6</v>
      </c>
      <c r="B89" s="10">
        <v>13</v>
      </c>
      <c r="C89" s="10">
        <v>-1</v>
      </c>
      <c r="D89" s="10">
        <v>26</v>
      </c>
      <c r="E89" s="10" t="e">
        <f t="shared" ca="1" si="0"/>
        <v>#NAME?</v>
      </c>
      <c r="F89" s="10" t="e">
        <f t="shared" ca="1" si="1"/>
        <v>#NAME?</v>
      </c>
      <c r="G89" s="9"/>
      <c r="H89" s="9"/>
      <c r="I89" s="9"/>
      <c r="J89" s="9"/>
      <c r="K89" s="9"/>
      <c r="L89" s="9"/>
      <c r="M89" s="9"/>
      <c r="N89" s="9"/>
    </row>
    <row r="90" spans="1:14" hidden="1" x14ac:dyDescent="0.2">
      <c r="A90" s="10">
        <v>6</v>
      </c>
      <c r="B90" s="10">
        <v>74</v>
      </c>
      <c r="C90" s="10">
        <v>-1</v>
      </c>
      <c r="D90" s="10">
        <v>-1</v>
      </c>
      <c r="E90" s="10" t="e">
        <f t="shared" ca="1" si="0"/>
        <v>#NAME?</v>
      </c>
      <c r="F90" s="10" t="e">
        <f t="shared" ca="1" si="1"/>
        <v>#NAME?</v>
      </c>
      <c r="G90" s="9"/>
      <c r="H90" s="9"/>
      <c r="I90" s="9"/>
      <c r="J90" s="9"/>
      <c r="K90" s="9"/>
      <c r="L90" s="9"/>
      <c r="M90" s="9"/>
      <c r="N90" s="9"/>
    </row>
    <row r="92" spans="1:14" x14ac:dyDescent="0.2">
      <c r="F92" t="s">
        <v>63</v>
      </c>
    </row>
  </sheetData>
  <sheetProtection password="C6A1" sheet="1" objects="1" scenarios="1" selectLockedCells="1"/>
  <mergeCells count="8">
    <mergeCell ref="F63:H63"/>
    <mergeCell ref="F70:H70"/>
    <mergeCell ref="F64:H64"/>
    <mergeCell ref="F65:H65"/>
    <mergeCell ref="F66:H66"/>
    <mergeCell ref="F67:H67"/>
    <mergeCell ref="F68:H68"/>
    <mergeCell ref="F69:H69"/>
  </mergeCells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7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70</xdr:row>
                <xdr:rowOff>104775</xdr:rowOff>
              </from>
              <to>
                <xdr:col>8</xdr:col>
                <xdr:colOff>333375</xdr:colOff>
                <xdr:row>72</xdr:row>
                <xdr:rowOff>76200</xdr:rowOff>
              </to>
            </anchor>
          </controlPr>
        </control>
      </mc:Choice>
      <mc:Fallback>
        <control shapeId="67587" r:id="rId4" name="cmdEffacerToutHistoriqueResultat"/>
      </mc:Fallback>
    </mc:AlternateContent>
    <mc:AlternateContent xmlns:mc="http://schemas.openxmlformats.org/markup-compatibility/2006">
      <mc:Choice Requires="x14">
        <control shapeId="67586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70</xdr:row>
                <xdr:rowOff>104775</xdr:rowOff>
              </from>
              <to>
                <xdr:col>4</xdr:col>
                <xdr:colOff>95250</xdr:colOff>
                <xdr:row>72</xdr:row>
                <xdr:rowOff>76200</xdr:rowOff>
              </to>
            </anchor>
          </controlPr>
        </control>
      </mc:Choice>
      <mc:Fallback>
        <control shapeId="67586" r:id="rId6" name="cmdEffacerUnHistoriqueResultat"/>
      </mc:Fallback>
    </mc:AlternateContent>
    <mc:AlternateContent xmlns:mc="http://schemas.openxmlformats.org/markup-compatibility/2006">
      <mc:Choice Requires="x14">
        <control shapeId="67585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7585" r:id="rId8" name="cmdEnregistrerResulta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AADC9-1D7B-40D8-972F-5C66C42E7317}">
  <sheetPr codeName="Sheet14"/>
  <dimension ref="A1:N86"/>
  <sheetViews>
    <sheetView showGridLines="0" topLeftCell="A3" zoomScale="85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43</v>
      </c>
    </row>
    <row r="4" spans="1:10" x14ac:dyDescent="0.2">
      <c r="A4" t="s">
        <v>1</v>
      </c>
      <c r="B4" s="2">
        <v>50</v>
      </c>
      <c r="D4" t="s">
        <v>2</v>
      </c>
      <c r="E4" s="3">
        <f>ppmCH4/SommeABC *100</f>
        <v>43.103448275862064</v>
      </c>
      <c r="F4" s="3"/>
      <c r="G4" t="s">
        <v>3</v>
      </c>
      <c r="H4" s="4" t="str">
        <f t="array" ref="H4">INDEX(Résultat,MATCH(MAX(LEN(Résultat)),LEN(Résultat),FALSE),1)</f>
        <v>D2</v>
      </c>
      <c r="J4" t="s">
        <v>4</v>
      </c>
    </row>
    <row r="5" spans="1:10" x14ac:dyDescent="0.2">
      <c r="A5" t="s">
        <v>5</v>
      </c>
      <c r="B5" s="2">
        <v>33</v>
      </c>
      <c r="D5" t="s">
        <v>6</v>
      </c>
      <c r="E5" s="3">
        <f>ppmC2H4/SommeABC *100</f>
        <v>28.448275862068968</v>
      </c>
      <c r="F5" s="3"/>
      <c r="J5" t="s">
        <v>7</v>
      </c>
    </row>
    <row r="6" spans="1:10" x14ac:dyDescent="0.2">
      <c r="A6" t="s">
        <v>8</v>
      </c>
      <c r="B6" s="2">
        <v>33</v>
      </c>
      <c r="D6" t="s">
        <v>9</v>
      </c>
      <c r="E6" s="3">
        <f>ppmC2H2/SommeABC *100</f>
        <v>28.448275862068968</v>
      </c>
      <c r="F6" s="3"/>
      <c r="J6" t="s">
        <v>10</v>
      </c>
    </row>
    <row r="7" spans="1:10" ht="12.75" customHeight="1" x14ac:dyDescent="0.2">
      <c r="B7">
        <f>SUM(B4:B6)</f>
        <v>116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IF(pctCH4 &gt;= 98,"PD"," ")</f>
        <v xml:space="preserve"> </v>
      </c>
    </row>
    <row r="10" spans="1:10" ht="12.75" hidden="1" customHeight="1" x14ac:dyDescent="0.2">
      <c r="A10" t="s">
        <v>18</v>
      </c>
      <c r="B10" t="str">
        <f>IF(AND(AND(pctCH4 &lt; 98, pctC2H4 &lt;= 16), pctC2H2 &lt;= 4),"T1"," ")</f>
        <v xml:space="preserve"> </v>
      </c>
    </row>
    <row r="11" spans="1:10" ht="12.75" hidden="1" customHeight="1" x14ac:dyDescent="0.2">
      <c r="A11" t="s">
        <v>19</v>
      </c>
      <c r="B11" t="str">
        <f>IF(AND(AND(pctC2H4 &gt;16, pctC2H4 &lt; 46), pctC2H2 &lt;= 4),"T2"," ")</f>
        <v xml:space="preserve"> </v>
      </c>
    </row>
    <row r="12" spans="1:10" ht="12.75" hidden="1" customHeight="1" x14ac:dyDescent="0.2">
      <c r="A12" t="s">
        <v>20</v>
      </c>
      <c r="B12" t="str">
        <f>IF(AND(pctC2H4 &gt;= 46, pctC2H2 &lt;= 15),"T3"," ")</f>
        <v xml:space="preserve"> </v>
      </c>
    </row>
    <row r="13" spans="1:10" ht="12.75" hidden="1" customHeight="1" x14ac:dyDescent="0.2">
      <c r="A13" t="s">
        <v>21</v>
      </c>
      <c r="B13" t="str">
        <f>IF(AND(pctC2H4 &lt;= 9, pctC2H2 &gt;= 13),"D1"," ")</f>
        <v xml:space="preserve"> </v>
      </c>
    </row>
    <row r="14" spans="1:10" ht="12.75" hidden="1" customHeight="1" x14ac:dyDescent="0.2">
      <c r="A14" t="s">
        <v>22</v>
      </c>
      <c r="B14" t="str">
        <f>IF(AND(AND(pctC2H4 &gt;9, pctC2H4 &lt;=40),AND( pctC2H2 &gt;=13,pctC2H2 &lt;29)),"D2"," ")</f>
        <v>D2</v>
      </c>
    </row>
    <row r="15" spans="1:10" ht="12.75" hidden="1" customHeight="1" x14ac:dyDescent="0.2">
      <c r="A15" t="s">
        <v>23</v>
      </c>
      <c r="B15" t="str">
        <f>IF(AND(pctC2H4 &gt;9, pctC2H2 &gt;= 29),"D2"," ")</f>
        <v xml:space="preserve"> </v>
      </c>
    </row>
    <row r="16" spans="1:10" ht="12.75" hidden="1" customHeight="1" x14ac:dyDescent="0.2">
      <c r="A16" t="s">
        <v>24</v>
      </c>
      <c r="B16" t="str">
        <f>IF(AND(AND(pctC2H4 &lt;46, pctC2H2 &lt;13), pctC2H2 &gt;4),"DT"," ")</f>
        <v xml:space="preserve"> </v>
      </c>
    </row>
    <row r="17" spans="1:10" ht="12.75" hidden="1" customHeight="1" x14ac:dyDescent="0.2">
      <c r="A17" t="s">
        <v>25</v>
      </c>
      <c r="B17" t="str">
        <f>IF(AND(AND(pctC2H4 &gt;40, pctC2H2 &gt;15), pctC2H2 &lt;29),"DT"," ")</f>
        <v xml:space="preserve"> </v>
      </c>
    </row>
    <row r="18" spans="1:10" ht="12.75" hidden="1" customHeight="1" x14ac:dyDescent="0.2">
      <c r="A18" t="s">
        <v>26</v>
      </c>
      <c r="B18" t="str">
        <f>IF(AND(AND(pctC2H4 &gt;40, pctC2H4 &lt; 46),AND( pctC2H2 &gt;=13,pctC2H2&lt;=15)),"DT"," ")</f>
        <v xml:space="preserve"> </v>
      </c>
    </row>
    <row r="19" spans="1:10" x14ac:dyDescent="0.2">
      <c r="J19" t="s">
        <v>11</v>
      </c>
    </row>
    <row r="20" spans="1:10" x14ac:dyDescent="0.2">
      <c r="J20" t="s">
        <v>12</v>
      </c>
    </row>
    <row r="21" spans="1:10" x14ac:dyDescent="0.2">
      <c r="J21" t="s">
        <v>13</v>
      </c>
    </row>
    <row r="22" spans="1:10" x14ac:dyDescent="0.2">
      <c r="J22" t="s">
        <v>14</v>
      </c>
    </row>
    <row r="24" spans="1:10" x14ac:dyDescent="0.2">
      <c r="J24" t="s">
        <v>74</v>
      </c>
    </row>
    <row r="63" spans="1:11" x14ac:dyDescent="0.2">
      <c r="A63" s="5" t="str">
        <f>rngNomPPM1</f>
        <v>% CH4</v>
      </c>
      <c r="B63" s="5" t="str">
        <f>rngNomPPM2</f>
        <v>% C2H4</v>
      </c>
      <c r="C63" s="5" t="str">
        <f>rngNomPPM3</f>
        <v>% C2H2</v>
      </c>
      <c r="D63" s="5" t="s">
        <v>3</v>
      </c>
      <c r="E63" s="5" t="s">
        <v>15</v>
      </c>
      <c r="F63" s="28" t="s">
        <v>65</v>
      </c>
      <c r="G63" s="28"/>
      <c r="H63" s="28"/>
      <c r="I63" s="25"/>
      <c r="J63" s="25"/>
      <c r="K63" s="25" t="s">
        <v>16</v>
      </c>
    </row>
    <row r="64" spans="1:11" ht="13.5" hidden="1" customHeight="1" x14ac:dyDescent="0.2">
      <c r="A64" s="11"/>
      <c r="B64" s="11"/>
      <c r="C64" s="11"/>
      <c r="D64" s="13"/>
      <c r="E64" s="5"/>
      <c r="F64" s="28"/>
      <c r="G64" s="28"/>
      <c r="H64" s="28"/>
      <c r="I64" s="3"/>
      <c r="J64" s="3"/>
    </row>
    <row r="65" spans="1:14" ht="13.5" customHeight="1" x14ac:dyDescent="0.2">
      <c r="A65" s="11"/>
      <c r="B65" s="11"/>
      <c r="C65" s="11"/>
      <c r="D65" s="13"/>
      <c r="E65" s="5"/>
      <c r="F65" s="5"/>
      <c r="G65" s="5"/>
      <c r="H65" s="5"/>
      <c r="I65" s="3"/>
      <c r="J65" s="3"/>
    </row>
    <row r="68" spans="1:14" hidden="1" x14ac:dyDescent="0.2">
      <c r="A68" s="7" t="s">
        <v>27</v>
      </c>
      <c r="B68" s="7" t="s">
        <v>28</v>
      </c>
      <c r="C68" s="7" t="s">
        <v>29</v>
      </c>
      <c r="D68" s="7" t="s">
        <v>30</v>
      </c>
      <c r="E68" s="7" t="s">
        <v>31</v>
      </c>
      <c r="F68" s="7" t="s">
        <v>32</v>
      </c>
      <c r="G68" s="8"/>
      <c r="H68" s="8"/>
      <c r="I68" s="8"/>
      <c r="J68" s="9"/>
      <c r="K68" s="9"/>
      <c r="L68" s="9"/>
      <c r="M68" s="9"/>
      <c r="N68" s="9"/>
    </row>
    <row r="69" spans="1:14" hidden="1" x14ac:dyDescent="0.2">
      <c r="A69" s="10">
        <v>1</v>
      </c>
      <c r="B69" s="10">
        <v>-1</v>
      </c>
      <c r="C69" s="10">
        <v>98</v>
      </c>
      <c r="D69" s="10">
        <v>-1</v>
      </c>
      <c r="E69" s="10" t="e">
        <f t="shared" ref="E69:E84" ca="1" si="0">GetIntersection($B69, $C69, $D69, TRUE)</f>
        <v>#NAME?</v>
      </c>
      <c r="F69" s="10" t="e">
        <f t="shared" ref="F69:F84" ca="1" si="1">GetIntersection($B69, $C69, $D69, FALSE)</f>
        <v>#NAME?</v>
      </c>
      <c r="G69" s="9"/>
      <c r="H69" s="9"/>
      <c r="I69" s="9"/>
      <c r="J69" s="9"/>
      <c r="K69" s="9"/>
      <c r="L69" s="9"/>
      <c r="M69" s="9"/>
      <c r="N69" s="9"/>
    </row>
    <row r="70" spans="1:14" hidden="1" x14ac:dyDescent="0.2">
      <c r="A70" s="10">
        <v>1</v>
      </c>
      <c r="B70" s="10">
        <v>-1</v>
      </c>
      <c r="C70" s="10">
        <v>-1</v>
      </c>
      <c r="D70" s="10">
        <v>2</v>
      </c>
      <c r="E70" s="10" t="e">
        <f t="shared" ca="1" si="0"/>
        <v>#NAME?</v>
      </c>
      <c r="F70" s="10" t="e">
        <f t="shared" ca="1" si="1"/>
        <v>#NAME?</v>
      </c>
      <c r="G70" s="9"/>
      <c r="H70" s="9"/>
      <c r="I70" s="9"/>
      <c r="J70" s="9"/>
      <c r="K70" s="9"/>
      <c r="L70" s="9"/>
      <c r="M70" s="9"/>
      <c r="N70" s="9"/>
    </row>
    <row r="71" spans="1:14" hidden="1" x14ac:dyDescent="0.2">
      <c r="A71" s="10">
        <v>2</v>
      </c>
      <c r="B71" s="10">
        <v>-1</v>
      </c>
      <c r="C71" s="10">
        <v>96</v>
      </c>
      <c r="D71" s="10">
        <v>-1</v>
      </c>
      <c r="E71" s="10" t="e">
        <f t="shared" ca="1" si="0"/>
        <v>#NAME?</v>
      </c>
      <c r="F71" s="10" t="e">
        <f t="shared" ca="1" si="1"/>
        <v>#NAME?</v>
      </c>
      <c r="G71" s="9"/>
      <c r="H71" s="9"/>
      <c r="I71" s="9"/>
      <c r="J71" s="9"/>
      <c r="K71" s="9"/>
      <c r="L71" s="9"/>
      <c r="M71" s="9"/>
      <c r="N71" s="9"/>
    </row>
    <row r="72" spans="1:14" hidden="1" x14ac:dyDescent="0.2">
      <c r="A72" s="10">
        <v>2</v>
      </c>
      <c r="B72" s="10">
        <v>4</v>
      </c>
      <c r="C72" s="10">
        <v>-1</v>
      </c>
      <c r="D72" s="10">
        <v>46</v>
      </c>
      <c r="E72" s="10" t="e">
        <f t="shared" ca="1" si="0"/>
        <v>#NAME?</v>
      </c>
      <c r="F72" s="10" t="e">
        <f t="shared" ca="1" si="1"/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2</v>
      </c>
      <c r="B73" s="10">
        <v>-1</v>
      </c>
      <c r="C73" s="10">
        <v>-1</v>
      </c>
      <c r="D73" s="10">
        <v>46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3</v>
      </c>
      <c r="B74" s="10">
        <v>4</v>
      </c>
      <c r="C74" s="10">
        <v>-1</v>
      </c>
      <c r="D74" s="10">
        <v>16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3</v>
      </c>
      <c r="B75" s="10">
        <v>-1</v>
      </c>
      <c r="C75" s="10">
        <v>-1</v>
      </c>
      <c r="D75" s="10">
        <v>16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4</v>
      </c>
      <c r="B76" s="10">
        <v>4</v>
      </c>
      <c r="C76" s="10">
        <v>-1</v>
      </c>
      <c r="D76" s="10">
        <v>46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4</v>
      </c>
      <c r="B77" s="10">
        <v>15</v>
      </c>
      <c r="C77" s="10">
        <v>-1</v>
      </c>
      <c r="D77" s="10">
        <v>46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4</v>
      </c>
      <c r="B78" s="10">
        <v>15</v>
      </c>
      <c r="C78" s="10">
        <v>-1</v>
      </c>
      <c r="D78" s="10">
        <v>-1</v>
      </c>
      <c r="E78" s="10" t="e">
        <f t="shared" ca="1" si="0"/>
        <v>#NAME?</v>
      </c>
      <c r="F78" s="10" t="e">
        <f t="shared" ca="1" si="1"/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5</v>
      </c>
      <c r="B79" s="10">
        <v>-1</v>
      </c>
      <c r="C79" s="10">
        <v>87</v>
      </c>
      <c r="D79" s="10">
        <v>-1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5</v>
      </c>
      <c r="B80" s="10">
        <v>13</v>
      </c>
      <c r="C80" s="10">
        <v>-1</v>
      </c>
      <c r="D80" s="10">
        <v>40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5</v>
      </c>
      <c r="B81" s="10">
        <v>29</v>
      </c>
      <c r="C81" s="10">
        <v>-1</v>
      </c>
      <c r="D81" s="10">
        <v>40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5</v>
      </c>
      <c r="B82" s="10">
        <v>29</v>
      </c>
      <c r="C82" s="10">
        <v>-1</v>
      </c>
      <c r="D82" s="10">
        <v>-1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6</v>
      </c>
      <c r="B83" s="10">
        <v>13</v>
      </c>
      <c r="C83" s="10">
        <v>-1</v>
      </c>
      <c r="D83" s="10">
        <v>9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6</v>
      </c>
      <c r="B84" s="10">
        <v>91</v>
      </c>
      <c r="C84" s="10">
        <v>-1</v>
      </c>
      <c r="D84" s="10">
        <v>-1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6" spans="1:14" x14ac:dyDescent="0.2">
      <c r="F86" t="s">
        <v>63</v>
      </c>
    </row>
  </sheetData>
  <sheetProtection password="C6A1" sheet="1" objects="1" scenarios="1" selectLockedCells="1"/>
  <mergeCells count="2">
    <mergeCell ref="F63:H63"/>
    <mergeCell ref="F64:H64"/>
  </mergeCells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11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64</xdr:row>
                <xdr:rowOff>104775</xdr:rowOff>
              </from>
              <to>
                <xdr:col>8</xdr:col>
                <xdr:colOff>333375</xdr:colOff>
                <xdr:row>66</xdr:row>
                <xdr:rowOff>76200</xdr:rowOff>
              </to>
            </anchor>
          </controlPr>
        </control>
      </mc:Choice>
      <mc:Fallback>
        <control shapeId="68611" r:id="rId4" name="cmdEffacerToutHistoriqueResultat"/>
      </mc:Fallback>
    </mc:AlternateContent>
    <mc:AlternateContent xmlns:mc="http://schemas.openxmlformats.org/markup-compatibility/2006">
      <mc:Choice Requires="x14">
        <control shapeId="68610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64</xdr:row>
                <xdr:rowOff>104775</xdr:rowOff>
              </from>
              <to>
                <xdr:col>4</xdr:col>
                <xdr:colOff>95250</xdr:colOff>
                <xdr:row>66</xdr:row>
                <xdr:rowOff>76200</xdr:rowOff>
              </to>
            </anchor>
          </controlPr>
        </control>
      </mc:Choice>
      <mc:Fallback>
        <control shapeId="68610" r:id="rId6" name="cmdEffacerUnHistoriqueResultat"/>
      </mc:Fallback>
    </mc:AlternateContent>
    <mc:AlternateContent xmlns:mc="http://schemas.openxmlformats.org/markup-compatibility/2006">
      <mc:Choice Requires="x14">
        <control shapeId="68609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68609" r:id="rId8" name="cmdEnregistrerResulta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6C75-1D4C-4AD4-8784-B3F7290D6D06}">
  <sheetPr codeName="Sheet15"/>
  <dimension ref="A1:N86"/>
  <sheetViews>
    <sheetView showGridLines="0" tabSelected="1" zoomScale="70" zoomScaleNormal="100" workbookViewId="0">
      <selection activeCell="B5" sqref="B5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62</v>
      </c>
    </row>
    <row r="4" spans="1:10" x14ac:dyDescent="0.2">
      <c r="A4" t="s">
        <v>44</v>
      </c>
      <c r="B4" s="2">
        <v>15204</v>
      </c>
      <c r="D4" t="s">
        <v>45</v>
      </c>
      <c r="E4" s="3">
        <f>ppmH2/SommeABC *100</f>
        <v>71.998863474925415</v>
      </c>
      <c r="F4" s="3"/>
      <c r="G4" t="s">
        <v>3</v>
      </c>
      <c r="H4" s="4" t="str">
        <f t="array" ref="H4">INDEX(Résultat,MATCH(MAX(LEN(Résultat)),LEN(Résultat),FALSE),1)</f>
        <v>S</v>
      </c>
      <c r="J4" t="s">
        <v>4</v>
      </c>
    </row>
    <row r="5" spans="1:10" x14ac:dyDescent="0.2">
      <c r="A5" t="s">
        <v>1</v>
      </c>
      <c r="B5" s="2">
        <v>4627</v>
      </c>
      <c r="D5" t="s">
        <v>2</v>
      </c>
      <c r="E5" s="3">
        <f>ppmCH4/SommeABC *100</f>
        <v>21.911256333759528</v>
      </c>
      <c r="F5" s="3"/>
      <c r="J5" t="s">
        <v>75</v>
      </c>
    </row>
    <row r="6" spans="1:10" x14ac:dyDescent="0.2">
      <c r="A6" t="s">
        <v>46</v>
      </c>
      <c r="B6" s="2">
        <v>1286</v>
      </c>
      <c r="D6" t="s">
        <v>47</v>
      </c>
      <c r="E6" s="3">
        <f>ppmC2H6/SommeABC *100</f>
        <v>6.0898801913150544</v>
      </c>
      <c r="F6" s="3"/>
      <c r="J6" t="s">
        <v>48</v>
      </c>
    </row>
    <row r="7" spans="1:10" ht="12.75" customHeight="1" x14ac:dyDescent="0.2">
      <c r="B7">
        <f>SUM(B4:B6)</f>
        <v>21117</v>
      </c>
    </row>
    <row r="8" spans="1:10" ht="12.75" hidden="1" customHeight="1" x14ac:dyDescent="0.2"/>
    <row r="9" spans="1:10" ht="12.75" hidden="1" customHeight="1" x14ac:dyDescent="0.2">
      <c r="A9" t="s">
        <v>17</v>
      </c>
      <c r="B9" t="str">
        <f>IF(AND(AND(pctCH4 &gt;= 2, pctCH4 &lt;=15),pctC2H6 &lt;= 1),"PD","")</f>
        <v/>
      </c>
      <c r="D9" s="21"/>
    </row>
    <row r="10" spans="1:10" ht="12.75" hidden="1" customHeight="1" x14ac:dyDescent="0.2">
      <c r="A10" t="s">
        <v>18</v>
      </c>
      <c r="B10" s="23" t="str">
        <f>IF(AND(AND(pctC2H6 &lt; 46, pctH2 &gt; 9), pctC2H6 &gt; 30),"S","")</f>
        <v/>
      </c>
      <c r="D10" s="21"/>
    </row>
    <row r="11" spans="1:10" ht="12.75" hidden="1" customHeight="1" x14ac:dyDescent="0.2">
      <c r="A11" t="s">
        <v>19</v>
      </c>
      <c r="B11" s="22" t="str">
        <f>IF(AND(AND(pctC2H6 &lt; 24, pctCH4 &lt; 36), pctC2H6 &gt; 1),"S","")</f>
        <v>S</v>
      </c>
      <c r="D11" s="21"/>
    </row>
    <row r="12" spans="1:10" ht="12.75" hidden="1" customHeight="1" x14ac:dyDescent="0.2">
      <c r="A12" t="s">
        <v>20</v>
      </c>
      <c r="B12" s="22" t="str">
        <f>IF(AND(pctC2H6&lt;1,pctCH4&lt; 2),"S","")</f>
        <v/>
      </c>
      <c r="D12" s="21"/>
    </row>
    <row r="13" spans="1:10" ht="12.75" hidden="1" customHeight="1" x14ac:dyDescent="0.2">
      <c r="A13" t="s">
        <v>21</v>
      </c>
      <c r="B13" s="22" t="str">
        <f>IF(AND(AND(pctC2H6&lt;1,pctCH4&gt; 15),pctCH4&lt; 36),"S","")</f>
        <v/>
      </c>
      <c r="D13" s="21"/>
    </row>
    <row r="14" spans="1:10" ht="12.75" hidden="1" customHeight="1" x14ac:dyDescent="0.2">
      <c r="A14" t="s">
        <v>22</v>
      </c>
      <c r="B14" s="22" t="str">
        <f>IF(AND(AND(pctC2H6&lt;30,pctH2&gt; 15),pctC2H6&gt;24),"S","")</f>
        <v/>
      </c>
      <c r="D14" s="21"/>
    </row>
    <row r="15" spans="1:10" ht="12.75" hidden="1" customHeight="1" x14ac:dyDescent="0.2">
      <c r="A15" t="s">
        <v>23</v>
      </c>
      <c r="B15" s="22" t="str">
        <f>IF(AND(AND(pctC2H6&lt;=24,pctCH4&gt;=36),pctH2&gt;=15),"C","")</f>
        <v/>
      </c>
      <c r="D15" s="21"/>
    </row>
    <row r="16" spans="1:10" ht="12.75" hidden="1" customHeight="1" x14ac:dyDescent="0.2">
      <c r="A16" t="s">
        <v>24</v>
      </c>
      <c r="B16" s="22" t="str">
        <f>IF(AND(pctH2 &lt;=15, pctC2H6 &lt;= 30),"C","")</f>
        <v/>
      </c>
      <c r="D16" s="21"/>
    </row>
    <row r="17" spans="1:10" ht="12.75" hidden="1" customHeight="1" x14ac:dyDescent="0.2">
      <c r="A17" t="s">
        <v>25</v>
      </c>
      <c r="B17" t="str">
        <f>IF(AND(pctH2 &lt;= 9, pctC2H6 &gt; 30),"O","")</f>
        <v/>
      </c>
      <c r="D17" s="21"/>
    </row>
    <row r="18" spans="1:10" ht="12.75" hidden="1" customHeight="1" x14ac:dyDescent="0.2">
      <c r="A18" t="s">
        <v>26</v>
      </c>
      <c r="B18" t="str">
        <f>IF(AND(pctH2 &gt; 9, pctC2H6 &gt;= 46),"N/D","")</f>
        <v/>
      </c>
      <c r="D18" s="21"/>
    </row>
    <row r="19" spans="1:10" ht="12.75" hidden="1" customHeight="1" x14ac:dyDescent="0.2"/>
    <row r="20" spans="1:10" ht="12.75" hidden="1" customHeight="1" x14ac:dyDescent="0.2"/>
    <row r="21" spans="1:10" ht="12.75" hidden="1" customHeight="1" x14ac:dyDescent="0.2"/>
    <row r="22" spans="1:10" x14ac:dyDescent="0.2">
      <c r="J22" t="s">
        <v>49</v>
      </c>
    </row>
    <row r="23" spans="1:10" x14ac:dyDescent="0.2">
      <c r="J23" t="s">
        <v>50</v>
      </c>
    </row>
    <row r="26" spans="1:10" x14ac:dyDescent="0.2">
      <c r="A26" t="s">
        <v>51</v>
      </c>
      <c r="B26" t="s">
        <v>76</v>
      </c>
    </row>
    <row r="27" spans="1:10" x14ac:dyDescent="0.2">
      <c r="B27" t="s">
        <v>82</v>
      </c>
    </row>
    <row r="28" spans="1:10" x14ac:dyDescent="0.2">
      <c r="B28" t="s">
        <v>83</v>
      </c>
    </row>
    <row r="29" spans="1:10" x14ac:dyDescent="0.2">
      <c r="B29" t="s">
        <v>88</v>
      </c>
    </row>
    <row r="31" spans="1:10" x14ac:dyDescent="0.2">
      <c r="B31" t="s">
        <v>91</v>
      </c>
    </row>
    <row r="32" spans="1:10" x14ac:dyDescent="0.2">
      <c r="B32" t="s">
        <v>92</v>
      </c>
    </row>
    <row r="36" spans="11:11" x14ac:dyDescent="0.2">
      <c r="K36" s="15"/>
    </row>
    <row r="37" spans="11:11" x14ac:dyDescent="0.2">
      <c r="K37" s="15"/>
    </row>
    <row r="66" spans="1:14" x14ac:dyDescent="0.2">
      <c r="A66" s="5" t="str">
        <f>rngNomPPM1</f>
        <v>% H2</v>
      </c>
      <c r="B66" s="5" t="str">
        <f>rngNomPPM2</f>
        <v>% CH4</v>
      </c>
      <c r="C66" s="5" t="str">
        <f>rngNomPPM3</f>
        <v>% C2H6</v>
      </c>
      <c r="D66" s="5" t="s">
        <v>3</v>
      </c>
      <c r="E66" s="5" t="s">
        <v>15</v>
      </c>
      <c r="F66" s="28" t="s">
        <v>65</v>
      </c>
      <c r="G66" s="28"/>
      <c r="H66" s="28"/>
      <c r="I66" s="6"/>
      <c r="J66" s="6"/>
      <c r="K66" s="6" t="s">
        <v>16</v>
      </c>
    </row>
    <row r="67" spans="1:14" ht="13.5" hidden="1" customHeight="1" x14ac:dyDescent="0.2">
      <c r="A67" s="11"/>
      <c r="B67" s="11"/>
      <c r="C67" s="11"/>
      <c r="D67" s="13"/>
      <c r="E67" s="5"/>
      <c r="F67" s="28"/>
      <c r="G67" s="28"/>
      <c r="H67" s="28"/>
      <c r="I67" s="3"/>
      <c r="J67" s="3"/>
    </row>
    <row r="68" spans="1:14" ht="13.5" customHeight="1" x14ac:dyDescent="0.2">
      <c r="A68" s="11"/>
      <c r="B68" s="11"/>
      <c r="C68" s="11"/>
      <c r="D68" s="13"/>
      <c r="E68" s="5"/>
      <c r="F68" s="5"/>
      <c r="G68" s="5"/>
      <c r="H68" s="5"/>
      <c r="I68" s="3"/>
      <c r="J68" s="3"/>
    </row>
    <row r="71" spans="1:14" hidden="1" x14ac:dyDescent="0.2">
      <c r="A71" s="7" t="s">
        <v>27</v>
      </c>
      <c r="B71" s="7" t="s">
        <v>28</v>
      </c>
      <c r="C71" s="7" t="s">
        <v>29</v>
      </c>
      <c r="D71" s="7" t="s">
        <v>30</v>
      </c>
      <c r="E71" s="7" t="s">
        <v>31</v>
      </c>
      <c r="F71" s="7" t="s">
        <v>32</v>
      </c>
      <c r="G71" s="8"/>
      <c r="H71" s="8"/>
      <c r="I71" s="8"/>
      <c r="J71" s="9"/>
      <c r="K71" s="9"/>
      <c r="L71" s="9"/>
      <c r="M71" s="9"/>
      <c r="N71" s="9"/>
    </row>
    <row r="72" spans="1:14" hidden="1" x14ac:dyDescent="0.2">
      <c r="A72" s="10">
        <v>1</v>
      </c>
      <c r="B72" s="10">
        <v>30</v>
      </c>
      <c r="C72" s="10">
        <v>9</v>
      </c>
      <c r="D72" s="10">
        <v>-1</v>
      </c>
      <c r="E72" s="10" t="e">
        <f t="shared" ref="E72:E84" ca="1" si="0">GetIntersection($B72, $C72, $D72, TRUE)</f>
        <v>#NAME?</v>
      </c>
      <c r="F72" s="10" t="e">
        <f t="shared" ref="F72:F84" ca="1" si="1">GetIntersection($B72, $C72, $D72, FALSE)</f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1</v>
      </c>
      <c r="B73" s="10">
        <v>-1</v>
      </c>
      <c r="C73" s="10">
        <v>9</v>
      </c>
      <c r="D73" s="10">
        <v>-1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2</v>
      </c>
      <c r="B74" s="10">
        <v>46</v>
      </c>
      <c r="C74" s="10">
        <v>9</v>
      </c>
      <c r="D74" s="10">
        <v>-1</v>
      </c>
      <c r="E74" s="10" t="e">
        <f t="shared" ca="1" si="0"/>
        <v>#NAME?</v>
      </c>
      <c r="F74" s="10" t="e">
        <f t="shared" ca="1" si="1"/>
        <v>#NAME?</v>
      </c>
      <c r="G74" s="9"/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2</v>
      </c>
      <c r="B75" s="10">
        <v>46</v>
      </c>
      <c r="C75" s="10">
        <v>-1</v>
      </c>
      <c r="D75" s="10">
        <v>0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3</v>
      </c>
      <c r="B76" s="10">
        <v>30</v>
      </c>
      <c r="C76" s="10">
        <v>-1</v>
      </c>
      <c r="D76" s="10">
        <v>-1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3</v>
      </c>
      <c r="B77" s="10">
        <v>30</v>
      </c>
      <c r="C77" s="10">
        <v>15</v>
      </c>
      <c r="D77" s="10">
        <v>-1</v>
      </c>
      <c r="E77" s="10" t="e">
        <f ca="1">GetIntersection($B77, $C77, $D77, TRUE)</f>
        <v>#NAME?</v>
      </c>
      <c r="F77" s="10" t="e">
        <f ca="1">GetIntersection($B77, $C77, $D77, FALSE)</f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3</v>
      </c>
      <c r="B78" s="10">
        <v>24</v>
      </c>
      <c r="C78" s="10">
        <v>15</v>
      </c>
      <c r="D78" s="10">
        <v>-1</v>
      </c>
      <c r="E78" s="10" t="e">
        <f ca="1">GetIntersection($B78, $C78, $D78, TRUE)</f>
        <v>#NAME?</v>
      </c>
      <c r="F78" s="10" t="e">
        <f ca="1">GetIntersection($B78, $C78, $D78, FALSE)</f>
        <v>#NAME?</v>
      </c>
      <c r="G78" s="9"/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3</v>
      </c>
      <c r="B79" s="10">
        <v>24</v>
      </c>
      <c r="C79" s="10">
        <v>-1</v>
      </c>
      <c r="D79" s="10">
        <v>36</v>
      </c>
      <c r="E79" s="10" t="e">
        <f t="shared" ca="1" si="0"/>
        <v>#NAME?</v>
      </c>
      <c r="F79" s="10" t="e">
        <f t="shared" ca="1" si="1"/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3</v>
      </c>
      <c r="B80" s="10">
        <v>-1</v>
      </c>
      <c r="C80" s="10">
        <v>-1</v>
      </c>
      <c r="D80" s="10">
        <v>36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4</v>
      </c>
      <c r="B81" s="10">
        <v>-1</v>
      </c>
      <c r="C81" s="10">
        <v>-1</v>
      </c>
      <c r="D81" s="10">
        <v>2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4</v>
      </c>
      <c r="B82" s="10">
        <v>1</v>
      </c>
      <c r="C82" s="10">
        <v>-1</v>
      </c>
      <c r="D82" s="10">
        <v>2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4</v>
      </c>
      <c r="B83" s="10">
        <v>1</v>
      </c>
      <c r="C83" s="10">
        <v>-1</v>
      </c>
      <c r="D83" s="10">
        <v>15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4</v>
      </c>
      <c r="B84" s="10">
        <v>-1</v>
      </c>
      <c r="C84" s="10">
        <v>-1</v>
      </c>
      <c r="D84" s="10">
        <v>15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6" spans="1:14" x14ac:dyDescent="0.2">
      <c r="G86" t="s">
        <v>63</v>
      </c>
    </row>
  </sheetData>
  <sheetProtection password="C6A1" sheet="1" objects="1" scenarios="1" selectLockedCells="1"/>
  <mergeCells count="2">
    <mergeCell ref="F66:H66"/>
    <mergeCell ref="F67:H67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3" r:id="rId4" name="cmdEffacerToutHistoriqueResultat">
          <controlPr locked="0" defaultSize="0" autoLine="0" r:id="rId5">
            <anchor moveWithCells="1">
              <from>
                <xdr:col>6</xdr:col>
                <xdr:colOff>57150</xdr:colOff>
                <xdr:row>67</xdr:row>
                <xdr:rowOff>104775</xdr:rowOff>
              </from>
              <to>
                <xdr:col>9</xdr:col>
                <xdr:colOff>333375</xdr:colOff>
                <xdr:row>69</xdr:row>
                <xdr:rowOff>76200</xdr:rowOff>
              </to>
            </anchor>
          </controlPr>
        </control>
      </mc:Choice>
      <mc:Fallback>
        <control shapeId="7173" r:id="rId4" name="cmdEffacerToutHistoriqueResultat"/>
      </mc:Fallback>
    </mc:AlternateContent>
    <mc:AlternateContent xmlns:mc="http://schemas.openxmlformats.org/markup-compatibility/2006">
      <mc:Choice Requires="x14">
        <control shapeId="7172" r:id="rId6" name="cmdEffacerUnHistoriqueResultat">
          <controlPr locked="0" defaultSize="0" autoLine="0" r:id="rId7">
            <anchor moveWithCells="1">
              <from>
                <xdr:col>1</xdr:col>
                <xdr:colOff>276225</xdr:colOff>
                <xdr:row>67</xdr:row>
                <xdr:rowOff>104775</xdr:rowOff>
              </from>
              <to>
                <xdr:col>5</xdr:col>
                <xdr:colOff>333375</xdr:colOff>
                <xdr:row>69</xdr:row>
                <xdr:rowOff>76200</xdr:rowOff>
              </to>
            </anchor>
          </controlPr>
        </control>
      </mc:Choice>
      <mc:Fallback>
        <control shapeId="7172" r:id="rId6" name="cmdEffacerUnHistoriqueResultat"/>
      </mc:Fallback>
    </mc:AlternateContent>
    <mc:AlternateContent xmlns:mc="http://schemas.openxmlformats.org/markup-compatibility/2006">
      <mc:Choice Requires="x14">
        <control shapeId="7171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7171" r:id="rId8" name="cmdEnregistrerResulta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D498-52CC-429D-841B-6E64E75239A2}">
  <sheetPr codeName="Sheet16"/>
  <dimension ref="A1:N100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72</v>
      </c>
    </row>
    <row r="4" spans="1:10" x14ac:dyDescent="0.2">
      <c r="A4" t="s">
        <v>1</v>
      </c>
      <c r="B4" s="2">
        <v>315</v>
      </c>
      <c r="D4" t="s">
        <v>2</v>
      </c>
      <c r="E4" s="3">
        <f>ppmCH4/SommeABC *100</f>
        <v>42.567567567567565</v>
      </c>
      <c r="F4" s="3"/>
      <c r="G4" t="s">
        <v>3</v>
      </c>
      <c r="H4" s="4" t="str">
        <f t="array" ref="H4">INDEX(Résultat,MATCH(MAX(LEN(Résultat)),LEN(Résultat),FALSE),1)</f>
        <v>C</v>
      </c>
      <c r="J4" t="s">
        <v>4</v>
      </c>
    </row>
    <row r="5" spans="1:10" x14ac:dyDescent="0.2">
      <c r="A5" t="s">
        <v>5</v>
      </c>
      <c r="B5" s="2">
        <v>274</v>
      </c>
      <c r="D5" t="s">
        <v>6</v>
      </c>
      <c r="E5" s="3">
        <f>ppmC2H4/SommeABC *100</f>
        <v>37.027027027027025</v>
      </c>
      <c r="F5" s="3"/>
      <c r="J5" t="s">
        <v>69</v>
      </c>
    </row>
    <row r="6" spans="1:10" x14ac:dyDescent="0.2">
      <c r="A6" t="s">
        <v>46</v>
      </c>
      <c r="B6" s="2">
        <v>151</v>
      </c>
      <c r="D6" t="s">
        <v>47</v>
      </c>
      <c r="E6" s="3">
        <f>ppm_C2H6/SommeABC *100</f>
        <v>20.405405405405403</v>
      </c>
      <c r="F6" s="3"/>
      <c r="J6" t="s">
        <v>52</v>
      </c>
    </row>
    <row r="7" spans="1:10" ht="12.75" customHeight="1" x14ac:dyDescent="0.2">
      <c r="B7">
        <f>SUM(B4:B6)</f>
        <v>740</v>
      </c>
    </row>
    <row r="8" spans="1:10" ht="12.75" hidden="1" customHeight="1" x14ac:dyDescent="0.2"/>
    <row r="9" spans="1:10" ht="12.75" hidden="1" customHeight="1" x14ac:dyDescent="0.2">
      <c r="A9" t="s">
        <v>17</v>
      </c>
      <c r="B9" s="22" t="str">
        <f>IF(AND(AND(pctC2H4&lt;=1, pctC2H6&lt;=15),pctC2H6&gt;=2),"PD","")</f>
        <v/>
      </c>
      <c r="C9" s="21"/>
    </row>
    <row r="10" spans="1:10" ht="12.75" hidden="1" customHeight="1" x14ac:dyDescent="0.2">
      <c r="A10" t="s">
        <v>18</v>
      </c>
      <c r="B10" s="22" t="str">
        <f>IF(AND(pctC2H4&lt;1, pctC2H6 &lt; 2),"O","")</f>
        <v/>
      </c>
      <c r="C10" s="21"/>
    </row>
    <row r="11" spans="1:10" ht="12.75" hidden="1" customHeight="1" x14ac:dyDescent="0.2">
      <c r="A11" t="s">
        <v>19</v>
      </c>
      <c r="B11" s="22" t="str">
        <f>IF(AND(AND(pctC2H4 &gt; 1, pctC2H6 &lt;=15),pctC2H4 &lt;10),"O","")</f>
        <v/>
      </c>
      <c r="C11" s="21"/>
    </row>
    <row r="12" spans="1:10" ht="12.75" hidden="1" customHeight="1" x14ac:dyDescent="0.2">
      <c r="A12" t="s">
        <v>20</v>
      </c>
      <c r="B12" s="22" t="str">
        <f>IF(AND(pctC2H4&lt;10, pctC2H6 &gt;= 54),"O","")</f>
        <v/>
      </c>
      <c r="C12" s="21"/>
    </row>
    <row r="13" spans="1:10" ht="12.75" hidden="1" customHeight="1" x14ac:dyDescent="0.2">
      <c r="A13" t="s">
        <v>21</v>
      </c>
      <c r="B13" s="22" t="str">
        <f>IF(AND(AND(pctC2H4 &lt; 10, pctC2H6 &gt;15),pctC2H6 &lt;54),"S","")</f>
        <v/>
      </c>
      <c r="C13" s="21"/>
    </row>
    <row r="14" spans="1:10" ht="12.75" hidden="1" customHeight="1" x14ac:dyDescent="0.2">
      <c r="A14" t="s">
        <v>22</v>
      </c>
      <c r="B14" s="22" t="str">
        <f>IF(AND(AND(AND(pctC2H4 &gt;= 10, pctC2H6 &lt; 30),pctC2H4 &lt;49),pctC2H6&gt;12),"C","")</f>
        <v>C</v>
      </c>
      <c r="C14" s="21"/>
    </row>
    <row r="15" spans="1:10" ht="12.75" hidden="1" customHeight="1" x14ac:dyDescent="0.2">
      <c r="A15" t="s">
        <v>23</v>
      </c>
      <c r="B15" s="22" t="str">
        <f>IF(AND(AND(AND(pctC2H4 &gt;= 49, pctC2H6 &lt; 30),pctC2H4 &lt;=70),pctC2H6&gt;14),"C","")</f>
        <v/>
      </c>
      <c r="C15" s="21"/>
    </row>
    <row r="16" spans="1:10" ht="12.75" hidden="1" customHeight="1" x14ac:dyDescent="0.2">
      <c r="A16" t="s">
        <v>24</v>
      </c>
      <c r="B16" s="22" t="str">
        <f>IF(AND(AND(pctC2H4 &gt;= 10, pctC2H6 &lt;=12),pctC2H4 &lt;=35),"T2","")</f>
        <v/>
      </c>
      <c r="C16" s="21"/>
    </row>
    <row r="17" spans="1:10" ht="12.75" hidden="1" customHeight="1" x14ac:dyDescent="0.2">
      <c r="A17" t="s">
        <v>25</v>
      </c>
      <c r="B17" s="22" t="str">
        <f>IF(AND(AND(pctC2H4 &gt; 35, pctC2H6 &lt;=12),pctC2H4 &lt;=49),"T3","")</f>
        <v/>
      </c>
      <c r="C17" s="21"/>
    </row>
    <row r="18" spans="1:10" ht="12.75" hidden="1" customHeight="1" x14ac:dyDescent="0.2">
      <c r="A18" t="s">
        <v>26</v>
      </c>
      <c r="B18" s="22" t="str">
        <f>IF(AND(AND(pctC2H4 &gt;= 49, pctC2H6 &lt;=14),pctC2H4 &lt;=70),"T3","")</f>
        <v/>
      </c>
      <c r="C18" s="21"/>
    </row>
    <row r="19" spans="1:10" ht="12.75" hidden="1" customHeight="1" x14ac:dyDescent="0.2">
      <c r="A19" t="s">
        <v>66</v>
      </c>
      <c r="B19" s="22" t="str">
        <f>IF(AND(pctC2H4&gt;70),"T3","")</f>
        <v/>
      </c>
      <c r="C19" s="21"/>
    </row>
    <row r="20" spans="1:10" ht="12.75" hidden="1" customHeight="1" x14ac:dyDescent="0.2">
      <c r="A20" t="s">
        <v>67</v>
      </c>
      <c r="B20" s="22" t="str">
        <f>IF(AND(pctC2H4&gt;=35, pctC2H6 &gt;= 30),"T3","")</f>
        <v/>
      </c>
      <c r="C20" s="21"/>
    </row>
    <row r="21" spans="1:10" ht="12.75" hidden="1" customHeight="1" x14ac:dyDescent="0.2">
      <c r="A21" t="s">
        <v>68</v>
      </c>
      <c r="B21" s="22" t="str">
        <f>IF(AND(AND(pctC2H4 &gt;=10, pctC2H6 &gt;= 30),pctC2H4 &lt; 35),"N/D"," ")</f>
        <v xml:space="preserve"> </v>
      </c>
      <c r="C21" s="21"/>
    </row>
    <row r="22" spans="1:10" ht="12.75" hidden="1" customHeight="1" x14ac:dyDescent="0.2"/>
    <row r="23" spans="1:10" ht="12.75" hidden="1" customHeight="1" x14ac:dyDescent="0.2"/>
    <row r="24" spans="1:10" ht="12.75" hidden="1" customHeight="1" x14ac:dyDescent="0.2"/>
    <row r="25" spans="1:10" x14ac:dyDescent="0.2">
      <c r="J25" t="s">
        <v>49</v>
      </c>
    </row>
    <row r="26" spans="1:10" x14ac:dyDescent="0.2">
      <c r="J26" s="23" t="s">
        <v>70</v>
      </c>
    </row>
    <row r="27" spans="1:10" x14ac:dyDescent="0.2">
      <c r="J27" t="s">
        <v>57</v>
      </c>
    </row>
    <row r="28" spans="1:10" x14ac:dyDescent="0.2">
      <c r="J28" t="s">
        <v>50</v>
      </c>
    </row>
    <row r="31" spans="1:10" x14ac:dyDescent="0.2">
      <c r="A31" t="s">
        <v>51</v>
      </c>
      <c r="B31" t="s">
        <v>77</v>
      </c>
    </row>
    <row r="32" spans="1:10" x14ac:dyDescent="0.2">
      <c r="B32" t="s">
        <v>84</v>
      </c>
    </row>
    <row r="33" spans="2:11" x14ac:dyDescent="0.2">
      <c r="B33" t="s">
        <v>71</v>
      </c>
    </row>
    <row r="34" spans="2:11" x14ac:dyDescent="0.2">
      <c r="B34" t="s">
        <v>87</v>
      </c>
    </row>
    <row r="35" spans="2:11" x14ac:dyDescent="0.2">
      <c r="B35" t="s">
        <v>90</v>
      </c>
    </row>
    <row r="41" spans="2:11" x14ac:dyDescent="0.2">
      <c r="K41" s="15"/>
    </row>
    <row r="42" spans="2:11" x14ac:dyDescent="0.2">
      <c r="K42" s="15"/>
    </row>
    <row r="73" spans="1:14" x14ac:dyDescent="0.2">
      <c r="A73" s="5" t="str">
        <f>rngNomPPM1</f>
        <v>% CH4</v>
      </c>
      <c r="B73" s="5" t="str">
        <f>rngNomPPM2</f>
        <v>% C2H4</v>
      </c>
      <c r="C73" s="5" t="str">
        <f>rngNomPPM3</f>
        <v>% C2H6</v>
      </c>
      <c r="D73" s="5" t="s">
        <v>3</v>
      </c>
      <c r="E73" s="5" t="s">
        <v>15</v>
      </c>
      <c r="F73" s="28" t="s">
        <v>64</v>
      </c>
      <c r="G73" s="28"/>
      <c r="H73" s="28"/>
      <c r="I73" s="6"/>
      <c r="J73" s="6"/>
      <c r="K73" s="6" t="s">
        <v>16</v>
      </c>
    </row>
    <row r="74" spans="1:14" ht="13.5" hidden="1" customHeight="1" x14ac:dyDescent="0.2">
      <c r="A74" s="11"/>
      <c r="B74" s="11"/>
      <c r="C74" s="11"/>
      <c r="D74" s="13"/>
      <c r="E74" s="5"/>
      <c r="F74" s="28"/>
      <c r="G74" s="28"/>
      <c r="H74" s="28"/>
      <c r="I74" s="3"/>
      <c r="J74" s="3"/>
    </row>
    <row r="75" spans="1:14" ht="13.5" customHeight="1" x14ac:dyDescent="0.2">
      <c r="A75" s="11"/>
      <c r="B75" s="11"/>
      <c r="C75" s="11"/>
      <c r="D75" s="13"/>
      <c r="E75" s="5"/>
      <c r="F75" s="5"/>
      <c r="G75" s="5"/>
      <c r="H75" s="5"/>
      <c r="I75" s="3"/>
      <c r="J75" s="3"/>
    </row>
    <row r="78" spans="1:14" hidden="1" x14ac:dyDescent="0.2">
      <c r="A78" s="7" t="s">
        <v>27</v>
      </c>
      <c r="B78" s="7" t="s">
        <v>28</v>
      </c>
      <c r="C78" s="7" t="s">
        <v>29</v>
      </c>
      <c r="D78" s="7" t="s">
        <v>30</v>
      </c>
      <c r="E78" s="7" t="s">
        <v>31</v>
      </c>
      <c r="F78" s="7" t="s">
        <v>32</v>
      </c>
      <c r="G78" s="8"/>
      <c r="H78" s="8"/>
      <c r="I78" s="8"/>
      <c r="J78" s="9"/>
      <c r="K78" s="9"/>
      <c r="L78" s="9"/>
      <c r="M78" s="9"/>
      <c r="N78" s="9"/>
    </row>
    <row r="79" spans="1:14" hidden="1" x14ac:dyDescent="0.2">
      <c r="A79" s="10">
        <v>1</v>
      </c>
      <c r="B79" s="10">
        <v>90</v>
      </c>
      <c r="C79" s="10">
        <v>-1</v>
      </c>
      <c r="D79" s="10">
        <v>-1</v>
      </c>
      <c r="E79" s="10" t="e">
        <f t="shared" ref="E79:E98" ca="1" si="0">GetIntersection($B79, $C79, $D79, TRUE)</f>
        <v>#NAME?</v>
      </c>
      <c r="F79" s="10" t="e">
        <f t="shared" ref="F79:F98" ca="1" si="1">GetIntersection($B79, $C79, $D79, FALSE)</f>
        <v>#NAME?</v>
      </c>
      <c r="G79" s="9"/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1</v>
      </c>
      <c r="B80" s="10">
        <v>-1</v>
      </c>
      <c r="C80" s="10">
        <v>-1</v>
      </c>
      <c r="D80" s="10">
        <v>10</v>
      </c>
      <c r="E80" s="10" t="e">
        <f t="shared" ca="1" si="0"/>
        <v>#NAME?</v>
      </c>
      <c r="F80" s="10" t="e">
        <f t="shared" ca="1" si="1"/>
        <v>#NAME?</v>
      </c>
      <c r="G80" s="9"/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2</v>
      </c>
      <c r="B81" s="10">
        <v>54</v>
      </c>
      <c r="C81" s="10">
        <v>-1</v>
      </c>
      <c r="D81" s="10">
        <v>0</v>
      </c>
      <c r="E81" s="10" t="e">
        <f t="shared" ca="1" si="0"/>
        <v>#NAME?</v>
      </c>
      <c r="F81" s="10" t="e">
        <f t="shared" ca="1" si="1"/>
        <v>#NAME?</v>
      </c>
      <c r="G81" s="9"/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2</v>
      </c>
      <c r="B82" s="16">
        <v>54</v>
      </c>
      <c r="C82" s="16">
        <v>-1</v>
      </c>
      <c r="D82" s="10">
        <v>10</v>
      </c>
      <c r="E82" s="10" t="e">
        <f t="shared" ca="1" si="0"/>
        <v>#NAME?</v>
      </c>
      <c r="F82" s="10" t="e">
        <f t="shared" ca="1" si="1"/>
        <v>#NAME?</v>
      </c>
      <c r="G82" s="9"/>
      <c r="H82" s="9"/>
      <c r="I82" s="9"/>
      <c r="J82" s="9"/>
      <c r="K82" s="9"/>
      <c r="L82" s="9"/>
      <c r="M82" s="9"/>
      <c r="N82" s="9"/>
    </row>
    <row r="83" spans="1:14" hidden="1" x14ac:dyDescent="0.2">
      <c r="A83" s="10">
        <v>3</v>
      </c>
      <c r="B83" s="10">
        <v>-1</v>
      </c>
      <c r="C83" s="10">
        <v>85</v>
      </c>
      <c r="D83" s="10">
        <v>-1</v>
      </c>
      <c r="E83" s="10" t="e">
        <f t="shared" ca="1" si="0"/>
        <v>#NAME?</v>
      </c>
      <c r="F83" s="10" t="e">
        <f t="shared" ca="1" si="1"/>
        <v>#NAME?</v>
      </c>
      <c r="G83" s="9"/>
      <c r="H83" s="9"/>
      <c r="I83" s="9"/>
      <c r="J83" s="9"/>
      <c r="K83" s="9"/>
      <c r="L83" s="9"/>
      <c r="M83" s="9"/>
      <c r="N83" s="9"/>
    </row>
    <row r="84" spans="1:14" hidden="1" x14ac:dyDescent="0.2">
      <c r="A84" s="10">
        <v>3</v>
      </c>
      <c r="B84" s="10">
        <v>15</v>
      </c>
      <c r="C84" s="10">
        <v>-1</v>
      </c>
      <c r="D84" s="10">
        <v>10</v>
      </c>
      <c r="E84" s="10" t="e">
        <f t="shared" ca="1" si="0"/>
        <v>#NAME?</v>
      </c>
      <c r="F84" s="10" t="e">
        <f t="shared" ca="1" si="1"/>
        <v>#NAME?</v>
      </c>
      <c r="G84" s="9"/>
      <c r="H84" s="9"/>
      <c r="I84" s="9"/>
      <c r="J84" s="9"/>
      <c r="K84" s="9"/>
      <c r="L84" s="9"/>
      <c r="M84" s="9"/>
      <c r="N84" s="9"/>
    </row>
    <row r="85" spans="1:14" hidden="1" x14ac:dyDescent="0.2">
      <c r="A85" s="10">
        <v>4</v>
      </c>
      <c r="B85" s="10">
        <v>-1</v>
      </c>
      <c r="C85" s="10">
        <v>84</v>
      </c>
      <c r="D85" s="10">
        <v>1</v>
      </c>
      <c r="E85" s="10" t="e">
        <f t="shared" ca="1" si="0"/>
        <v>#NAME?</v>
      </c>
      <c r="F85" s="10" t="e">
        <f t="shared" ca="1" si="1"/>
        <v>#NAME?</v>
      </c>
      <c r="G85" s="9"/>
      <c r="H85" s="9"/>
      <c r="I85" s="9"/>
      <c r="J85" s="9"/>
      <c r="K85" s="9"/>
      <c r="L85" s="9"/>
      <c r="M85" s="9"/>
      <c r="N85" s="9"/>
    </row>
    <row r="86" spans="1:14" hidden="1" x14ac:dyDescent="0.2">
      <c r="A86" s="10">
        <v>4</v>
      </c>
      <c r="B86" s="10">
        <v>2</v>
      </c>
      <c r="C86" s="10">
        <v>-1</v>
      </c>
      <c r="D86" s="10">
        <v>1</v>
      </c>
      <c r="E86" s="10" t="e">
        <f t="shared" ca="1" si="0"/>
        <v>#NAME?</v>
      </c>
      <c r="F86" s="10" t="e">
        <f t="shared" ca="1" si="1"/>
        <v>#NAME?</v>
      </c>
      <c r="G86" s="9"/>
      <c r="H86" s="9"/>
      <c r="I86" s="9"/>
      <c r="J86" s="9"/>
      <c r="K86" s="9"/>
      <c r="L86" s="9"/>
      <c r="M86" s="9"/>
      <c r="N86" s="9"/>
    </row>
    <row r="87" spans="1:14" hidden="1" x14ac:dyDescent="0.2">
      <c r="A87" s="10">
        <v>4</v>
      </c>
      <c r="B87" s="10">
        <v>-1</v>
      </c>
      <c r="C87" s="10">
        <v>98</v>
      </c>
      <c r="D87" s="10">
        <v>-1</v>
      </c>
      <c r="E87" s="10" t="e">
        <f t="shared" ca="1" si="0"/>
        <v>#NAME?</v>
      </c>
      <c r="F87" s="10" t="e">
        <f t="shared" ca="1" si="1"/>
        <v>#NAME?</v>
      </c>
      <c r="G87" s="9"/>
      <c r="H87" s="9"/>
      <c r="I87" s="9"/>
      <c r="J87" s="9"/>
      <c r="K87" s="9"/>
      <c r="L87" s="9"/>
      <c r="M87" s="9"/>
      <c r="N87" s="9"/>
    </row>
    <row r="88" spans="1:14" hidden="1" x14ac:dyDescent="0.2">
      <c r="A88" s="10">
        <v>5</v>
      </c>
      <c r="B88" s="10">
        <v>-1</v>
      </c>
      <c r="C88" s="10">
        <v>-1</v>
      </c>
      <c r="D88" s="10">
        <v>35</v>
      </c>
      <c r="E88" s="10" t="e">
        <f t="shared" ca="1" si="0"/>
        <v>#NAME?</v>
      </c>
      <c r="F88" s="10" t="e">
        <f t="shared" ca="1" si="1"/>
        <v>#NAME?</v>
      </c>
      <c r="G88" s="9"/>
      <c r="H88" s="9"/>
      <c r="I88" s="9"/>
      <c r="J88" s="9"/>
      <c r="K88" s="9"/>
      <c r="L88" s="9"/>
      <c r="M88" s="9"/>
      <c r="N88" s="9"/>
    </row>
    <row r="89" spans="1:14" hidden="1" x14ac:dyDescent="0.2">
      <c r="A89" s="10">
        <v>5</v>
      </c>
      <c r="B89" s="10">
        <v>12</v>
      </c>
      <c r="C89" s="10">
        <v>-1</v>
      </c>
      <c r="D89" s="10">
        <v>35</v>
      </c>
      <c r="E89" s="10" t="e">
        <f t="shared" ca="1" si="0"/>
        <v>#NAME?</v>
      </c>
      <c r="F89" s="10" t="e">
        <f t="shared" ca="1" si="1"/>
        <v>#NAME?</v>
      </c>
      <c r="G89" s="9"/>
      <c r="H89" s="9"/>
      <c r="I89" s="9"/>
      <c r="J89" s="9"/>
      <c r="K89" s="9"/>
      <c r="L89" s="9"/>
      <c r="M89" s="9"/>
      <c r="N89" s="9"/>
    </row>
    <row r="90" spans="1:14" hidden="1" x14ac:dyDescent="0.2">
      <c r="A90" s="10">
        <v>6</v>
      </c>
      <c r="B90" s="10">
        <v>65</v>
      </c>
      <c r="C90" s="10">
        <v>-1</v>
      </c>
      <c r="D90" s="10">
        <v>-1</v>
      </c>
      <c r="E90" s="10" t="e">
        <f t="shared" ca="1" si="0"/>
        <v>#NAME?</v>
      </c>
      <c r="F90" s="10" t="e">
        <f t="shared" ca="1" si="1"/>
        <v>#NAME?</v>
      </c>
      <c r="G90" s="9"/>
      <c r="H90" s="9"/>
      <c r="I90" s="9"/>
      <c r="J90" s="9"/>
      <c r="K90" s="9"/>
      <c r="L90" s="9"/>
      <c r="M90" s="9"/>
      <c r="N90" s="9"/>
    </row>
    <row r="91" spans="1:14" hidden="1" x14ac:dyDescent="0.2">
      <c r="A91" s="10">
        <v>6</v>
      </c>
      <c r="B91" s="10">
        <v>30</v>
      </c>
      <c r="C91" s="10">
        <v>-1</v>
      </c>
      <c r="D91" s="10">
        <v>35</v>
      </c>
      <c r="E91" s="10" t="e">
        <f t="shared" ca="1" si="0"/>
        <v>#NAME?</v>
      </c>
      <c r="F91" s="10" t="e">
        <f t="shared" ca="1" si="1"/>
        <v>#NAME?</v>
      </c>
      <c r="G91" s="9"/>
      <c r="H91" s="9"/>
      <c r="I91" s="9"/>
      <c r="J91" s="9"/>
      <c r="K91" s="9"/>
      <c r="L91" s="9"/>
      <c r="M91" s="9"/>
      <c r="N91" s="9"/>
    </row>
    <row r="92" spans="1:14" hidden="1" x14ac:dyDescent="0.2">
      <c r="A92" s="10">
        <v>7</v>
      </c>
      <c r="B92" s="10">
        <v>30</v>
      </c>
      <c r="C92" s="10">
        <v>-1</v>
      </c>
      <c r="D92" s="10">
        <v>70</v>
      </c>
      <c r="E92" s="10" t="e">
        <f t="shared" ca="1" si="0"/>
        <v>#NAME?</v>
      </c>
      <c r="F92" s="10" t="e">
        <f t="shared" ca="1" si="1"/>
        <v>#NAME?</v>
      </c>
      <c r="G92" s="9"/>
      <c r="H92" s="9"/>
      <c r="I92" s="9"/>
      <c r="J92" s="9"/>
      <c r="K92" s="9"/>
      <c r="L92" s="9"/>
      <c r="M92" s="9"/>
      <c r="N92" s="9"/>
    </row>
    <row r="93" spans="1:14" hidden="1" x14ac:dyDescent="0.2">
      <c r="A93" s="10">
        <v>7</v>
      </c>
      <c r="B93" s="10">
        <v>14</v>
      </c>
      <c r="C93" s="10">
        <v>-1</v>
      </c>
      <c r="D93" s="10">
        <v>70</v>
      </c>
      <c r="E93" s="10" t="e">
        <f t="shared" ca="1" si="0"/>
        <v>#NAME?</v>
      </c>
      <c r="F93" s="10" t="e">
        <f t="shared" ca="1" si="1"/>
        <v>#NAME?</v>
      </c>
      <c r="G93" s="9"/>
      <c r="H93" s="9"/>
      <c r="I93" s="9"/>
      <c r="J93" s="9"/>
      <c r="K93" s="9"/>
      <c r="L93" s="9"/>
      <c r="M93" s="9"/>
      <c r="N93" s="9"/>
    </row>
    <row r="94" spans="1:14" hidden="1" x14ac:dyDescent="0.2">
      <c r="A94" s="10">
        <v>7</v>
      </c>
      <c r="B94" s="10">
        <v>14</v>
      </c>
      <c r="C94" s="10">
        <v>-1</v>
      </c>
      <c r="D94" s="20">
        <v>49</v>
      </c>
      <c r="E94" s="10" t="e">
        <f ca="1">GetIntersection($B94, $C94, $D94, TRUE)</f>
        <v>#NAME?</v>
      </c>
      <c r="F94" s="10" t="e">
        <f ca="1">GetIntersection($B94, $C94, $D94, FALSE)</f>
        <v>#NAME?</v>
      </c>
      <c r="G94" s="9"/>
      <c r="H94" s="9"/>
      <c r="I94" s="9"/>
      <c r="J94" s="9"/>
      <c r="K94" s="9"/>
      <c r="L94" s="9"/>
      <c r="M94" s="9"/>
      <c r="N94" s="9"/>
    </row>
    <row r="95" spans="1:14" hidden="1" x14ac:dyDescent="0.2">
      <c r="A95" s="10">
        <v>7</v>
      </c>
      <c r="B95" s="10">
        <v>12</v>
      </c>
      <c r="C95" s="10">
        <v>-1</v>
      </c>
      <c r="D95" s="20">
        <v>49</v>
      </c>
      <c r="E95" s="10" t="e">
        <f t="shared" ca="1" si="0"/>
        <v>#NAME?</v>
      </c>
      <c r="F95" s="10" t="e">
        <f t="shared" ca="1" si="1"/>
        <v>#NAME?</v>
      </c>
      <c r="G95" s="9"/>
      <c r="H95" s="9"/>
      <c r="I95" s="9"/>
      <c r="J95" s="9"/>
      <c r="K95" s="9"/>
      <c r="L95" s="9"/>
      <c r="M95" s="9"/>
      <c r="N95" s="9"/>
    </row>
    <row r="96" spans="1:14" hidden="1" x14ac:dyDescent="0.2">
      <c r="A96" s="10">
        <v>7</v>
      </c>
      <c r="B96" s="10">
        <v>12</v>
      </c>
      <c r="C96" s="10">
        <v>-1</v>
      </c>
      <c r="D96" s="10">
        <v>10</v>
      </c>
      <c r="E96" s="10" t="e">
        <f t="shared" ca="1" si="0"/>
        <v>#NAME?</v>
      </c>
      <c r="F96" s="10" t="e">
        <f t="shared" ca="1" si="1"/>
        <v>#NAME?</v>
      </c>
      <c r="G96" s="9"/>
      <c r="H96" s="9"/>
      <c r="I96" s="9"/>
      <c r="J96" s="9"/>
      <c r="K96" s="9"/>
      <c r="L96" s="9"/>
      <c r="M96" s="9"/>
      <c r="N96" s="9"/>
    </row>
    <row r="97" spans="1:14" hidden="1" x14ac:dyDescent="0.2">
      <c r="A97" s="10">
        <v>8</v>
      </c>
      <c r="B97" s="10">
        <v>30</v>
      </c>
      <c r="C97" s="10">
        <v>-1</v>
      </c>
      <c r="D97" s="10">
        <v>10</v>
      </c>
      <c r="E97" s="10" t="e">
        <f t="shared" ca="1" si="0"/>
        <v>#NAME?</v>
      </c>
      <c r="F97" s="10" t="e">
        <f t="shared" ca="1" si="1"/>
        <v>#NAME?</v>
      </c>
      <c r="G97" s="9"/>
      <c r="H97" s="9"/>
      <c r="I97" s="9"/>
      <c r="J97" s="9"/>
      <c r="K97" s="9"/>
      <c r="L97" s="9"/>
      <c r="M97" s="9"/>
      <c r="N97" s="9"/>
    </row>
    <row r="98" spans="1:14" hidden="1" x14ac:dyDescent="0.2">
      <c r="A98" s="10">
        <v>8</v>
      </c>
      <c r="B98" s="10">
        <v>30</v>
      </c>
      <c r="C98" s="10">
        <v>-1</v>
      </c>
      <c r="D98" s="10">
        <v>-1</v>
      </c>
      <c r="E98" s="10" t="e">
        <f t="shared" ca="1" si="0"/>
        <v>#NAME?</v>
      </c>
      <c r="F98" s="10" t="e">
        <f t="shared" ca="1" si="1"/>
        <v>#NAME?</v>
      </c>
      <c r="G98" s="9"/>
      <c r="H98" s="9"/>
      <c r="I98" s="9"/>
      <c r="J98" s="9"/>
      <c r="K98" s="9"/>
      <c r="L98" s="9"/>
      <c r="M98" s="9"/>
      <c r="N98" s="9"/>
    </row>
    <row r="100" spans="1:14" x14ac:dyDescent="0.2">
      <c r="F100" t="s">
        <v>63</v>
      </c>
    </row>
  </sheetData>
  <sheetProtection password="C6A1" sheet="1" objects="1" scenarios="1" selectLockedCells="1"/>
  <mergeCells count="2">
    <mergeCell ref="F73:H73"/>
    <mergeCell ref="F74:H74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7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74</xdr:row>
                <xdr:rowOff>104775</xdr:rowOff>
              </from>
              <to>
                <xdr:col>8</xdr:col>
                <xdr:colOff>333375</xdr:colOff>
                <xdr:row>76</xdr:row>
                <xdr:rowOff>76200</xdr:rowOff>
              </to>
            </anchor>
          </controlPr>
        </control>
      </mc:Choice>
      <mc:Fallback>
        <control shapeId="8197" r:id="rId4" name="cmdEffacerToutHistoriqueResultat"/>
      </mc:Fallback>
    </mc:AlternateContent>
    <mc:AlternateContent xmlns:mc="http://schemas.openxmlformats.org/markup-compatibility/2006">
      <mc:Choice Requires="x14">
        <control shapeId="8196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74</xdr:row>
                <xdr:rowOff>104775</xdr:rowOff>
              </from>
              <to>
                <xdr:col>4</xdr:col>
                <xdr:colOff>95250</xdr:colOff>
                <xdr:row>76</xdr:row>
                <xdr:rowOff>76200</xdr:rowOff>
              </to>
            </anchor>
          </controlPr>
        </control>
      </mc:Choice>
      <mc:Fallback>
        <control shapeId="8196" r:id="rId6" name="cmdEffacerUnHistoriqueResultat"/>
      </mc:Fallback>
    </mc:AlternateContent>
    <mc:AlternateContent xmlns:mc="http://schemas.openxmlformats.org/markup-compatibility/2006">
      <mc:Choice Requires="x14">
        <control shapeId="8195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8195" r:id="rId8" name="cmdEnregistrerResulta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A1AD2-D0E4-499A-A8F0-088406EEB10D}">
  <sheetPr codeName="Sheet17"/>
  <dimension ref="A1:N83"/>
  <sheetViews>
    <sheetView showGridLines="0" zoomScale="70" workbookViewId="0">
      <selection activeCell="K66" sqref="K66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53</v>
      </c>
    </row>
    <row r="4" spans="1:10" x14ac:dyDescent="0.2">
      <c r="A4" t="s">
        <v>44</v>
      </c>
      <c r="B4" s="2">
        <v>7</v>
      </c>
      <c r="D4" t="s">
        <v>45</v>
      </c>
      <c r="E4" s="3">
        <f>ppmH2/SommeABC *100</f>
        <v>1.8469656992084433</v>
      </c>
      <c r="F4" s="3"/>
      <c r="G4" t="s">
        <v>3</v>
      </c>
      <c r="H4" s="4" t="str">
        <f t="array" ref="H4">INDEX(Résultat,MATCH(MAX(LEN(Résultat)),LEN(Résultat),FALSE),1)</f>
        <v>S</v>
      </c>
      <c r="J4" t="s">
        <v>4</v>
      </c>
    </row>
    <row r="5" spans="1:10" x14ac:dyDescent="0.2">
      <c r="A5" t="s">
        <v>1</v>
      </c>
      <c r="B5" s="2">
        <v>26</v>
      </c>
      <c r="D5" t="s">
        <v>2</v>
      </c>
      <c r="E5" s="3">
        <f>ppmCH4/SommeABC *100</f>
        <v>6.8601583113456464</v>
      </c>
      <c r="F5" s="3"/>
      <c r="J5" t="s">
        <v>54</v>
      </c>
    </row>
    <row r="6" spans="1:10" x14ac:dyDescent="0.2">
      <c r="A6" t="s">
        <v>46</v>
      </c>
      <c r="B6" s="2">
        <v>346</v>
      </c>
      <c r="D6" t="s">
        <v>47</v>
      </c>
      <c r="E6" s="3">
        <f>ppmC2H6/SommeABC *100</f>
        <v>91.292875989445903</v>
      </c>
      <c r="F6" s="3"/>
      <c r="J6" t="s">
        <v>48</v>
      </c>
    </row>
    <row r="7" spans="1:10" ht="12.75" customHeight="1" x14ac:dyDescent="0.2">
      <c r="B7">
        <f>SUM(B4:B6)</f>
        <v>379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IF(AND(AND(pctCH4 &gt;= 2, pctCH4 &lt;=15),pctC2H6 &lt;= 1),"PD","")</f>
        <v/>
      </c>
    </row>
    <row r="10" spans="1:10" ht="12.75" hidden="1" customHeight="1" x14ac:dyDescent="0.2">
      <c r="A10" t="s">
        <v>18</v>
      </c>
      <c r="B10" t="str">
        <f>IF(AND(AND(pctC2H6 &gt;= 24, pctH2 &gt; 9), pctCH4 &gt;= 12),"N/D","")</f>
        <v/>
      </c>
    </row>
    <row r="11" spans="1:10" ht="12.75" hidden="1" customHeight="1" x14ac:dyDescent="0.2">
      <c r="A11" t="s">
        <v>19</v>
      </c>
      <c r="B11" t="str">
        <f>IF(AND(AND(pctC2H6 &lt; 24, pctCH4 &gt; 12), pctCH4 &lt; 36),"N/D","")</f>
        <v/>
      </c>
    </row>
    <row r="12" spans="1:10" ht="12.75" hidden="1" customHeight="1" x14ac:dyDescent="0.2">
      <c r="A12" t="s">
        <v>20</v>
      </c>
      <c r="B12" t="str">
        <f>IF(pctCH4&lt;= 12,"S","")</f>
        <v>S</v>
      </c>
    </row>
    <row r="13" spans="1:10" ht="12.75" hidden="1" customHeight="1" x14ac:dyDescent="0.2">
      <c r="A13" t="s">
        <v>22</v>
      </c>
      <c r="B13" t="str">
        <f>IF(AND(pctC2H6&lt; 24,pctCH4&gt;= 36),"C","")</f>
        <v/>
      </c>
    </row>
    <row r="14" spans="1:10" ht="12.75" hidden="1" customHeight="1" x14ac:dyDescent="0.2">
      <c r="A14" t="s">
        <v>23</v>
      </c>
      <c r="B14" t="str">
        <f>IF(AND(AND(pctH2 &lt;= 9, pctC2H6 &gt;= 24),pctCH4&gt; 12),"O","")</f>
        <v/>
      </c>
    </row>
    <row r="15" spans="1:10" ht="12.75" customHeight="1" x14ac:dyDescent="0.2"/>
    <row r="16" spans="1:10" ht="12.75" customHeight="1" x14ac:dyDescent="0.2"/>
    <row r="17" spans="1:10" ht="12.75" customHeight="1" x14ac:dyDescent="0.2"/>
    <row r="18" spans="1:10" x14ac:dyDescent="0.2">
      <c r="J18" t="s">
        <v>49</v>
      </c>
    </row>
    <row r="19" spans="1:10" x14ac:dyDescent="0.2">
      <c r="J19" t="s">
        <v>50</v>
      </c>
    </row>
    <row r="23" spans="1:10" x14ac:dyDescent="0.2">
      <c r="A23" t="s">
        <v>55</v>
      </c>
      <c r="B23" t="s">
        <v>59</v>
      </c>
    </row>
    <row r="24" spans="1:10" x14ac:dyDescent="0.2">
      <c r="B24" t="s">
        <v>85</v>
      </c>
    </row>
    <row r="25" spans="1:10" x14ac:dyDescent="0.2">
      <c r="B25" t="s">
        <v>56</v>
      </c>
    </row>
    <row r="34" spans="11:11" x14ac:dyDescent="0.2">
      <c r="K34" s="15"/>
    </row>
    <row r="35" spans="11:11" x14ac:dyDescent="0.2">
      <c r="K35" s="15"/>
    </row>
    <row r="64" spans="1:11" x14ac:dyDescent="0.2">
      <c r="A64" s="5" t="str">
        <f>rngNomPPM1</f>
        <v>% H2</v>
      </c>
      <c r="B64" s="5" t="str">
        <f>rngNomPPM2</f>
        <v>% CH4</v>
      </c>
      <c r="C64" s="5" t="str">
        <f>rngNomPPM3</f>
        <v>% C2H6</v>
      </c>
      <c r="D64" s="5" t="s">
        <v>3</v>
      </c>
      <c r="E64" s="5" t="s">
        <v>15</v>
      </c>
      <c r="F64" s="28" t="s">
        <v>65</v>
      </c>
      <c r="G64" s="28"/>
      <c r="H64" s="28"/>
      <c r="I64" s="6"/>
      <c r="J64" s="6"/>
      <c r="K64" s="6" t="s">
        <v>16</v>
      </c>
    </row>
    <row r="65" spans="1:14" x14ac:dyDescent="0.2">
      <c r="A65" s="11">
        <v>3.2608695652173911</v>
      </c>
      <c r="B65" s="11">
        <v>4.3478260869565215</v>
      </c>
      <c r="C65" s="11">
        <v>92.391304347826093</v>
      </c>
      <c r="D65" s="5" t="s">
        <v>108</v>
      </c>
      <c r="E65" s="5"/>
      <c r="F65" s="30" t="s">
        <v>109</v>
      </c>
      <c r="G65" s="29"/>
      <c r="H65" s="29"/>
      <c r="I65" s="6"/>
      <c r="J65" s="6"/>
      <c r="K65" s="26">
        <v>1</v>
      </c>
    </row>
    <row r="66" spans="1:14" x14ac:dyDescent="0.2">
      <c r="A66" s="11">
        <v>1.8469656992084433</v>
      </c>
      <c r="B66" s="11">
        <v>6.8601583113456464</v>
      </c>
      <c r="C66" s="11">
        <v>91.292875989445903</v>
      </c>
      <c r="D66" s="5" t="s">
        <v>108</v>
      </c>
      <c r="E66" s="5"/>
      <c r="F66" s="30" t="s">
        <v>110</v>
      </c>
      <c r="G66" s="30"/>
      <c r="H66" s="30"/>
      <c r="I66" s="6"/>
      <c r="J66" s="6"/>
      <c r="K66" s="26">
        <v>2</v>
      </c>
    </row>
    <row r="67" spans="1:14" ht="13.5" hidden="1" customHeight="1" x14ac:dyDescent="0.2">
      <c r="A67" s="11"/>
      <c r="B67" s="11"/>
      <c r="C67" s="11"/>
      <c r="D67" s="13"/>
      <c r="E67" s="5"/>
      <c r="F67" s="28"/>
      <c r="G67" s="28"/>
      <c r="H67" s="28"/>
      <c r="I67" s="3"/>
      <c r="J67" s="3"/>
    </row>
    <row r="68" spans="1:14" ht="13.5" customHeight="1" x14ac:dyDescent="0.2">
      <c r="A68" s="11"/>
      <c r="B68" s="11"/>
      <c r="C68" s="11"/>
      <c r="D68" s="13"/>
      <c r="E68" s="5"/>
      <c r="F68" s="5"/>
      <c r="G68" s="5"/>
      <c r="H68" s="5"/>
      <c r="I68" s="3"/>
      <c r="J68" s="3"/>
    </row>
    <row r="71" spans="1:14" hidden="1" x14ac:dyDescent="0.2">
      <c r="A71" s="7" t="s">
        <v>27</v>
      </c>
      <c r="B71" s="7" t="s">
        <v>28</v>
      </c>
      <c r="C71" s="7" t="s">
        <v>29</v>
      </c>
      <c r="D71" s="7" t="s">
        <v>30</v>
      </c>
      <c r="E71" s="7" t="s">
        <v>31</v>
      </c>
      <c r="F71" s="7" t="s">
        <v>32</v>
      </c>
      <c r="G71" s="8"/>
      <c r="H71" s="8"/>
      <c r="I71" s="8"/>
      <c r="J71" s="9"/>
      <c r="K71" s="9"/>
      <c r="L71" s="9"/>
      <c r="M71" s="9"/>
      <c r="N71" s="9"/>
    </row>
    <row r="72" spans="1:14" hidden="1" x14ac:dyDescent="0.2">
      <c r="A72" s="10">
        <v>1</v>
      </c>
      <c r="B72" s="10">
        <v>88</v>
      </c>
      <c r="C72" s="10">
        <v>-1</v>
      </c>
      <c r="D72" s="10">
        <v>-1</v>
      </c>
      <c r="E72" s="10" t="e">
        <f t="shared" ref="E72:E82" ca="1" si="0">GetIntersection($B72, $C72, $D72, TRUE)</f>
        <v>#NAME?</v>
      </c>
      <c r="F72" s="10" t="e">
        <f t="shared" ref="F72:F82" ca="1" si="1">GetIntersection($B72, $C72, $D72, FALSE)</f>
        <v>#NAME?</v>
      </c>
      <c r="G72" s="9"/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1</v>
      </c>
      <c r="B73" s="10">
        <v>-1</v>
      </c>
      <c r="C73" s="10">
        <v>-1</v>
      </c>
      <c r="D73" s="10">
        <v>12</v>
      </c>
      <c r="E73" s="10" t="e">
        <f t="shared" ca="1" si="0"/>
        <v>#NAME?</v>
      </c>
      <c r="F73" s="10" t="e">
        <f t="shared" ca="1" si="1"/>
        <v>#NAME?</v>
      </c>
      <c r="G73" s="9"/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2</v>
      </c>
      <c r="B74" s="10">
        <v>0</v>
      </c>
      <c r="C74" s="10">
        <v>-1</v>
      </c>
      <c r="D74" s="10">
        <v>2</v>
      </c>
      <c r="E74" s="10" t="e">
        <f t="shared" ca="1" si="0"/>
        <v>#NAME?</v>
      </c>
      <c r="F74" s="10" t="e">
        <f t="shared" ca="1" si="1"/>
        <v>#NAME?</v>
      </c>
      <c r="G74" s="17">
        <v>1</v>
      </c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2</v>
      </c>
      <c r="B75" s="10">
        <v>1</v>
      </c>
      <c r="C75" s="10">
        <v>-1</v>
      </c>
      <c r="D75" s="10">
        <v>2</v>
      </c>
      <c r="E75" s="10" t="e">
        <f t="shared" ca="1" si="0"/>
        <v>#NAME?</v>
      </c>
      <c r="F75" s="10" t="e">
        <f t="shared" ca="1" si="1"/>
        <v>#NAME?</v>
      </c>
      <c r="G75" s="17">
        <v>1</v>
      </c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2</v>
      </c>
      <c r="B76" s="10">
        <v>1</v>
      </c>
      <c r="C76" s="10">
        <v>-1</v>
      </c>
      <c r="D76" s="10">
        <v>15</v>
      </c>
      <c r="E76" s="10" t="e">
        <f t="shared" ca="1" si="0"/>
        <v>#NAME?</v>
      </c>
      <c r="F76" s="10" t="e">
        <f t="shared" ca="1" si="1"/>
        <v>#NAME?</v>
      </c>
      <c r="G76" s="17">
        <v>1</v>
      </c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2</v>
      </c>
      <c r="B77" s="10">
        <v>0</v>
      </c>
      <c r="C77" s="10">
        <v>-1</v>
      </c>
      <c r="D77" s="10">
        <v>15</v>
      </c>
      <c r="E77" s="10" t="e">
        <f t="shared" ca="1" si="0"/>
        <v>#NAME?</v>
      </c>
      <c r="F77" s="10" t="e">
        <f t="shared" ca="1" si="1"/>
        <v>#NAME?</v>
      </c>
      <c r="G77" s="17">
        <v>1</v>
      </c>
      <c r="H77" s="9"/>
      <c r="I77" s="9"/>
      <c r="J77" s="9"/>
      <c r="K77" s="9"/>
      <c r="L77" s="9"/>
      <c r="M77" s="9"/>
      <c r="N77" s="9"/>
    </row>
    <row r="78" spans="1:14" hidden="1" x14ac:dyDescent="0.2">
      <c r="A78" s="10">
        <v>3</v>
      </c>
      <c r="B78" s="10">
        <v>0</v>
      </c>
      <c r="C78" s="10">
        <v>-1</v>
      </c>
      <c r="D78" s="10">
        <v>36</v>
      </c>
      <c r="E78" s="10" t="e">
        <f t="shared" ca="1" si="0"/>
        <v>#NAME?</v>
      </c>
      <c r="F78" s="10" t="e">
        <f t="shared" ca="1" si="1"/>
        <v>#NAME?</v>
      </c>
      <c r="G78" s="18">
        <v>1</v>
      </c>
      <c r="H78" s="9"/>
      <c r="I78" s="9"/>
      <c r="J78" s="9"/>
      <c r="K78" s="9"/>
      <c r="L78" s="9"/>
      <c r="M78" s="9"/>
      <c r="N78" s="9"/>
    </row>
    <row r="79" spans="1:14" hidden="1" x14ac:dyDescent="0.2">
      <c r="A79" s="10">
        <v>3</v>
      </c>
      <c r="B79" s="10">
        <v>24</v>
      </c>
      <c r="C79" s="10">
        <v>-1</v>
      </c>
      <c r="D79" s="10">
        <v>36</v>
      </c>
      <c r="E79" s="10" t="e">
        <f t="shared" ca="1" si="0"/>
        <v>#NAME?</v>
      </c>
      <c r="F79" s="10" t="e">
        <f t="shared" ca="1" si="1"/>
        <v>#NAME?</v>
      </c>
      <c r="G79" s="18">
        <v>1</v>
      </c>
      <c r="H79" s="9"/>
      <c r="I79" s="9"/>
      <c r="J79" s="9"/>
      <c r="K79" s="9"/>
      <c r="L79" s="9"/>
      <c r="M79" s="9"/>
      <c r="N79" s="9"/>
    </row>
    <row r="80" spans="1:14" hidden="1" x14ac:dyDescent="0.2">
      <c r="A80" s="10">
        <v>3</v>
      </c>
      <c r="B80" s="10">
        <v>24</v>
      </c>
      <c r="C80" s="10">
        <v>0</v>
      </c>
      <c r="D80" s="10">
        <v>-1</v>
      </c>
      <c r="E80" s="10" t="e">
        <f t="shared" ca="1" si="0"/>
        <v>#NAME?</v>
      </c>
      <c r="F80" s="10" t="e">
        <f t="shared" ca="1" si="1"/>
        <v>#NAME?</v>
      </c>
      <c r="G80" s="18">
        <v>1</v>
      </c>
      <c r="H80" s="9"/>
      <c r="I80" s="9"/>
      <c r="J80" s="9"/>
      <c r="K80" s="9"/>
      <c r="L80" s="9"/>
      <c r="M80" s="9"/>
      <c r="N80" s="9"/>
    </row>
    <row r="81" spans="1:14" hidden="1" x14ac:dyDescent="0.2">
      <c r="A81" s="10">
        <v>4</v>
      </c>
      <c r="B81" s="10">
        <v>-1</v>
      </c>
      <c r="C81" s="10">
        <v>9</v>
      </c>
      <c r="D81" s="10">
        <v>12</v>
      </c>
      <c r="E81" s="10" t="e">
        <f t="shared" ca="1" si="0"/>
        <v>#NAME?</v>
      </c>
      <c r="F81" s="10" t="e">
        <f t="shared" ca="1" si="1"/>
        <v>#NAME?</v>
      </c>
      <c r="G81" s="18">
        <v>1</v>
      </c>
      <c r="H81" s="9"/>
      <c r="I81" s="9"/>
      <c r="J81" s="9"/>
      <c r="K81" s="9"/>
      <c r="L81" s="9"/>
      <c r="M81" s="9"/>
      <c r="N81" s="9"/>
    </row>
    <row r="82" spans="1:14" hidden="1" x14ac:dyDescent="0.2">
      <c r="A82" s="10">
        <v>4</v>
      </c>
      <c r="B82" s="10">
        <v>24</v>
      </c>
      <c r="C82" s="10">
        <v>9</v>
      </c>
      <c r="D82" s="10">
        <v>-1</v>
      </c>
      <c r="E82" s="10" t="e">
        <f t="shared" ca="1" si="0"/>
        <v>#NAME?</v>
      </c>
      <c r="F82" s="10" t="e">
        <f t="shared" ca="1" si="1"/>
        <v>#NAME?</v>
      </c>
      <c r="G82" s="18">
        <v>1</v>
      </c>
      <c r="H82" s="9"/>
      <c r="I82" s="9"/>
      <c r="J82" s="9"/>
      <c r="K82" s="9"/>
      <c r="L82" s="9"/>
      <c r="M82" s="9"/>
      <c r="N82" s="9"/>
    </row>
    <row r="83" spans="1:14" x14ac:dyDescent="0.2">
      <c r="F83" t="s">
        <v>63</v>
      </c>
    </row>
  </sheetData>
  <sheetProtection password="C6A1" sheet="1" objects="1" scenarios="1" selectLockedCells="1"/>
  <mergeCells count="4">
    <mergeCell ref="F64:H64"/>
    <mergeCell ref="F67:H67"/>
    <mergeCell ref="F65:H65"/>
    <mergeCell ref="F66:H66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21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67</xdr:row>
                <xdr:rowOff>104775</xdr:rowOff>
              </from>
              <to>
                <xdr:col>8</xdr:col>
                <xdr:colOff>333375</xdr:colOff>
                <xdr:row>69</xdr:row>
                <xdr:rowOff>76200</xdr:rowOff>
              </to>
            </anchor>
          </controlPr>
        </control>
      </mc:Choice>
      <mc:Fallback>
        <control shapeId="9221" r:id="rId4" name="cmdEffacerToutHistoriqueResultat"/>
      </mc:Fallback>
    </mc:AlternateContent>
    <mc:AlternateContent xmlns:mc="http://schemas.openxmlformats.org/markup-compatibility/2006">
      <mc:Choice Requires="x14">
        <control shapeId="9220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67</xdr:row>
                <xdr:rowOff>104775</xdr:rowOff>
              </from>
              <to>
                <xdr:col>4</xdr:col>
                <xdr:colOff>95250</xdr:colOff>
                <xdr:row>69</xdr:row>
                <xdr:rowOff>76200</xdr:rowOff>
              </to>
            </anchor>
          </controlPr>
        </control>
      </mc:Choice>
      <mc:Fallback>
        <control shapeId="9220" r:id="rId6" name="cmdEffacerUnHistoriqueResultat"/>
      </mc:Fallback>
    </mc:AlternateContent>
    <mc:AlternateContent xmlns:mc="http://schemas.openxmlformats.org/markup-compatibility/2006">
      <mc:Choice Requires="x14">
        <control shapeId="9219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9219" r:id="rId8" name="cmdEnregistrerResulta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EE1E7-ED44-4F49-9927-CB351F09DDA3}">
  <sheetPr codeName="Sheet18"/>
  <dimension ref="A1:N80"/>
  <sheetViews>
    <sheetView showGridLines="0" zoomScale="70" workbookViewId="0">
      <selection activeCell="B4" sqref="B4"/>
    </sheetView>
  </sheetViews>
  <sheetFormatPr defaultRowHeight="12.75" x14ac:dyDescent="0.2"/>
  <cols>
    <col min="1" max="1" width="11.42578125" customWidth="1"/>
    <col min="2" max="2" width="8.140625" customWidth="1"/>
    <col min="3" max="3" width="8.42578125" customWidth="1"/>
    <col min="4" max="4" width="9.7109375" customWidth="1"/>
    <col min="5" max="5" width="7.85546875" customWidth="1"/>
    <col min="6" max="6" width="8.5703125" customWidth="1"/>
    <col min="7" max="8" width="8.7109375" customWidth="1"/>
    <col min="9" max="256" width="11.42578125" customWidth="1"/>
  </cols>
  <sheetData>
    <row r="1" spans="1:10" x14ac:dyDescent="0.2">
      <c r="A1" s="1" t="s">
        <v>78</v>
      </c>
    </row>
    <row r="4" spans="1:10" x14ac:dyDescent="0.2">
      <c r="A4" t="s">
        <v>1</v>
      </c>
      <c r="B4" s="2">
        <v>100</v>
      </c>
      <c r="D4" t="s">
        <v>2</v>
      </c>
      <c r="E4" s="3">
        <f>ppmCH4/SommeABC *100</f>
        <v>60.24096385542169</v>
      </c>
      <c r="F4" s="3"/>
      <c r="G4" t="s">
        <v>3</v>
      </c>
      <c r="H4" s="4" t="str">
        <f t="array" ref="H4">INDEX(Résultat,MATCH(MAX(LEN(Résultat)),LEN(Résultat),FALSE),1)</f>
        <v>C</v>
      </c>
      <c r="J4" t="s">
        <v>4</v>
      </c>
    </row>
    <row r="5" spans="1:10" x14ac:dyDescent="0.2">
      <c r="A5" t="s">
        <v>5</v>
      </c>
      <c r="B5" s="2">
        <v>33</v>
      </c>
      <c r="D5" t="s">
        <v>6</v>
      </c>
      <c r="E5" s="3">
        <f>ppmC2H4/SommeABC *100</f>
        <v>19.879518072289155</v>
      </c>
      <c r="F5" s="3"/>
      <c r="J5" t="s">
        <v>54</v>
      </c>
    </row>
    <row r="6" spans="1:10" x14ac:dyDescent="0.2">
      <c r="A6" t="s">
        <v>46</v>
      </c>
      <c r="B6" s="2">
        <v>33</v>
      </c>
      <c r="D6" t="s">
        <v>47</v>
      </c>
      <c r="E6" s="3">
        <f>ppm_C2H6/SommeABC *100</f>
        <v>19.879518072289155</v>
      </c>
      <c r="F6" s="3"/>
      <c r="J6" t="s">
        <v>52</v>
      </c>
    </row>
    <row r="7" spans="1:10" ht="12.75" customHeight="1" x14ac:dyDescent="0.2">
      <c r="B7">
        <f>SUM(B4:B6)</f>
        <v>166</v>
      </c>
    </row>
    <row r="8" spans="1:10" ht="12.75" customHeight="1" x14ac:dyDescent="0.2"/>
    <row r="9" spans="1:10" ht="12.75" hidden="1" customHeight="1" x14ac:dyDescent="0.2">
      <c r="A9" t="s">
        <v>17</v>
      </c>
      <c r="B9" t="str">
        <f>IF(AND(pctC2H4 &lt; 1, pctC2H6 &lt;= 15),"PD","")</f>
        <v/>
      </c>
    </row>
    <row r="10" spans="1:10" ht="12.75" hidden="1" customHeight="1" x14ac:dyDescent="0.2">
      <c r="A10" t="s">
        <v>18</v>
      </c>
      <c r="B10" t="str">
        <f>IF(AND(pctC2H4 &lt;= 13, pctC2H6 &gt;= 63),"S","")</f>
        <v/>
      </c>
    </row>
    <row r="11" spans="1:10" ht="12.75" hidden="1" customHeight="1" x14ac:dyDescent="0.2">
      <c r="A11" t="s">
        <v>19</v>
      </c>
      <c r="B11" t="str">
        <f>IF(AND(AND(pctC2H4 &lt;= 10, pctC2H6 &lt; 63),pctC2H6 &gt; 15),"O","")</f>
        <v/>
      </c>
    </row>
    <row r="12" spans="1:10" ht="12.75" hidden="1" customHeight="1" x14ac:dyDescent="0.2">
      <c r="A12" t="s">
        <v>20</v>
      </c>
      <c r="B12" t="str">
        <f>IF(AND(AND(pctC2H4 &lt;= 10, pctC2H6 &lt;=15),pctC2H4 &gt;= 1),"O","")</f>
        <v/>
      </c>
    </row>
    <row r="13" spans="1:10" ht="12.75" hidden="1" customHeight="1" x14ac:dyDescent="0.2">
      <c r="A13" t="s">
        <v>21</v>
      </c>
      <c r="B13" t="str">
        <f>IF(AND(AND(pctC2H4 &gt;= 10, pctC2H6 &lt;= 30),pctC2H4 &lt;=35),"C","")</f>
        <v>C</v>
      </c>
    </row>
    <row r="14" spans="1:10" ht="12.75" hidden="1" customHeight="1" x14ac:dyDescent="0.2">
      <c r="A14" t="s">
        <v>22</v>
      </c>
      <c r="B14" t="str">
        <f>IF(AND(pctC2H4 &gt; 35),"T3","")</f>
        <v/>
      </c>
    </row>
    <row r="15" spans="1:10" ht="12.75" hidden="1" customHeight="1" x14ac:dyDescent="0.2">
      <c r="A15" t="s">
        <v>23</v>
      </c>
      <c r="B15" t="str">
        <f>IF(AND(AND(pctC2H4 &gt;10, pctC2H6 &gt; 30),AND(pctC2H4 &lt;= 35,pctC2H6 &lt; 63)),"N/D"," ")</f>
        <v xml:space="preserve"> </v>
      </c>
    </row>
    <row r="16" spans="1:10" ht="12.75" hidden="1" customHeight="1" x14ac:dyDescent="0.2">
      <c r="A16" t="s">
        <v>24</v>
      </c>
      <c r="B16" t="str">
        <f>IF(AND(AND(pctC2H4 &gt; 13,pctC2H4 &lt;=35),pctC2H6 &gt;=63),"N/D","")</f>
        <v/>
      </c>
    </row>
    <row r="17" spans="1:10" ht="12.75" customHeight="1" x14ac:dyDescent="0.2"/>
    <row r="18" spans="1:10" ht="12.75" customHeight="1" x14ac:dyDescent="0.2"/>
    <row r="19" spans="1:10" x14ac:dyDescent="0.2">
      <c r="J19" t="s">
        <v>49</v>
      </c>
    </row>
    <row r="20" spans="1:10" x14ac:dyDescent="0.2">
      <c r="J20" t="s">
        <v>57</v>
      </c>
    </row>
    <row r="21" spans="1:10" x14ac:dyDescent="0.2">
      <c r="J21" t="s">
        <v>50</v>
      </c>
    </row>
    <row r="24" spans="1:10" x14ac:dyDescent="0.2">
      <c r="A24" t="s">
        <v>51</v>
      </c>
      <c r="B24" t="s">
        <v>79</v>
      </c>
    </row>
    <row r="25" spans="1:10" x14ac:dyDescent="0.2">
      <c r="B25" t="s">
        <v>86</v>
      </c>
    </row>
    <row r="26" spans="1:10" x14ac:dyDescent="0.2">
      <c r="B26" t="s">
        <v>58</v>
      </c>
    </row>
    <row r="34" spans="11:11" x14ac:dyDescent="0.2">
      <c r="K34" s="15"/>
    </row>
    <row r="35" spans="11:11" x14ac:dyDescent="0.2">
      <c r="K35" s="15"/>
    </row>
    <row r="65" spans="1:14" x14ac:dyDescent="0.2">
      <c r="A65" s="5" t="str">
        <f>rngNomPPM1</f>
        <v>% CH4</v>
      </c>
      <c r="B65" s="5" t="str">
        <f>rngNomPPM2</f>
        <v>% C2H4</v>
      </c>
      <c r="C65" s="5" t="str">
        <f>rngNomPPM3</f>
        <v>% C2H6</v>
      </c>
      <c r="D65" s="5" t="s">
        <v>3</v>
      </c>
      <c r="E65" s="5" t="s">
        <v>15</v>
      </c>
      <c r="F65" s="28" t="s">
        <v>65</v>
      </c>
      <c r="G65" s="28"/>
      <c r="H65" s="28"/>
      <c r="I65" s="6"/>
      <c r="J65" s="6"/>
      <c r="K65" s="6" t="s">
        <v>16</v>
      </c>
    </row>
    <row r="66" spans="1:14" ht="13.5" hidden="1" customHeight="1" x14ac:dyDescent="0.2">
      <c r="A66" s="11"/>
      <c r="B66" s="11"/>
      <c r="C66" s="11"/>
      <c r="D66" s="13"/>
      <c r="E66" s="5"/>
      <c r="F66" s="28"/>
      <c r="G66" s="28"/>
      <c r="H66" s="28"/>
      <c r="I66" s="3"/>
      <c r="J66" s="3"/>
    </row>
    <row r="67" spans="1:14" ht="13.5" customHeight="1" x14ac:dyDescent="0.2">
      <c r="A67" s="11"/>
      <c r="B67" s="11"/>
      <c r="C67" s="11"/>
      <c r="D67" s="13"/>
      <c r="E67" s="5"/>
      <c r="F67" s="5"/>
      <c r="G67" s="5"/>
      <c r="H67" s="5"/>
      <c r="I67" s="3"/>
      <c r="J67" s="3"/>
    </row>
    <row r="70" spans="1:14" hidden="1" x14ac:dyDescent="0.2">
      <c r="A70" s="7" t="s">
        <v>27</v>
      </c>
      <c r="B70" s="7" t="s">
        <v>28</v>
      </c>
      <c r="C70" s="7" t="s">
        <v>29</v>
      </c>
      <c r="D70" s="7" t="s">
        <v>30</v>
      </c>
      <c r="E70" s="7" t="s">
        <v>31</v>
      </c>
      <c r="F70" s="7" t="s">
        <v>32</v>
      </c>
      <c r="G70" s="8"/>
      <c r="H70" s="8"/>
      <c r="I70" s="8"/>
      <c r="J70" s="9"/>
      <c r="K70" s="9"/>
      <c r="L70" s="9"/>
      <c r="M70" s="9"/>
      <c r="N70" s="9"/>
    </row>
    <row r="71" spans="1:14" hidden="1" x14ac:dyDescent="0.2">
      <c r="A71" s="10">
        <v>1</v>
      </c>
      <c r="B71" s="10">
        <v>0</v>
      </c>
      <c r="C71" s="10">
        <v>-1</v>
      </c>
      <c r="D71" s="10">
        <v>35</v>
      </c>
      <c r="E71" s="10" t="e">
        <f t="shared" ref="E71:E79" ca="1" si="0">GetIntersection($B71, $C71, $D71, TRUE)</f>
        <v>#NAME?</v>
      </c>
      <c r="F71" s="10" t="e">
        <f t="shared" ref="F71:F79" ca="1" si="1">GetIntersection($B71, $C71, $D71, FALSE)</f>
        <v>#NAME?</v>
      </c>
      <c r="G71" s="17">
        <v>1</v>
      </c>
      <c r="H71" s="9"/>
      <c r="I71" s="9"/>
      <c r="J71" s="9"/>
      <c r="K71" s="9"/>
      <c r="L71" s="9"/>
      <c r="M71" s="9"/>
      <c r="N71" s="9"/>
    </row>
    <row r="72" spans="1:14" hidden="1" x14ac:dyDescent="0.2">
      <c r="A72" s="10">
        <v>1</v>
      </c>
      <c r="B72" s="10">
        <v>65</v>
      </c>
      <c r="C72" s="10">
        <v>0</v>
      </c>
      <c r="D72" s="10">
        <v>-1</v>
      </c>
      <c r="E72" s="10" t="e">
        <f t="shared" ca="1" si="0"/>
        <v>#NAME?</v>
      </c>
      <c r="F72" s="10" t="e">
        <f t="shared" ca="1" si="1"/>
        <v>#NAME?</v>
      </c>
      <c r="G72" s="17">
        <v>1</v>
      </c>
      <c r="H72" s="9"/>
      <c r="I72" s="9"/>
      <c r="J72" s="9"/>
      <c r="K72" s="9"/>
      <c r="L72" s="9"/>
      <c r="M72" s="9"/>
      <c r="N72" s="9"/>
    </row>
    <row r="73" spans="1:14" hidden="1" x14ac:dyDescent="0.2">
      <c r="A73" s="10">
        <v>2</v>
      </c>
      <c r="B73" s="10">
        <v>0</v>
      </c>
      <c r="C73" s="10">
        <v>-1</v>
      </c>
      <c r="D73" s="10">
        <v>10</v>
      </c>
      <c r="E73" s="10" t="e">
        <f t="shared" ca="1" si="0"/>
        <v>#NAME?</v>
      </c>
      <c r="F73" s="10" t="e">
        <f t="shared" ca="1" si="1"/>
        <v>#NAME?</v>
      </c>
      <c r="G73" s="17">
        <v>1</v>
      </c>
      <c r="H73" s="9"/>
      <c r="I73" s="9"/>
      <c r="J73" s="9"/>
      <c r="K73" s="9"/>
      <c r="L73" s="9"/>
      <c r="M73" s="9"/>
      <c r="N73" s="9"/>
    </row>
    <row r="74" spans="1:14" hidden="1" x14ac:dyDescent="0.2">
      <c r="A74" s="10">
        <v>2</v>
      </c>
      <c r="B74" s="10">
        <v>63</v>
      </c>
      <c r="C74" s="10">
        <v>-1</v>
      </c>
      <c r="D74" s="10">
        <v>10</v>
      </c>
      <c r="E74" s="10" t="e">
        <f t="shared" ca="1" si="0"/>
        <v>#NAME?</v>
      </c>
      <c r="F74" s="10" t="e">
        <f t="shared" ca="1" si="1"/>
        <v>#NAME?</v>
      </c>
      <c r="G74" s="17">
        <v>1</v>
      </c>
      <c r="H74" s="9"/>
      <c r="I74" s="9"/>
      <c r="J74" s="9"/>
      <c r="K74" s="9"/>
      <c r="L74" s="9"/>
      <c r="M74" s="9"/>
      <c r="N74" s="9"/>
    </row>
    <row r="75" spans="1:14" hidden="1" x14ac:dyDescent="0.2">
      <c r="A75" s="10">
        <v>3</v>
      </c>
      <c r="B75" s="10">
        <v>-1</v>
      </c>
      <c r="C75" s="10">
        <v>37</v>
      </c>
      <c r="D75" s="10">
        <v>0</v>
      </c>
      <c r="E75" s="10" t="e">
        <f t="shared" ca="1" si="0"/>
        <v>#NAME?</v>
      </c>
      <c r="F75" s="10" t="e">
        <f t="shared" ca="1" si="1"/>
        <v>#NAME?</v>
      </c>
      <c r="G75" s="9"/>
      <c r="H75" s="9"/>
      <c r="I75" s="9"/>
      <c r="J75" s="9"/>
      <c r="K75" s="9"/>
      <c r="L75" s="9"/>
      <c r="M75" s="9"/>
      <c r="N75" s="9"/>
    </row>
    <row r="76" spans="1:14" hidden="1" x14ac:dyDescent="0.2">
      <c r="A76" s="10">
        <v>3</v>
      </c>
      <c r="B76" s="10">
        <v>63</v>
      </c>
      <c r="C76" s="10">
        <v>-1</v>
      </c>
      <c r="D76" s="10">
        <v>13</v>
      </c>
      <c r="E76" s="10" t="e">
        <f t="shared" ca="1" si="0"/>
        <v>#NAME?</v>
      </c>
      <c r="F76" s="10" t="e">
        <f t="shared" ca="1" si="1"/>
        <v>#NAME?</v>
      </c>
      <c r="G76" s="9"/>
      <c r="H76" s="9"/>
      <c r="I76" s="9"/>
      <c r="J76" s="9"/>
      <c r="K76" s="9"/>
      <c r="L76" s="9"/>
      <c r="M76" s="9"/>
      <c r="N76" s="9"/>
    </row>
    <row r="77" spans="1:14" hidden="1" x14ac:dyDescent="0.2">
      <c r="A77" s="10">
        <v>3</v>
      </c>
      <c r="B77" s="10">
        <v>-1</v>
      </c>
      <c r="C77" s="10">
        <v>0</v>
      </c>
      <c r="D77" s="10">
        <v>13</v>
      </c>
      <c r="E77" s="10" t="e">
        <f t="shared" ca="1" si="0"/>
        <v>#NAME?</v>
      </c>
      <c r="F77" s="10" t="e">
        <f t="shared" ca="1" si="1"/>
        <v>#NAME?</v>
      </c>
      <c r="G77" s="9"/>
      <c r="H77" s="9"/>
      <c r="I77" s="9"/>
      <c r="J77" s="9"/>
      <c r="K77" s="9"/>
      <c r="L77" s="9"/>
      <c r="M77" s="9"/>
      <c r="N77" s="9"/>
    </row>
    <row r="78" spans="1:14" hidden="1" x14ac:dyDescent="0.2">
      <c r="A78" s="19">
        <v>4</v>
      </c>
      <c r="B78" s="19">
        <v>30</v>
      </c>
      <c r="C78" s="19">
        <v>-1</v>
      </c>
      <c r="D78" s="19">
        <v>10</v>
      </c>
      <c r="E78" s="16" t="e">
        <f t="shared" ca="1" si="0"/>
        <v>#NAME?</v>
      </c>
      <c r="F78" s="16" t="e">
        <f t="shared" ca="1" si="1"/>
        <v>#NAME?</v>
      </c>
      <c r="G78" s="17">
        <v>1</v>
      </c>
    </row>
    <row r="79" spans="1:14" hidden="1" x14ac:dyDescent="0.2">
      <c r="A79" s="19">
        <v>4</v>
      </c>
      <c r="B79" s="19">
        <v>30</v>
      </c>
      <c r="C79" s="19">
        <v>-1</v>
      </c>
      <c r="D79" s="19">
        <v>35</v>
      </c>
      <c r="E79" s="16" t="e">
        <f t="shared" ca="1" si="0"/>
        <v>#NAME?</v>
      </c>
      <c r="F79" s="16" t="e">
        <f t="shared" ca="1" si="1"/>
        <v>#NAME?</v>
      </c>
      <c r="G79" s="17">
        <v>1</v>
      </c>
    </row>
    <row r="80" spans="1:14" x14ac:dyDescent="0.2">
      <c r="F80" t="s">
        <v>63</v>
      </c>
    </row>
  </sheetData>
  <sheetProtection password="C6A1" sheet="1" objects="1" scenarios="1" selectLockedCells="1"/>
  <mergeCells count="2">
    <mergeCell ref="F65:H65"/>
    <mergeCell ref="F66:H66"/>
  </mergeCells>
  <phoneticPr fontId="0" type="noConversion"/>
  <pageMargins left="0.78740157499999996" right="0.78740157499999996" top="0.984251969" bottom="0.984251969" header="0.4921259845" footer="0.492125984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5" r:id="rId4" name="cmdEffacerToutHistoriqueResultat">
          <controlPr locked="0" defaultSize="0" autoLine="0" r:id="rId5">
            <anchor moveWithCells="1">
              <from>
                <xdr:col>4</xdr:col>
                <xdr:colOff>390525</xdr:colOff>
                <xdr:row>66</xdr:row>
                <xdr:rowOff>104775</xdr:rowOff>
              </from>
              <to>
                <xdr:col>8</xdr:col>
                <xdr:colOff>333375</xdr:colOff>
                <xdr:row>68</xdr:row>
                <xdr:rowOff>76200</xdr:rowOff>
              </to>
            </anchor>
          </controlPr>
        </control>
      </mc:Choice>
      <mc:Fallback>
        <control shapeId="10245" r:id="rId4" name="cmdEffacerToutHistoriqueResultat"/>
      </mc:Fallback>
    </mc:AlternateContent>
    <mc:AlternateContent xmlns:mc="http://schemas.openxmlformats.org/markup-compatibility/2006">
      <mc:Choice Requires="x14">
        <control shapeId="10244" r:id="rId6" name="cmdEffacerUnHistoriqueResultat">
          <controlPr locked="0" defaultSize="0" autoLine="0" r:id="rId7">
            <anchor moveWithCells="1">
              <from>
                <xdr:col>0</xdr:col>
                <xdr:colOff>276225</xdr:colOff>
                <xdr:row>66</xdr:row>
                <xdr:rowOff>104775</xdr:rowOff>
              </from>
              <to>
                <xdr:col>4</xdr:col>
                <xdr:colOff>95250</xdr:colOff>
                <xdr:row>68</xdr:row>
                <xdr:rowOff>76200</xdr:rowOff>
              </to>
            </anchor>
          </controlPr>
        </control>
      </mc:Choice>
      <mc:Fallback>
        <control shapeId="10244" r:id="rId6" name="cmdEffacerUnHistoriqueResultat"/>
      </mc:Fallback>
    </mc:AlternateContent>
    <mc:AlternateContent xmlns:mc="http://schemas.openxmlformats.org/markup-compatibility/2006">
      <mc:Choice Requires="x14">
        <control shapeId="10243" r:id="rId8" name="cmdEnregistrerResultat">
          <controlPr locked="0" defaultSize="0" autoLine="0" r:id="rId9">
            <anchor moveWithCells="1">
              <from>
                <xdr:col>6</xdr:col>
                <xdr:colOff>38100</xdr:colOff>
                <xdr:row>4</xdr:row>
                <xdr:rowOff>85725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10243" r:id="rId8" name="cmdEnregistrerResulta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220</vt:i4>
      </vt:variant>
    </vt:vector>
  </HeadingPairs>
  <TitlesOfParts>
    <vt:vector size="231" baseType="lpstr">
      <vt:lpstr>Triangle 1 Mineral Oils</vt:lpstr>
      <vt:lpstr>Triangle 2 LTC</vt:lpstr>
      <vt:lpstr>Triangle 2 LTC-MR</vt:lpstr>
      <vt:lpstr>Triangle 3 BioTemp</vt:lpstr>
      <vt:lpstr>Triangle 3 FR3</vt:lpstr>
      <vt:lpstr>Triangle 3 Midel</vt:lpstr>
      <vt:lpstr>Triangle 3 Silicone</vt:lpstr>
      <vt:lpstr>Triangle 4 LTF Mineral Oils</vt:lpstr>
      <vt:lpstr>Triangle 5 LTF Mineral Oils</vt:lpstr>
      <vt:lpstr>Triangle 6 LTF FR3 Oils</vt:lpstr>
      <vt:lpstr>Triangle 7 LTF FR3 Oils</vt:lpstr>
      <vt:lpstr>'Triangle 1 Mineral Oils'!pctC2H2</vt:lpstr>
      <vt:lpstr>'Triangle 2 LTC'!pctC2H2</vt:lpstr>
      <vt:lpstr>'Triangle 2 LTC-MR'!pctC2H2</vt:lpstr>
      <vt:lpstr>'Triangle 3 BioTemp'!pctC2H2</vt:lpstr>
      <vt:lpstr>'Triangle 3 FR3'!pctC2H2</vt:lpstr>
      <vt:lpstr>'Triangle 3 Midel'!pctC2H2</vt:lpstr>
      <vt:lpstr>'Triangle 3 Silicone'!pctC2H2</vt:lpstr>
      <vt:lpstr>'Triangle 1 Mineral Oils'!pctC2H4</vt:lpstr>
      <vt:lpstr>'Triangle 2 LTC'!pctC2H4</vt:lpstr>
      <vt:lpstr>'Triangle 2 LTC-MR'!pctC2H4</vt:lpstr>
      <vt:lpstr>'Triangle 3 BioTemp'!pctC2H4</vt:lpstr>
      <vt:lpstr>'Triangle 3 FR3'!pctC2H4</vt:lpstr>
      <vt:lpstr>'Triangle 3 Midel'!pctC2H4</vt:lpstr>
      <vt:lpstr>'Triangle 3 Silicone'!pctC2H4</vt:lpstr>
      <vt:lpstr>'Triangle 5 LTF Mineral Oils'!pctC2H4</vt:lpstr>
      <vt:lpstr>'Triangle 7 LTF FR3 Oils'!pctC2H4</vt:lpstr>
      <vt:lpstr>'Triangle 5 LTF Mineral Oils'!pctC2H6</vt:lpstr>
      <vt:lpstr>'Triangle 6 LTF FR3 Oils'!pctC2H6</vt:lpstr>
      <vt:lpstr>'Triangle 7 LTF FR3 Oils'!pctC2H6</vt:lpstr>
      <vt:lpstr>pctC2H6</vt:lpstr>
      <vt:lpstr>'Triangle 1 Mineral Oils'!pctCH4</vt:lpstr>
      <vt:lpstr>'Triangle 2 LTC'!pctCH4</vt:lpstr>
      <vt:lpstr>'Triangle 2 LTC-MR'!pctCH4</vt:lpstr>
      <vt:lpstr>'Triangle 3 BioTemp'!pctCH4</vt:lpstr>
      <vt:lpstr>'Triangle 3 FR3'!pctCH4</vt:lpstr>
      <vt:lpstr>'Triangle 3 Midel'!pctCH4</vt:lpstr>
      <vt:lpstr>'Triangle 3 Silicone'!pctCH4</vt:lpstr>
      <vt:lpstr>'Triangle 4 LTF Mineral Oils'!pctCH4</vt:lpstr>
      <vt:lpstr>'Triangle 5 LTF Mineral Oils'!pctCH4</vt:lpstr>
      <vt:lpstr>'Triangle 6 LTF FR3 Oils'!pctCH4</vt:lpstr>
      <vt:lpstr>'Triangle 7 LTF FR3 Oils'!pctCH4</vt:lpstr>
      <vt:lpstr>'Triangle 6 LTF FR3 Oils'!pctH2</vt:lpstr>
      <vt:lpstr>pctH2</vt:lpstr>
      <vt:lpstr>'Triangle 7 LTF FR3 Oils'!ppm_C2H6</vt:lpstr>
      <vt:lpstr>ppm_C2H6</vt:lpstr>
      <vt:lpstr>'Triangle 1 Mineral Oils'!ppmC2H2</vt:lpstr>
      <vt:lpstr>'Triangle 2 LTC'!ppmC2H2</vt:lpstr>
      <vt:lpstr>'Triangle 2 LTC-MR'!ppmC2H2</vt:lpstr>
      <vt:lpstr>'Triangle 3 BioTemp'!ppmC2H2</vt:lpstr>
      <vt:lpstr>'Triangle 3 FR3'!ppmC2H2</vt:lpstr>
      <vt:lpstr>'Triangle 3 Midel'!ppmC2H2</vt:lpstr>
      <vt:lpstr>'Triangle 3 Silicone'!ppmC2H2</vt:lpstr>
      <vt:lpstr>'Triangle 1 Mineral Oils'!ppmC2H4</vt:lpstr>
      <vt:lpstr>'Triangle 2 LTC'!ppmC2H4</vt:lpstr>
      <vt:lpstr>'Triangle 2 LTC-MR'!ppmC2H4</vt:lpstr>
      <vt:lpstr>'Triangle 3 BioTemp'!ppmC2H4</vt:lpstr>
      <vt:lpstr>'Triangle 3 FR3'!ppmC2H4</vt:lpstr>
      <vt:lpstr>'Triangle 3 Midel'!ppmC2H4</vt:lpstr>
      <vt:lpstr>'Triangle 3 Silicone'!ppmC2H4</vt:lpstr>
      <vt:lpstr>'Triangle 5 LTF Mineral Oils'!ppmC2H4</vt:lpstr>
      <vt:lpstr>'Triangle 7 LTF FR3 Oils'!ppmC2H4</vt:lpstr>
      <vt:lpstr>'Triangle 6 LTF FR3 Oils'!ppmC2H6</vt:lpstr>
      <vt:lpstr>ppmC2H6</vt:lpstr>
      <vt:lpstr>'Triangle 1 Mineral Oils'!ppmCH4</vt:lpstr>
      <vt:lpstr>'Triangle 2 LTC'!ppmCH4</vt:lpstr>
      <vt:lpstr>'Triangle 2 LTC-MR'!ppmCH4</vt:lpstr>
      <vt:lpstr>'Triangle 3 BioTemp'!ppmCH4</vt:lpstr>
      <vt:lpstr>'Triangle 3 FR3'!ppmCH4</vt:lpstr>
      <vt:lpstr>'Triangle 3 Midel'!ppmCH4</vt:lpstr>
      <vt:lpstr>'Triangle 3 Silicone'!ppmCH4</vt:lpstr>
      <vt:lpstr>'Triangle 4 LTF Mineral Oils'!ppmCH4</vt:lpstr>
      <vt:lpstr>'Triangle 5 LTF Mineral Oils'!ppmCH4</vt:lpstr>
      <vt:lpstr>'Triangle 6 LTF FR3 Oils'!ppmCH4</vt:lpstr>
      <vt:lpstr>'Triangle 7 LTF FR3 Oils'!ppmCH4</vt:lpstr>
      <vt:lpstr>'Triangle 6 LTF FR3 Oils'!ppmH2</vt:lpstr>
      <vt:lpstr>ppmH2</vt:lpstr>
      <vt:lpstr>'Triangle 1 Mineral Oils'!Résultat</vt:lpstr>
      <vt:lpstr>'Triangle 2 LTC'!Résultat</vt:lpstr>
      <vt:lpstr>'Triangle 2 LTC-MR'!Résultat</vt:lpstr>
      <vt:lpstr>'Triangle 3 BioTemp'!Résultat</vt:lpstr>
      <vt:lpstr>'Triangle 3 FR3'!Résultat</vt:lpstr>
      <vt:lpstr>'Triangle 3 Midel'!Résultat</vt:lpstr>
      <vt:lpstr>'Triangle 3 Silicone'!Résultat</vt:lpstr>
      <vt:lpstr>'Triangle 4 LTF Mineral Oils'!Résultat</vt:lpstr>
      <vt:lpstr>'Triangle 5 LTF Mineral Oils'!Résultat</vt:lpstr>
      <vt:lpstr>'Triangle 6 LTF FR3 Oils'!Résultat</vt:lpstr>
      <vt:lpstr>'Triangle 7 LTF FR3 Oils'!Résultat</vt:lpstr>
      <vt:lpstr>'Triangle 1 Mineral Oils'!rngConfigurationZone</vt:lpstr>
      <vt:lpstr>'Triangle 2 LTC'!rngConfigurationZone</vt:lpstr>
      <vt:lpstr>'Triangle 2 LTC-MR'!rngConfigurationZone</vt:lpstr>
      <vt:lpstr>'Triangle 3 BioTemp'!rngConfigurationZone</vt:lpstr>
      <vt:lpstr>'Triangle 3 FR3'!rngConfigurationZone</vt:lpstr>
      <vt:lpstr>'Triangle 3 Midel'!rngConfigurationZone</vt:lpstr>
      <vt:lpstr>'Triangle 3 Silicone'!rngConfigurationZone</vt:lpstr>
      <vt:lpstr>'Triangle 4 LTF Mineral Oils'!rngConfigurationZone</vt:lpstr>
      <vt:lpstr>'Triangle 5 LTF Mineral Oils'!rngConfigurationZone</vt:lpstr>
      <vt:lpstr>'Triangle 6 LTF FR3 Oils'!rngConfigurationZone</vt:lpstr>
      <vt:lpstr>'Triangle 7 LTF FR3 Oils'!rngConfigurationZone</vt:lpstr>
      <vt:lpstr>'Triangle 1 Mineral Oils'!rngFAULT</vt:lpstr>
      <vt:lpstr>'Triangle 2 LTC'!rngFAULT</vt:lpstr>
      <vt:lpstr>'Triangle 2 LTC-MR'!rngFAULT</vt:lpstr>
      <vt:lpstr>'Triangle 3 BioTemp'!rngFAULT</vt:lpstr>
      <vt:lpstr>'Triangle 3 FR3'!rngFAULT</vt:lpstr>
      <vt:lpstr>'Triangle 3 Midel'!rngFAULT</vt:lpstr>
      <vt:lpstr>'Triangle 3 Silicone'!rngFAULT</vt:lpstr>
      <vt:lpstr>'Triangle 4 LTF Mineral Oils'!rngFAULT</vt:lpstr>
      <vt:lpstr>'Triangle 5 LTF Mineral Oils'!rngFAULT</vt:lpstr>
      <vt:lpstr>'Triangle 6 LTF FR3 Oils'!rngFAULT</vt:lpstr>
      <vt:lpstr>'Triangle 7 LTF FR3 Oils'!rngFAULT</vt:lpstr>
      <vt:lpstr>'Triangle 1 Mineral Oils'!rngNomPPM1</vt:lpstr>
      <vt:lpstr>'Triangle 2 LTC'!rngNomPPM1</vt:lpstr>
      <vt:lpstr>'Triangle 2 LTC-MR'!rngNomPPM1</vt:lpstr>
      <vt:lpstr>'Triangle 3 BioTemp'!rngNomPPM1</vt:lpstr>
      <vt:lpstr>'Triangle 3 FR3'!rngNomPPM1</vt:lpstr>
      <vt:lpstr>'Triangle 3 Midel'!rngNomPPM1</vt:lpstr>
      <vt:lpstr>'Triangle 3 Silicone'!rngNomPPM1</vt:lpstr>
      <vt:lpstr>'Triangle 4 LTF Mineral Oils'!rngNomPPM1</vt:lpstr>
      <vt:lpstr>'Triangle 5 LTF Mineral Oils'!rngNomPPM1</vt:lpstr>
      <vt:lpstr>'Triangle 6 LTF FR3 Oils'!rngNomPPM1</vt:lpstr>
      <vt:lpstr>'Triangle 7 LTF FR3 Oils'!rngNomPPM1</vt:lpstr>
      <vt:lpstr>'Triangle 1 Mineral Oils'!rngNomPPM2</vt:lpstr>
      <vt:lpstr>'Triangle 2 LTC'!rngNomPPM2</vt:lpstr>
      <vt:lpstr>'Triangle 2 LTC-MR'!rngNomPPM2</vt:lpstr>
      <vt:lpstr>'Triangle 3 BioTemp'!rngNomPPM2</vt:lpstr>
      <vt:lpstr>'Triangle 3 FR3'!rngNomPPM2</vt:lpstr>
      <vt:lpstr>'Triangle 3 Midel'!rngNomPPM2</vt:lpstr>
      <vt:lpstr>'Triangle 3 Silicone'!rngNomPPM2</vt:lpstr>
      <vt:lpstr>'Triangle 4 LTF Mineral Oils'!rngNomPPM2</vt:lpstr>
      <vt:lpstr>'Triangle 5 LTF Mineral Oils'!rngNomPPM2</vt:lpstr>
      <vt:lpstr>'Triangle 6 LTF FR3 Oils'!rngNomPPM2</vt:lpstr>
      <vt:lpstr>'Triangle 7 LTF FR3 Oils'!rngNomPPM2</vt:lpstr>
      <vt:lpstr>'Triangle 1 Mineral Oils'!rngNomPPM3</vt:lpstr>
      <vt:lpstr>'Triangle 2 LTC'!rngNomPPM3</vt:lpstr>
      <vt:lpstr>'Triangle 2 LTC-MR'!rngNomPPM3</vt:lpstr>
      <vt:lpstr>'Triangle 3 BioTemp'!rngNomPPM3</vt:lpstr>
      <vt:lpstr>'Triangle 3 FR3'!rngNomPPM3</vt:lpstr>
      <vt:lpstr>'Triangle 3 Midel'!rngNomPPM3</vt:lpstr>
      <vt:lpstr>'Triangle 3 Silicone'!rngNomPPM3</vt:lpstr>
      <vt:lpstr>'Triangle 4 LTF Mineral Oils'!rngNomPPM3</vt:lpstr>
      <vt:lpstr>'Triangle 5 LTF Mineral Oils'!rngNomPPM3</vt:lpstr>
      <vt:lpstr>'Triangle 6 LTF FR3 Oils'!rngNomPPM3</vt:lpstr>
      <vt:lpstr>'Triangle 7 LTF FR3 Oils'!rngNomPPM3</vt:lpstr>
      <vt:lpstr>'Triangle 1 Mineral Oils'!rngPourcPPM1</vt:lpstr>
      <vt:lpstr>'Triangle 2 LTC'!rngPourcPPM1</vt:lpstr>
      <vt:lpstr>'Triangle 2 LTC-MR'!rngPourcPPM1</vt:lpstr>
      <vt:lpstr>'Triangle 3 BioTemp'!rngPourcPPM1</vt:lpstr>
      <vt:lpstr>'Triangle 3 FR3'!rngPourcPPM1</vt:lpstr>
      <vt:lpstr>'Triangle 3 Midel'!rngPourcPPM1</vt:lpstr>
      <vt:lpstr>'Triangle 3 Silicone'!rngPourcPPM1</vt:lpstr>
      <vt:lpstr>'Triangle 4 LTF Mineral Oils'!rngPourcPPM1</vt:lpstr>
      <vt:lpstr>'Triangle 5 LTF Mineral Oils'!rngPourcPPM1</vt:lpstr>
      <vt:lpstr>'Triangle 6 LTF FR3 Oils'!rngPourcPPM1</vt:lpstr>
      <vt:lpstr>'Triangle 7 LTF FR3 Oils'!rngPourcPPM1</vt:lpstr>
      <vt:lpstr>'Triangle 1 Mineral Oils'!rngPourcPPM2</vt:lpstr>
      <vt:lpstr>'Triangle 2 LTC'!rngPourcPPM2</vt:lpstr>
      <vt:lpstr>'Triangle 2 LTC-MR'!rngPourcPPM2</vt:lpstr>
      <vt:lpstr>'Triangle 3 BioTemp'!rngPourcPPM2</vt:lpstr>
      <vt:lpstr>'Triangle 3 FR3'!rngPourcPPM2</vt:lpstr>
      <vt:lpstr>'Triangle 3 Midel'!rngPourcPPM2</vt:lpstr>
      <vt:lpstr>'Triangle 3 Silicone'!rngPourcPPM2</vt:lpstr>
      <vt:lpstr>'Triangle 4 LTF Mineral Oils'!rngPourcPPM2</vt:lpstr>
      <vt:lpstr>'Triangle 5 LTF Mineral Oils'!rngPourcPPM2</vt:lpstr>
      <vt:lpstr>'Triangle 6 LTF FR3 Oils'!rngPourcPPM2</vt:lpstr>
      <vt:lpstr>'Triangle 7 LTF FR3 Oils'!rngPourcPPM2</vt:lpstr>
      <vt:lpstr>'Triangle 1 Mineral Oils'!rngPourcPPM3</vt:lpstr>
      <vt:lpstr>'Triangle 2 LTC'!rngPourcPPM3</vt:lpstr>
      <vt:lpstr>'Triangle 2 LTC-MR'!rngPourcPPM3</vt:lpstr>
      <vt:lpstr>'Triangle 3 BioTemp'!rngPourcPPM3</vt:lpstr>
      <vt:lpstr>'Triangle 3 FR3'!rngPourcPPM3</vt:lpstr>
      <vt:lpstr>'Triangle 3 Midel'!rngPourcPPM3</vt:lpstr>
      <vt:lpstr>'Triangle 3 Silicone'!rngPourcPPM3</vt:lpstr>
      <vt:lpstr>'Triangle 4 LTF Mineral Oils'!rngPourcPPM3</vt:lpstr>
      <vt:lpstr>'Triangle 5 LTF Mineral Oils'!rngPourcPPM3</vt:lpstr>
      <vt:lpstr>'Triangle 6 LTF FR3 Oils'!rngPourcPPM3</vt:lpstr>
      <vt:lpstr>'Triangle 7 LTF FR3 Oils'!rngPourcPPM3</vt:lpstr>
      <vt:lpstr>'Triangle 1 Mineral Oils'!rngPPM1</vt:lpstr>
      <vt:lpstr>'Triangle 2 LTC'!rngPPM1</vt:lpstr>
      <vt:lpstr>'Triangle 2 LTC-MR'!rngPPM1</vt:lpstr>
      <vt:lpstr>'Triangle 3 BioTemp'!rngPPM1</vt:lpstr>
      <vt:lpstr>'Triangle 3 FR3'!rngPPM1</vt:lpstr>
      <vt:lpstr>'Triangle 3 Midel'!rngPPM1</vt:lpstr>
      <vt:lpstr>'Triangle 3 Silicone'!rngPPM1</vt:lpstr>
      <vt:lpstr>'Triangle 4 LTF Mineral Oils'!rngPPM1</vt:lpstr>
      <vt:lpstr>'Triangle 5 LTF Mineral Oils'!rngPPM1</vt:lpstr>
      <vt:lpstr>'Triangle 6 LTF FR3 Oils'!rngPPM1</vt:lpstr>
      <vt:lpstr>'Triangle 7 LTF FR3 Oils'!rngPPM1</vt:lpstr>
      <vt:lpstr>'Triangle 1 Mineral Oils'!rngPPM2</vt:lpstr>
      <vt:lpstr>'Triangle 2 LTC'!rngPPM2</vt:lpstr>
      <vt:lpstr>'Triangle 2 LTC-MR'!rngPPM2</vt:lpstr>
      <vt:lpstr>'Triangle 3 BioTemp'!rngPPM2</vt:lpstr>
      <vt:lpstr>'Triangle 3 FR3'!rngPPM2</vt:lpstr>
      <vt:lpstr>'Triangle 3 Midel'!rngPPM2</vt:lpstr>
      <vt:lpstr>'Triangle 3 Silicone'!rngPPM2</vt:lpstr>
      <vt:lpstr>'Triangle 4 LTF Mineral Oils'!rngPPM2</vt:lpstr>
      <vt:lpstr>'Triangle 5 LTF Mineral Oils'!rngPPM2</vt:lpstr>
      <vt:lpstr>'Triangle 6 LTF FR3 Oils'!rngPPM2</vt:lpstr>
      <vt:lpstr>'Triangle 7 LTF FR3 Oils'!rngPPM2</vt:lpstr>
      <vt:lpstr>'Triangle 1 Mineral Oils'!rngPPM3</vt:lpstr>
      <vt:lpstr>'Triangle 2 LTC'!rngPPM3</vt:lpstr>
      <vt:lpstr>'Triangle 2 LTC-MR'!rngPPM3</vt:lpstr>
      <vt:lpstr>'Triangle 3 BioTemp'!rngPPM3</vt:lpstr>
      <vt:lpstr>'Triangle 3 FR3'!rngPPM3</vt:lpstr>
      <vt:lpstr>'Triangle 3 Midel'!rngPPM3</vt:lpstr>
      <vt:lpstr>'Triangle 3 Silicone'!rngPPM3</vt:lpstr>
      <vt:lpstr>'Triangle 4 LTF Mineral Oils'!rngPPM3</vt:lpstr>
      <vt:lpstr>'Triangle 5 LTF Mineral Oils'!rngPPM3</vt:lpstr>
      <vt:lpstr>'Triangle 6 LTF FR3 Oils'!rngPPM3</vt:lpstr>
      <vt:lpstr>'Triangle 7 LTF FR3 Oils'!rngPPM3</vt:lpstr>
      <vt:lpstr>'Triangle 1 Mineral Oils'!rngResultatAnterieur</vt:lpstr>
      <vt:lpstr>'Triangle 2 LTC'!rngResultatAnterieur</vt:lpstr>
      <vt:lpstr>'Triangle 2 LTC-MR'!rngResultatAnterieur</vt:lpstr>
      <vt:lpstr>'Triangle 3 BioTemp'!rngResultatAnterieur</vt:lpstr>
      <vt:lpstr>'Triangle 3 FR3'!rngResultatAnterieur</vt:lpstr>
      <vt:lpstr>'Triangle 3 Midel'!rngResultatAnterieur</vt:lpstr>
      <vt:lpstr>'Triangle 3 Silicone'!rngResultatAnterieur</vt:lpstr>
      <vt:lpstr>'Triangle 4 LTF Mineral Oils'!rngResultatAnterieur</vt:lpstr>
      <vt:lpstr>'Triangle 5 LTF Mineral Oils'!rngResultatAnterieur</vt:lpstr>
      <vt:lpstr>'Triangle 6 LTF FR3 Oils'!rngResultatAnterieur</vt:lpstr>
      <vt:lpstr>'Triangle 7 LTF FR3 Oils'!rngResultatAnterieur</vt:lpstr>
      <vt:lpstr>'Triangle 1 Mineral Oils'!SommeABC</vt:lpstr>
      <vt:lpstr>'Triangle 2 LTC'!SommeABC</vt:lpstr>
      <vt:lpstr>'Triangle 2 LTC-MR'!SommeABC</vt:lpstr>
      <vt:lpstr>'Triangle 3 BioTemp'!SommeABC</vt:lpstr>
      <vt:lpstr>'Triangle 3 FR3'!SommeABC</vt:lpstr>
      <vt:lpstr>'Triangle 3 Midel'!SommeABC</vt:lpstr>
      <vt:lpstr>'Triangle 3 Silicone'!SommeABC</vt:lpstr>
      <vt:lpstr>'Triangle 4 LTF Mineral Oils'!SommeABC</vt:lpstr>
      <vt:lpstr>'Triangle 5 LTF Mineral Oils'!SommeABC</vt:lpstr>
      <vt:lpstr>'Triangle 6 LTF FR3 Oils'!SommeABC</vt:lpstr>
      <vt:lpstr>'Triangle 7 LTF FR3 Oils'!SommeABC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Jirasak Suksakun-GPSC</cp:lastModifiedBy>
  <dcterms:created xsi:type="dcterms:W3CDTF">1996-10-21T11:03:58Z</dcterms:created>
  <dcterms:modified xsi:type="dcterms:W3CDTF">2026-07-30T06:42:04Z</dcterms:modified>
</cp:coreProperties>
</file>