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\Desktop\Web Dvpt\New folder\Browny HTML\browny-v1.0\assets\images\portfolio\"/>
    </mc:Choice>
  </mc:AlternateContent>
  <bookViews>
    <workbookView xWindow="0" yWindow="0" windowWidth="20490" windowHeight="7980"/>
  </bookViews>
  <sheets>
    <sheet name="COVER PAGE" sheetId="1" r:id="rId1"/>
    <sheet name="3 Statement Fnancial Modelling" sheetId="2" r:id="rId2"/>
  </sheets>
  <calcPr calcId="152511" iterate="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2" l="1"/>
  <c r="G39" i="2"/>
  <c r="G40" i="2"/>
  <c r="G43" i="2"/>
  <c r="G44" i="2"/>
  <c r="G45" i="2"/>
  <c r="G46" i="2"/>
  <c r="G47" i="2"/>
  <c r="G52" i="2"/>
  <c r="G53" i="2"/>
  <c r="G54" i="2"/>
  <c r="G55" i="2"/>
  <c r="G57" i="2"/>
  <c r="G133" i="2"/>
  <c r="G134" i="2"/>
  <c r="G135" i="2"/>
  <c r="G59" i="2"/>
  <c r="G60" i="2"/>
  <c r="F88" i="2"/>
  <c r="G88" i="2"/>
  <c r="G61" i="2"/>
  <c r="G62" i="2"/>
  <c r="G63" i="2"/>
  <c r="G64" i="2"/>
  <c r="G66" i="2"/>
  <c r="H38" i="2"/>
  <c r="H39" i="2"/>
  <c r="H40" i="2"/>
  <c r="H43" i="2"/>
  <c r="H44" i="2"/>
  <c r="H45" i="2"/>
  <c r="H46" i="2"/>
  <c r="H47" i="2"/>
  <c r="H52" i="2"/>
  <c r="H53" i="2"/>
  <c r="H54" i="2"/>
  <c r="H55" i="2"/>
  <c r="H57" i="2"/>
  <c r="H133" i="2"/>
  <c r="H134" i="2"/>
  <c r="H135" i="2"/>
  <c r="H59" i="2"/>
  <c r="H60" i="2"/>
  <c r="H88" i="2"/>
  <c r="H61" i="2"/>
  <c r="H62" i="2"/>
  <c r="H63" i="2"/>
  <c r="H64" i="2"/>
  <c r="H66" i="2"/>
  <c r="I38" i="2"/>
  <c r="I39" i="2"/>
  <c r="I40" i="2"/>
  <c r="I13" i="2"/>
  <c r="I43" i="2"/>
  <c r="I14" i="2"/>
  <c r="I44" i="2"/>
  <c r="I45" i="2"/>
  <c r="I46" i="2"/>
  <c r="I47" i="2"/>
  <c r="I18" i="2"/>
  <c r="I52" i="2"/>
  <c r="I19" i="2"/>
  <c r="I53" i="2"/>
  <c r="I20" i="2"/>
  <c r="I54" i="2"/>
  <c r="I55" i="2"/>
  <c r="I57" i="2"/>
  <c r="I133" i="2"/>
  <c r="I134" i="2"/>
  <c r="I135" i="2"/>
  <c r="I59" i="2"/>
  <c r="I60" i="2"/>
  <c r="I88" i="2"/>
  <c r="I61" i="2"/>
  <c r="I62" i="2"/>
  <c r="I63" i="2"/>
  <c r="I64" i="2"/>
  <c r="I66" i="2"/>
  <c r="J38" i="2"/>
  <c r="J39" i="2"/>
  <c r="J40" i="2"/>
  <c r="J13" i="2"/>
  <c r="J43" i="2"/>
  <c r="J14" i="2"/>
  <c r="J44" i="2"/>
  <c r="J15" i="2"/>
  <c r="J45" i="2"/>
  <c r="J46" i="2"/>
  <c r="J47" i="2"/>
  <c r="J18" i="2"/>
  <c r="J52" i="2"/>
  <c r="J19" i="2"/>
  <c r="J53" i="2"/>
  <c r="J20" i="2"/>
  <c r="J54" i="2"/>
  <c r="J55" i="2"/>
  <c r="J57" i="2"/>
  <c r="J133" i="2"/>
  <c r="J134" i="2"/>
  <c r="J135" i="2"/>
  <c r="J59" i="2"/>
  <c r="J60" i="2"/>
  <c r="J88" i="2"/>
  <c r="J61" i="2"/>
  <c r="J62" i="2"/>
  <c r="J63" i="2"/>
  <c r="J64" i="2"/>
  <c r="J66" i="2"/>
  <c r="K38" i="2"/>
  <c r="K39" i="2"/>
  <c r="K40" i="2"/>
  <c r="K13" i="2"/>
  <c r="K43" i="2"/>
  <c r="K14" i="2"/>
  <c r="K44" i="2"/>
  <c r="K15" i="2"/>
  <c r="K45" i="2"/>
  <c r="K46" i="2"/>
  <c r="K47" i="2"/>
  <c r="K18" i="2"/>
  <c r="K52" i="2"/>
  <c r="K19" i="2"/>
  <c r="K53" i="2"/>
  <c r="K20" i="2"/>
  <c r="K54" i="2"/>
  <c r="K55" i="2"/>
  <c r="K57" i="2"/>
  <c r="K133" i="2"/>
  <c r="K134" i="2"/>
  <c r="K135" i="2"/>
  <c r="K59" i="2"/>
  <c r="K60" i="2"/>
  <c r="K88" i="2"/>
  <c r="K61" i="2"/>
  <c r="K62" i="2"/>
  <c r="K63" i="2"/>
  <c r="K64" i="2"/>
  <c r="K66" i="2"/>
  <c r="L38" i="2"/>
  <c r="L39" i="2"/>
  <c r="L40" i="2"/>
  <c r="L13" i="2"/>
  <c r="L43" i="2"/>
  <c r="L14" i="2"/>
  <c r="L44" i="2"/>
  <c r="L15" i="2"/>
  <c r="L45" i="2"/>
  <c r="L46" i="2"/>
  <c r="L47" i="2"/>
  <c r="L18" i="2"/>
  <c r="L52" i="2"/>
  <c r="L19" i="2"/>
  <c r="L53" i="2"/>
  <c r="L20" i="2"/>
  <c r="L54" i="2"/>
  <c r="L55" i="2"/>
  <c r="L57" i="2"/>
  <c r="L133" i="2"/>
  <c r="L134" i="2"/>
  <c r="L135" i="2"/>
  <c r="L59" i="2"/>
  <c r="L60" i="2"/>
  <c r="L88" i="2"/>
  <c r="L61" i="2"/>
  <c r="L62" i="2"/>
  <c r="L63" i="2"/>
  <c r="L64" i="2"/>
  <c r="L66" i="2"/>
  <c r="M38" i="2"/>
  <c r="M39" i="2"/>
  <c r="M40" i="2"/>
  <c r="M13" i="2"/>
  <c r="M43" i="2"/>
  <c r="M14" i="2"/>
  <c r="M44" i="2"/>
  <c r="M15" i="2"/>
  <c r="M45" i="2"/>
  <c r="M46" i="2"/>
  <c r="M47" i="2"/>
  <c r="M18" i="2"/>
  <c r="M52" i="2"/>
  <c r="M19" i="2"/>
  <c r="M53" i="2"/>
  <c r="M20" i="2"/>
  <c r="M54" i="2"/>
  <c r="M55" i="2"/>
  <c r="M57" i="2"/>
  <c r="M133" i="2"/>
  <c r="M134" i="2"/>
  <c r="M135" i="2"/>
  <c r="M59" i="2"/>
  <c r="M60" i="2"/>
  <c r="M88" i="2"/>
  <c r="M61" i="2"/>
  <c r="M62" i="2"/>
  <c r="M63" i="2"/>
  <c r="M64" i="2"/>
  <c r="M66" i="2"/>
  <c r="N38" i="2"/>
  <c r="N39" i="2"/>
  <c r="N40" i="2"/>
  <c r="N13" i="2"/>
  <c r="N43" i="2"/>
  <c r="N14" i="2"/>
  <c r="N44" i="2"/>
  <c r="N15" i="2"/>
  <c r="N45" i="2"/>
  <c r="N46" i="2"/>
  <c r="N47" i="2"/>
  <c r="N18" i="2"/>
  <c r="N52" i="2"/>
  <c r="N19" i="2"/>
  <c r="N53" i="2"/>
  <c r="N20" i="2"/>
  <c r="N54" i="2"/>
  <c r="N55" i="2"/>
  <c r="N57" i="2"/>
  <c r="N133" i="2"/>
  <c r="N134" i="2"/>
  <c r="N135" i="2"/>
  <c r="N59" i="2"/>
  <c r="N60" i="2"/>
  <c r="N88" i="2"/>
  <c r="N61" i="2"/>
  <c r="N62" i="2"/>
  <c r="N63" i="2"/>
  <c r="N64" i="2"/>
  <c r="N66" i="2"/>
  <c r="O38" i="2"/>
  <c r="O39" i="2"/>
  <c r="O40" i="2"/>
  <c r="O13" i="2"/>
  <c r="O43" i="2"/>
  <c r="O14" i="2"/>
  <c r="O44" i="2"/>
  <c r="O15" i="2"/>
  <c r="O45" i="2"/>
  <c r="O46" i="2"/>
  <c r="O47" i="2"/>
  <c r="O18" i="2"/>
  <c r="O52" i="2"/>
  <c r="O19" i="2"/>
  <c r="O53" i="2"/>
  <c r="O20" i="2"/>
  <c r="O54" i="2"/>
  <c r="O55" i="2"/>
  <c r="O57" i="2"/>
  <c r="O133" i="2"/>
  <c r="O134" i="2"/>
  <c r="O135" i="2"/>
  <c r="O59" i="2"/>
  <c r="O60" i="2"/>
  <c r="O88" i="2"/>
  <c r="O61" i="2"/>
  <c r="O62" i="2"/>
  <c r="O63" i="2"/>
  <c r="O64" i="2"/>
  <c r="O66" i="2"/>
  <c r="P38" i="2"/>
  <c r="P39" i="2"/>
  <c r="P40" i="2"/>
  <c r="P13" i="2"/>
  <c r="P43" i="2"/>
  <c r="P14" i="2"/>
  <c r="P44" i="2"/>
  <c r="P15" i="2"/>
  <c r="P45" i="2"/>
  <c r="P46" i="2"/>
  <c r="P47" i="2"/>
  <c r="P18" i="2"/>
  <c r="P52" i="2"/>
  <c r="P19" i="2"/>
  <c r="P53" i="2"/>
  <c r="P20" i="2"/>
  <c r="P54" i="2"/>
  <c r="P55" i="2"/>
  <c r="P57" i="2"/>
  <c r="P133" i="2"/>
  <c r="P134" i="2"/>
  <c r="P135" i="2"/>
  <c r="P59" i="2"/>
  <c r="P60" i="2"/>
  <c r="P88" i="2"/>
  <c r="P61" i="2"/>
  <c r="P62" i="2"/>
  <c r="P63" i="2"/>
  <c r="P64" i="2"/>
  <c r="P66" i="2"/>
  <c r="Q38" i="2"/>
  <c r="Q39" i="2"/>
  <c r="Q40" i="2"/>
  <c r="Q13" i="2"/>
  <c r="Q43" i="2"/>
  <c r="Q14" i="2"/>
  <c r="Q44" i="2"/>
  <c r="Q15" i="2"/>
  <c r="Q45" i="2"/>
  <c r="Q46" i="2"/>
  <c r="Q47" i="2"/>
  <c r="Q18" i="2"/>
  <c r="Q52" i="2"/>
  <c r="Q19" i="2"/>
  <c r="Q53" i="2"/>
  <c r="Q20" i="2"/>
  <c r="Q54" i="2"/>
  <c r="Q55" i="2"/>
  <c r="Q57" i="2"/>
  <c r="Q133" i="2"/>
  <c r="Q134" i="2"/>
  <c r="Q135" i="2"/>
  <c r="Q59" i="2"/>
  <c r="Q60" i="2"/>
  <c r="Q88" i="2"/>
  <c r="Q61" i="2"/>
  <c r="Q62" i="2"/>
  <c r="Q63" i="2"/>
  <c r="Q64" i="2"/>
  <c r="Q66" i="2"/>
  <c r="F38" i="2"/>
  <c r="F39" i="2"/>
  <c r="F40" i="2"/>
  <c r="F43" i="2"/>
  <c r="F44" i="2"/>
  <c r="F45" i="2"/>
  <c r="F46" i="2"/>
  <c r="F47" i="2"/>
  <c r="F52" i="2"/>
  <c r="F53" i="2"/>
  <c r="F54" i="2"/>
  <c r="F55" i="2"/>
  <c r="F57" i="2"/>
  <c r="F133" i="2"/>
  <c r="F134" i="2"/>
  <c r="F135" i="2"/>
  <c r="F59" i="2"/>
  <c r="F60" i="2"/>
  <c r="F61" i="2"/>
  <c r="F62" i="2"/>
  <c r="F63" i="2"/>
  <c r="F64" i="2"/>
  <c r="F66" i="2"/>
  <c r="G49" i="2"/>
  <c r="H49" i="2"/>
  <c r="I49" i="2"/>
  <c r="J49" i="2"/>
  <c r="K49" i="2"/>
  <c r="L49" i="2"/>
  <c r="M49" i="2"/>
  <c r="N49" i="2"/>
  <c r="O49" i="2"/>
  <c r="P49" i="2"/>
  <c r="Q49" i="2"/>
  <c r="F49" i="2"/>
  <c r="G118" i="2"/>
  <c r="H118" i="2"/>
  <c r="I118" i="2"/>
  <c r="J118" i="2"/>
  <c r="K118" i="2"/>
  <c r="L118" i="2"/>
  <c r="M118" i="2"/>
  <c r="N118" i="2"/>
  <c r="O118" i="2"/>
  <c r="P118" i="2"/>
  <c r="Q118" i="2"/>
  <c r="F118" i="2"/>
  <c r="G117" i="2"/>
  <c r="G119" i="2"/>
  <c r="H117" i="2"/>
  <c r="H119" i="2"/>
  <c r="I117" i="2"/>
  <c r="I119" i="2"/>
  <c r="J117" i="2"/>
  <c r="J119" i="2"/>
  <c r="K117" i="2"/>
  <c r="K119" i="2"/>
  <c r="L117" i="2"/>
  <c r="L119" i="2"/>
  <c r="M117" i="2"/>
  <c r="M119" i="2"/>
  <c r="N117" i="2"/>
  <c r="O117" i="2"/>
  <c r="O119" i="2"/>
  <c r="P117" i="2"/>
  <c r="P119" i="2"/>
  <c r="Q117" i="2"/>
  <c r="Q119" i="2"/>
  <c r="F117" i="2"/>
  <c r="F119" i="2"/>
  <c r="F94" i="2"/>
  <c r="G94" i="2"/>
  <c r="H94" i="2"/>
  <c r="I94" i="2"/>
  <c r="J94" i="2"/>
  <c r="K94" i="2"/>
  <c r="L94" i="2"/>
  <c r="M94" i="2"/>
  <c r="N94" i="2"/>
  <c r="O94" i="2"/>
  <c r="P94" i="2"/>
  <c r="Q94" i="2"/>
  <c r="Q89" i="2"/>
  <c r="E28" i="2"/>
  <c r="F28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6" i="2"/>
  <c r="F26" i="2"/>
  <c r="G26" i="2"/>
  <c r="H26" i="2"/>
  <c r="I26" i="2"/>
  <c r="J26" i="2"/>
  <c r="K26" i="2"/>
  <c r="L26" i="2"/>
  <c r="E96" i="2"/>
  <c r="E89" i="2"/>
  <c r="E85" i="2"/>
  <c r="E78" i="2"/>
  <c r="K109" i="2"/>
  <c r="G129" i="2"/>
  <c r="G113" i="2"/>
  <c r="G114" i="2"/>
  <c r="H129" i="2"/>
  <c r="H113" i="2"/>
  <c r="H114" i="2"/>
  <c r="I129" i="2"/>
  <c r="I113" i="2"/>
  <c r="I114" i="2"/>
  <c r="J129" i="2"/>
  <c r="J113" i="2"/>
  <c r="J114" i="2"/>
  <c r="K129" i="2"/>
  <c r="K113" i="2"/>
  <c r="K114" i="2"/>
  <c r="L129" i="2"/>
  <c r="L113" i="2"/>
  <c r="L114" i="2"/>
  <c r="M129" i="2"/>
  <c r="M113" i="2"/>
  <c r="M114" i="2"/>
  <c r="N129" i="2"/>
  <c r="N113" i="2"/>
  <c r="N114" i="2"/>
  <c r="O129" i="2"/>
  <c r="O113" i="2"/>
  <c r="O114" i="2"/>
  <c r="P129" i="2"/>
  <c r="P113" i="2"/>
  <c r="P114" i="2"/>
  <c r="Q129" i="2"/>
  <c r="Q113" i="2"/>
  <c r="Q114" i="2"/>
  <c r="F129" i="2"/>
  <c r="F76" i="2"/>
  <c r="E73" i="2"/>
  <c r="K24" i="2"/>
  <c r="I24" i="2"/>
  <c r="J24" i="2"/>
  <c r="L24" i="2"/>
  <c r="M24" i="2"/>
  <c r="P24" i="2"/>
  <c r="Q24" i="2"/>
  <c r="G3" i="2"/>
  <c r="H3" i="2"/>
  <c r="I3" i="2"/>
  <c r="J3" i="2"/>
  <c r="K3" i="2"/>
  <c r="L3" i="2"/>
  <c r="M3" i="2"/>
  <c r="N3" i="2"/>
  <c r="O3" i="2"/>
  <c r="P3" i="2"/>
  <c r="Q3" i="2"/>
  <c r="E91" i="2"/>
  <c r="L109" i="2"/>
  <c r="N119" i="2"/>
  <c r="F109" i="2"/>
  <c r="J72" i="2"/>
  <c r="K72" i="2"/>
  <c r="N109" i="2"/>
  <c r="F77" i="2"/>
  <c r="F113" i="2"/>
  <c r="F114" i="2"/>
  <c r="E80" i="2"/>
  <c r="E98" i="2"/>
  <c r="G76" i="2"/>
  <c r="F78" i="2"/>
  <c r="J109" i="2"/>
  <c r="Q109" i="2"/>
  <c r="G28" i="2"/>
  <c r="M26" i="2"/>
  <c r="N26" i="2"/>
  <c r="O26" i="2"/>
  <c r="P26" i="2"/>
  <c r="L72" i="2"/>
  <c r="I72" i="2"/>
  <c r="N89" i="2"/>
  <c r="F89" i="2"/>
  <c r="M89" i="2"/>
  <c r="I89" i="2"/>
  <c r="P89" i="2"/>
  <c r="L89" i="2"/>
  <c r="H89" i="2"/>
  <c r="J89" i="2"/>
  <c r="O89" i="2"/>
  <c r="K89" i="2"/>
  <c r="G89" i="2"/>
  <c r="H24" i="2"/>
  <c r="H72" i="2"/>
  <c r="I106" i="2"/>
  <c r="G24" i="2"/>
  <c r="G72" i="2"/>
  <c r="O24" i="2"/>
  <c r="N24" i="2"/>
  <c r="F24" i="2"/>
  <c r="F72" i="2"/>
  <c r="J106" i="2"/>
  <c r="E100" i="2"/>
  <c r="K106" i="2"/>
  <c r="N72" i="2"/>
  <c r="F106" i="2"/>
  <c r="G106" i="2"/>
  <c r="H106" i="2"/>
  <c r="L106" i="2"/>
  <c r="I109" i="2"/>
  <c r="P109" i="2"/>
  <c r="M109" i="2"/>
  <c r="O109" i="2"/>
  <c r="H109" i="2"/>
  <c r="H76" i="2"/>
  <c r="G109" i="2"/>
  <c r="G77" i="2"/>
  <c r="H77" i="2"/>
  <c r="I77" i="2"/>
  <c r="J77" i="2"/>
  <c r="K77" i="2"/>
  <c r="L77" i="2"/>
  <c r="M77" i="2"/>
  <c r="N77" i="2"/>
  <c r="O77" i="2"/>
  <c r="P77" i="2"/>
  <c r="Q77" i="2"/>
  <c r="Q26" i="2"/>
  <c r="Q72" i="2"/>
  <c r="P72" i="2"/>
  <c r="M72" i="2"/>
  <c r="F84" i="2"/>
  <c r="F108" i="2"/>
  <c r="O72" i="2"/>
  <c r="H28" i="2"/>
  <c r="G84" i="2"/>
  <c r="N106" i="2"/>
  <c r="G108" i="2"/>
  <c r="Q106" i="2"/>
  <c r="P106" i="2"/>
  <c r="G78" i="2"/>
  <c r="O106" i="2"/>
  <c r="M106" i="2"/>
  <c r="I76" i="2"/>
  <c r="H78" i="2"/>
  <c r="I28" i="2"/>
  <c r="H84" i="2"/>
  <c r="H108" i="2"/>
  <c r="F25" i="2"/>
  <c r="F83" i="2"/>
  <c r="H25" i="2"/>
  <c r="H83" i="2"/>
  <c r="J25" i="2"/>
  <c r="J83" i="2"/>
  <c r="G25" i="2"/>
  <c r="G83" i="2"/>
  <c r="I25" i="2"/>
  <c r="I83" i="2"/>
  <c r="I107" i="2"/>
  <c r="J107" i="2"/>
  <c r="F85" i="2"/>
  <c r="F91" i="2"/>
  <c r="F107" i="2"/>
  <c r="G85" i="2"/>
  <c r="G91" i="2"/>
  <c r="G107" i="2"/>
  <c r="H85" i="2"/>
  <c r="H91" i="2"/>
  <c r="H107" i="2"/>
  <c r="J76" i="2"/>
  <c r="I78" i="2"/>
  <c r="J28" i="2"/>
  <c r="I84" i="2"/>
  <c r="K25" i="2"/>
  <c r="K83" i="2"/>
  <c r="K107" i="2"/>
  <c r="J105" i="2"/>
  <c r="H105" i="2"/>
  <c r="G105" i="2"/>
  <c r="G110" i="2"/>
  <c r="G121" i="2"/>
  <c r="H110" i="2"/>
  <c r="H121" i="2"/>
  <c r="I85" i="2"/>
  <c r="I91" i="2"/>
  <c r="I108" i="2"/>
  <c r="K76" i="2"/>
  <c r="J78" i="2"/>
  <c r="K28" i="2"/>
  <c r="J84" i="2"/>
  <c r="L25" i="2"/>
  <c r="L83" i="2"/>
  <c r="L107" i="2"/>
  <c r="F105" i="2"/>
  <c r="F110" i="2"/>
  <c r="F121" i="2"/>
  <c r="F71" i="2"/>
  <c r="G71" i="2"/>
  <c r="F95" i="2"/>
  <c r="F96" i="2"/>
  <c r="F98" i="2"/>
  <c r="I105" i="2"/>
  <c r="I110" i="2"/>
  <c r="I121" i="2"/>
  <c r="K105" i="2"/>
  <c r="J85" i="2"/>
  <c r="J91" i="2"/>
  <c r="J108" i="2"/>
  <c r="J110" i="2"/>
  <c r="J121" i="2"/>
  <c r="L76" i="2"/>
  <c r="K78" i="2"/>
  <c r="G95" i="2"/>
  <c r="L28" i="2"/>
  <c r="K84" i="2"/>
  <c r="M25" i="2"/>
  <c r="M83" i="2"/>
  <c r="M107" i="2"/>
  <c r="F73" i="2"/>
  <c r="F80" i="2"/>
  <c r="F100" i="2"/>
  <c r="L105" i="2"/>
  <c r="K85" i="2"/>
  <c r="K91" i="2"/>
  <c r="K108" i="2"/>
  <c r="K110" i="2"/>
  <c r="K121" i="2"/>
  <c r="M76" i="2"/>
  <c r="L78" i="2"/>
  <c r="H71" i="2"/>
  <c r="G73" i="2"/>
  <c r="G80" i="2"/>
  <c r="H95" i="2"/>
  <c r="G96" i="2"/>
  <c r="G98" i="2"/>
  <c r="M28" i="2"/>
  <c r="L84" i="2"/>
  <c r="N25" i="2"/>
  <c r="N83" i="2"/>
  <c r="N107" i="2"/>
  <c r="M105" i="2"/>
  <c r="L85" i="2"/>
  <c r="L91" i="2"/>
  <c r="L108" i="2"/>
  <c r="L110" i="2"/>
  <c r="L121" i="2"/>
  <c r="G100" i="2"/>
  <c r="I71" i="2"/>
  <c r="H73" i="2"/>
  <c r="H80" i="2"/>
  <c r="N76" i="2"/>
  <c r="M78" i="2"/>
  <c r="I95" i="2"/>
  <c r="H96" i="2"/>
  <c r="H98" i="2"/>
  <c r="H100" i="2"/>
  <c r="N28" i="2"/>
  <c r="M84" i="2"/>
  <c r="O25" i="2"/>
  <c r="O83" i="2"/>
  <c r="O107" i="2"/>
  <c r="N105" i="2"/>
  <c r="M85" i="2"/>
  <c r="M91" i="2"/>
  <c r="M108" i="2"/>
  <c r="M110" i="2"/>
  <c r="M121" i="2"/>
  <c r="O76" i="2"/>
  <c r="N78" i="2"/>
  <c r="J71" i="2"/>
  <c r="I73" i="2"/>
  <c r="I80" i="2"/>
  <c r="J95" i="2"/>
  <c r="I96" i="2"/>
  <c r="I98" i="2"/>
  <c r="O28" i="2"/>
  <c r="N84" i="2"/>
  <c r="P25" i="2"/>
  <c r="P83" i="2"/>
  <c r="P107" i="2"/>
  <c r="Q25" i="2"/>
  <c r="Q83" i="2"/>
  <c r="O105" i="2"/>
  <c r="Q107" i="2"/>
  <c r="N85" i="2"/>
  <c r="N91" i="2"/>
  <c r="N108" i="2"/>
  <c r="N110" i="2"/>
  <c r="N121" i="2"/>
  <c r="K71" i="2"/>
  <c r="J73" i="2"/>
  <c r="J80" i="2"/>
  <c r="I100" i="2"/>
  <c r="P76" i="2"/>
  <c r="O78" i="2"/>
  <c r="K95" i="2"/>
  <c r="J96" i="2"/>
  <c r="J98" i="2"/>
  <c r="P28" i="2"/>
  <c r="O84" i="2"/>
  <c r="Q105" i="2"/>
  <c r="P105" i="2"/>
  <c r="J100" i="2"/>
  <c r="O85" i="2"/>
  <c r="O91" i="2"/>
  <c r="O108" i="2"/>
  <c r="O110" i="2"/>
  <c r="O121" i="2"/>
  <c r="Q76" i="2"/>
  <c r="Q78" i="2"/>
  <c r="P78" i="2"/>
  <c r="L71" i="2"/>
  <c r="K73" i="2"/>
  <c r="K80" i="2"/>
  <c r="L95" i="2"/>
  <c r="K96" i="2"/>
  <c r="K98" i="2"/>
  <c r="Q28" i="2"/>
  <c r="Q84" i="2"/>
  <c r="P84" i="2"/>
  <c r="P85" i="2"/>
  <c r="P91" i="2"/>
  <c r="P108" i="2"/>
  <c r="P110" i="2"/>
  <c r="P121" i="2"/>
  <c r="Q85" i="2"/>
  <c r="Q91" i="2"/>
  <c r="Q108" i="2"/>
  <c r="Q110" i="2"/>
  <c r="Q121" i="2"/>
  <c r="M71" i="2"/>
  <c r="L73" i="2"/>
  <c r="L80" i="2"/>
  <c r="K100" i="2"/>
  <c r="M95" i="2"/>
  <c r="L96" i="2"/>
  <c r="L98" i="2"/>
  <c r="L100" i="2"/>
  <c r="N71" i="2"/>
  <c r="M73" i="2"/>
  <c r="M80" i="2"/>
  <c r="N95" i="2"/>
  <c r="M96" i="2"/>
  <c r="M98" i="2"/>
  <c r="M100" i="2"/>
  <c r="O71" i="2"/>
  <c r="N73" i="2"/>
  <c r="N80" i="2"/>
  <c r="O95" i="2"/>
  <c r="N96" i="2"/>
  <c r="N98" i="2"/>
  <c r="N100" i="2"/>
  <c r="P71" i="2"/>
  <c r="O73" i="2"/>
  <c r="O80" i="2"/>
  <c r="P95" i="2"/>
  <c r="O96" i="2"/>
  <c r="O98" i="2"/>
  <c r="O100" i="2"/>
  <c r="Q71" i="2"/>
  <c r="Q73" i="2"/>
  <c r="Q80" i="2"/>
  <c r="P73" i="2"/>
  <c r="P80" i="2"/>
  <c r="Q95" i="2"/>
  <c r="Q96" i="2"/>
  <c r="Q98" i="2"/>
  <c r="P96" i="2"/>
  <c r="P98" i="2"/>
  <c r="Q100" i="2"/>
  <c r="P100" i="2"/>
</calcChain>
</file>

<file path=xl/comments1.xml><?xml version="1.0" encoding="utf-8"?>
<comments xmlns="http://schemas.openxmlformats.org/spreadsheetml/2006/main">
  <authors>
    <author>OMARY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OMARY THE ANALYST:
Click here to load the
3 Statement Financial Modelling Sheet
</t>
        </r>
      </text>
    </comment>
  </commentList>
</comments>
</file>

<file path=xl/comments2.xml><?xml version="1.0" encoding="utf-8"?>
<comments xmlns="http://schemas.openxmlformats.org/spreadsheetml/2006/main">
  <authors>
    <author>OMARY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OMARY:</t>
        </r>
        <r>
          <rPr>
            <sz val="9"/>
            <color indexed="81"/>
            <rFont val="Tahoma"/>
            <family val="2"/>
          </rPr>
          <t xml:space="preserve">
Click the plus sign to open up the grouped rows.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OMARY:</t>
        </r>
        <r>
          <rPr>
            <sz val="9"/>
            <color indexed="81"/>
            <rFont val="Tahoma"/>
            <family val="2"/>
          </rPr>
          <t xml:space="preserve">
Click the plus sign to open up the grouped rows.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>OMARY:</t>
        </r>
        <r>
          <rPr>
            <sz val="9"/>
            <color indexed="81"/>
            <rFont val="Tahoma"/>
            <family val="2"/>
          </rPr>
          <t xml:space="preserve">
Click the plus sign to open up the grouped rows.</t>
        </r>
      </text>
    </comment>
    <comment ref="J100" authorId="0" shapeId="0">
      <text>
        <r>
          <rPr>
            <b/>
            <sz val="9"/>
            <color indexed="81"/>
            <rFont val="Tahoma"/>
            <family val="2"/>
          </rPr>
          <t>OMARY:</t>
        </r>
        <r>
          <rPr>
            <sz val="9"/>
            <color indexed="81"/>
            <rFont val="Tahoma"/>
            <family val="2"/>
          </rPr>
          <t xml:space="preserve">
Your Balance Sheet Must Balance like Mine.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OMARY:</t>
        </r>
        <r>
          <rPr>
            <sz val="9"/>
            <color indexed="81"/>
            <rFont val="Tahoma"/>
            <family val="2"/>
          </rPr>
          <t xml:space="preserve">
Click the plus sign to open up the grouped rows.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OMARY:</t>
        </r>
        <r>
          <rPr>
            <sz val="9"/>
            <color indexed="81"/>
            <rFont val="Tahoma"/>
            <family val="2"/>
          </rPr>
          <t xml:space="preserve">
Click the plus sign to open up the grouped rows.</t>
        </r>
      </text>
    </comment>
  </commentList>
</comments>
</file>

<file path=xl/sharedStrings.xml><?xml version="1.0" encoding="utf-8"?>
<sst xmlns="http://schemas.openxmlformats.org/spreadsheetml/2006/main" count="115" uniqueCount="96">
  <si>
    <t>THE 3 STATEMENT FINANCIAL MODELLING</t>
  </si>
  <si>
    <t>The Income Statement</t>
  </si>
  <si>
    <t>The Balance Sheet</t>
  </si>
  <si>
    <t>The CashFlow</t>
  </si>
  <si>
    <t>Created by Omary The Analyst</t>
  </si>
  <si>
    <t>Financial Statements</t>
  </si>
  <si>
    <t>Historical</t>
  </si>
  <si>
    <t>Forecasted</t>
  </si>
  <si>
    <t>Assumptions</t>
  </si>
  <si>
    <t>Revenue</t>
  </si>
  <si>
    <t>Cost of each Laptop</t>
  </si>
  <si>
    <t>No. of Laptops Sold</t>
  </si>
  <si>
    <t>Discount offered</t>
  </si>
  <si>
    <t>Cost of Goods</t>
  </si>
  <si>
    <t>Transaction</t>
  </si>
  <si>
    <t>Raw Materials as % of Revenue</t>
  </si>
  <si>
    <t>Transaction as % of Revenue</t>
  </si>
  <si>
    <t>Fullfillment as % of Revenue</t>
  </si>
  <si>
    <t>Operating Exppenses</t>
  </si>
  <si>
    <t>Labour</t>
  </si>
  <si>
    <t>SG&amp;A as % of Revenue</t>
  </si>
  <si>
    <t>Transport Services as % of Revenue</t>
  </si>
  <si>
    <t>Labour as % of Revenue</t>
  </si>
  <si>
    <t>Tax</t>
  </si>
  <si>
    <t>Income Statement</t>
  </si>
  <si>
    <t>Gross Revenue</t>
  </si>
  <si>
    <t>Net Revenue</t>
  </si>
  <si>
    <t>Cost of Goods Sold</t>
  </si>
  <si>
    <t>Raw Materials</t>
  </si>
  <si>
    <t>Fullfilment</t>
  </si>
  <si>
    <t>Total COGS</t>
  </si>
  <si>
    <t>Operating Expenses</t>
  </si>
  <si>
    <t>Transport</t>
  </si>
  <si>
    <t>SG&amp;A</t>
  </si>
  <si>
    <t>Toatal Operating Expenses</t>
  </si>
  <si>
    <t>Gross Profit</t>
  </si>
  <si>
    <t>EBITDA</t>
  </si>
  <si>
    <t>Depreciation &amp; Amortization</t>
  </si>
  <si>
    <t>EBIT</t>
  </si>
  <si>
    <t>Interest</t>
  </si>
  <si>
    <t>EBT</t>
  </si>
  <si>
    <t>Net Profit</t>
  </si>
  <si>
    <t>Net Profit Margin</t>
  </si>
  <si>
    <t>Current Assets</t>
  </si>
  <si>
    <t>Cash</t>
  </si>
  <si>
    <t>Account Receivables</t>
  </si>
  <si>
    <t>Total Current Assets</t>
  </si>
  <si>
    <t>Non Current Assets</t>
  </si>
  <si>
    <t>Capital Expenditure</t>
  </si>
  <si>
    <t>Depreciation and Amortization</t>
  </si>
  <si>
    <t>Total Non Current Assets</t>
  </si>
  <si>
    <t>Total Assets</t>
  </si>
  <si>
    <t>Current Liabilities</t>
  </si>
  <si>
    <t>Account Payable</t>
  </si>
  <si>
    <t>Deferred Revenue</t>
  </si>
  <si>
    <t>Total Current Liabilities</t>
  </si>
  <si>
    <t>Non Current Liabilities</t>
  </si>
  <si>
    <t>Total Non Current Liabilities</t>
  </si>
  <si>
    <t>Total Liabilities</t>
  </si>
  <si>
    <t>Equity &amp; Shareholders</t>
  </si>
  <si>
    <t>Common Stock</t>
  </si>
  <si>
    <t>Reatained Earnings</t>
  </si>
  <si>
    <t>Total Shareholders &amp; Equity</t>
  </si>
  <si>
    <t>Total Liabilities &amp; Equity &amp; Shareholders</t>
  </si>
  <si>
    <t>Balance Sheet Check</t>
  </si>
  <si>
    <t>Net Income</t>
  </si>
  <si>
    <t>Operating Activities</t>
  </si>
  <si>
    <t>Change in Account Receivable</t>
  </si>
  <si>
    <t>Change in Account Payable</t>
  </si>
  <si>
    <t>Change in Deferred Revenue</t>
  </si>
  <si>
    <t>Total Operating Activities</t>
  </si>
  <si>
    <t>Investing Activities</t>
  </si>
  <si>
    <t>Total CapEx</t>
  </si>
  <si>
    <t>Financing Activities</t>
  </si>
  <si>
    <t>Long Term Debt</t>
  </si>
  <si>
    <t>Debt Repayment</t>
  </si>
  <si>
    <t>Total Financing Activities</t>
  </si>
  <si>
    <t>Net CashFlow</t>
  </si>
  <si>
    <t>Depreciation &amp; Amortization Schedule</t>
  </si>
  <si>
    <t>Balance Sheet Assumptions</t>
  </si>
  <si>
    <t>Debt Schedule</t>
  </si>
  <si>
    <t xml:space="preserve">Debt </t>
  </si>
  <si>
    <t>Debt Repaymnet</t>
  </si>
  <si>
    <t>Fixed Assets</t>
  </si>
  <si>
    <t>Name of Assets</t>
  </si>
  <si>
    <t>Asset Life</t>
  </si>
  <si>
    <t>Refurbishing Machine</t>
  </si>
  <si>
    <t>Carrier Machine</t>
  </si>
  <si>
    <t>Total D&amp;A</t>
  </si>
  <si>
    <t>Account Receivable as % of Revenue</t>
  </si>
  <si>
    <t>Account Payable as % COGS</t>
  </si>
  <si>
    <t>Deferred Revenue as % of Revenue</t>
  </si>
  <si>
    <t>Interest Rate</t>
  </si>
  <si>
    <t>OmaryTheAnalyst</t>
  </si>
  <si>
    <t>Gross Profit Margin</t>
  </si>
  <si>
    <t>TRANSFORMER ELECTRONICS SALES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</si>
</sst>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F"/>
    <numFmt numFmtId="165" formatCode="mmm\-yyyy\A"/>
  </numFmts>
  <fonts count="15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24"/>
      <color theme="0"/>
      <name val="Arial Narrow"/>
      <family val="2"/>
    </font>
    <font>
      <b/>
      <sz val="12"/>
      <color theme="0"/>
      <name val="Arial Narrow"/>
      <family val="2"/>
    </font>
    <font>
      <sz val="11"/>
      <color rgb="FF0033CC"/>
      <name val="Arial Narrow"/>
      <family val="2"/>
    </font>
    <font>
      <u/>
      <sz val="11"/>
      <color theme="10"/>
      <name val="Arial Narrow"/>
      <family val="2"/>
    </font>
    <font>
      <u/>
      <sz val="28"/>
      <color theme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0"/>
      <name val="Arial Narrow"/>
      <family val="2"/>
    </font>
    <font>
      <b/>
      <sz val="22"/>
      <color theme="0"/>
      <name val="Arial Narrow"/>
      <family val="2"/>
    </font>
    <font>
      <b/>
      <sz val="11"/>
      <name val="Arial Narrow"/>
      <family val="2"/>
    </font>
    <font>
      <b/>
      <sz val="24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ont="1"/>
    <xf numFmtId="0" fontId="4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2" borderId="0" xfId="0" applyFont="1" applyFill="1"/>
    <xf numFmtId="0" fontId="5" fillId="3" borderId="0" xfId="0" applyFont="1" applyFill="1"/>
    <xf numFmtId="0" fontId="2" fillId="0" borderId="0" xfId="0" applyFont="1"/>
    <xf numFmtId="164" fontId="1" fillId="4" borderId="0" xfId="0" applyNumberFormat="1" applyFont="1" applyFill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37" fontId="0" fillId="0" borderId="0" xfId="0" applyNumberFormat="1"/>
    <xf numFmtId="37" fontId="2" fillId="0" borderId="0" xfId="0" applyNumberFormat="1" applyFont="1"/>
    <xf numFmtId="37" fontId="0" fillId="0" borderId="0" xfId="0" applyNumberFormat="1" applyFont="1"/>
    <xf numFmtId="10" fontId="6" fillId="0" borderId="0" xfId="0" applyNumberFormat="1" applyFont="1"/>
    <xf numFmtId="0" fontId="6" fillId="0" borderId="0" xfId="0" applyFont="1"/>
    <xf numFmtId="0" fontId="0" fillId="0" borderId="0" xfId="0" applyFont="1" applyAlignment="1">
      <alignment horizontal="left" indent="1"/>
    </xf>
    <xf numFmtId="0" fontId="3" fillId="3" borderId="0" xfId="0" applyFont="1" applyFill="1"/>
    <xf numFmtId="165" fontId="1" fillId="2" borderId="0" xfId="0" applyNumberFormat="1" applyFont="1" applyFill="1" applyAlignment="1">
      <alignment horizontal="left" indent="3"/>
    </xf>
    <xf numFmtId="0" fontId="0" fillId="0" borderId="0" xfId="0" applyFont="1" applyAlignment="1">
      <alignment horizontal="left"/>
    </xf>
    <xf numFmtId="37" fontId="6" fillId="0" borderId="0" xfId="0" applyNumberFormat="1" applyFont="1"/>
    <xf numFmtId="37" fontId="2" fillId="0" borderId="0" xfId="0" applyNumberFormat="1" applyFont="1" applyAlignment="1">
      <alignment horizontal="center"/>
    </xf>
    <xf numFmtId="10" fontId="0" fillId="0" borderId="0" xfId="0" applyNumberFormat="1" applyFont="1"/>
    <xf numFmtId="164" fontId="1" fillId="2" borderId="0" xfId="0" applyNumberFormat="1" applyFont="1" applyFill="1"/>
    <xf numFmtId="0" fontId="12" fillId="2" borderId="0" xfId="0" applyFont="1" applyFill="1"/>
    <xf numFmtId="0" fontId="11" fillId="3" borderId="0" xfId="0" applyFont="1" applyFill="1"/>
    <xf numFmtId="0" fontId="0" fillId="0" borderId="1" xfId="0" applyBorder="1"/>
    <xf numFmtId="37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left" indent="1"/>
    </xf>
    <xf numFmtId="0" fontId="2" fillId="0" borderId="1" xfId="0" applyFont="1" applyBorder="1" applyAlignment="1">
      <alignment horizontal="left"/>
    </xf>
    <xf numFmtId="37" fontId="2" fillId="0" borderId="1" xfId="0" applyNumberFormat="1" applyFont="1" applyBorder="1"/>
    <xf numFmtId="10" fontId="0" fillId="0" borderId="1" xfId="0" applyNumberFormat="1" applyBorder="1"/>
    <xf numFmtId="0" fontId="2" fillId="5" borderId="1" xfId="0" applyFont="1" applyFill="1" applyBorder="1"/>
    <xf numFmtId="0" fontId="0" fillId="5" borderId="1" xfId="0" applyFill="1" applyBorder="1"/>
    <xf numFmtId="10" fontId="2" fillId="5" borderId="1" xfId="0" applyNumberFormat="1" applyFont="1" applyFill="1" applyBorder="1"/>
    <xf numFmtId="0" fontId="2" fillId="5" borderId="0" xfId="0" applyFont="1" applyFill="1" applyAlignment="1">
      <alignment horizontal="left"/>
    </xf>
    <xf numFmtId="0" fontId="0" fillId="5" borderId="0" xfId="0" applyFill="1"/>
    <xf numFmtId="10" fontId="2" fillId="5" borderId="0" xfId="0" applyNumberFormat="1" applyFont="1" applyFill="1"/>
    <xf numFmtId="10" fontId="6" fillId="0" borderId="1" xfId="0" applyNumberFormat="1" applyFont="1" applyBorder="1"/>
    <xf numFmtId="37" fontId="13" fillId="0" borderId="0" xfId="0" applyNumberFormat="1" applyFont="1"/>
    <xf numFmtId="0" fontId="0" fillId="3" borderId="0" xfId="0" applyFill="1"/>
    <xf numFmtId="0" fontId="2" fillId="3" borderId="0" xfId="0" applyFont="1" applyFill="1"/>
    <xf numFmtId="0" fontId="8" fillId="3" borderId="0" xfId="1" applyFont="1" applyFill="1"/>
    <xf numFmtId="0" fontId="14" fillId="3" borderId="0" xfId="0" applyFont="1" applyFill="1" applyAlignment="1">
      <alignment horizontal="left" indent="34"/>
    </xf>
    <xf numFmtId="0" fontId="3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BF56C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3 Statement Fnancial Modelling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428624</xdr:rowOff>
    </xdr:from>
    <xdr:to>
      <xdr:col>9</xdr:col>
      <xdr:colOff>76200</xdr:colOff>
      <xdr:row>19</xdr:row>
      <xdr:rowOff>161924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114300" y="3067049"/>
          <a:ext cx="5448300" cy="1438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CREATED BY OMARYTHEANALYST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BUILDING 3 STATEMENT</a:t>
          </a:r>
          <a:r>
            <a:rPr lang="en-US" sz="1100" b="1" baseline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FINANCIAL MODELLING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WITH OMARY THE ANALYST STEP BY STEP.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LET'S GO.</a:t>
          </a:r>
          <a:endParaRPr lang="en-US" sz="1100">
            <a:solidFill>
              <a:srgbClr val="FF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/>
        </a:p>
      </xdr:txBody>
    </xdr:sp>
    <xdr:clientData/>
  </xdr:twoCellAnchor>
  <xdr:twoCellAnchor>
    <xdr:from>
      <xdr:col>0</xdr:col>
      <xdr:colOff>57150</xdr:colOff>
      <xdr:row>2</xdr:row>
      <xdr:rowOff>19049</xdr:rowOff>
    </xdr:from>
    <xdr:to>
      <xdr:col>9</xdr:col>
      <xdr:colOff>190499</xdr:colOff>
      <xdr:row>12</xdr:row>
      <xdr:rowOff>381000</xdr:rowOff>
    </xdr:to>
    <xdr:sp macro="" textlink="">
      <xdr:nvSpPr>
        <xdr:cNvPr id="2" name="Rounded Rectangle 1"/>
        <xdr:cNvSpPr/>
      </xdr:nvSpPr>
      <xdr:spPr>
        <a:xfrm>
          <a:off x="57150" y="561974"/>
          <a:ext cx="5619749" cy="2457451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i="0" u="none" strike="noStrike">
            <a:solidFill>
              <a:schemeClr val="lt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endParaRPr lang="en-US" sz="1100" b="0" i="0" u="none" strike="noStrike">
            <a:solidFill>
              <a:schemeClr val="lt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4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We're going to build three financial Statements together from Scratch. Firstly we will create assumptions regarding the different Statement.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After that we will use the assumptions we made to complete the different Statement.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Also we will create fixed assets schedule so that we can calculate Depreciation and Amortization.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After that we are going to link them on income statement and other financial statements.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So follow the procedures and steps accordingly.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Thank you, Let's go.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13</xdr:col>
      <xdr:colOff>76200</xdr:colOff>
      <xdr:row>1</xdr:row>
      <xdr:rowOff>161924</xdr:rowOff>
    </xdr:from>
    <xdr:to>
      <xdr:col>20</xdr:col>
      <xdr:colOff>190500</xdr:colOff>
      <xdr:row>19</xdr:row>
      <xdr:rowOff>180974</xdr:rowOff>
    </xdr:to>
    <xdr:sp macro="" textlink="">
      <xdr:nvSpPr>
        <xdr:cNvPr id="3" name="Right Arrow 2">
          <a:hlinkClick xmlns:r="http://schemas.openxmlformats.org/officeDocument/2006/relationships" r:id="rId1"/>
        </xdr:cNvPr>
        <xdr:cNvSpPr/>
      </xdr:nvSpPr>
      <xdr:spPr>
        <a:xfrm>
          <a:off x="8001000" y="514349"/>
          <a:ext cx="4381500" cy="4010025"/>
        </a:xfrm>
        <a:prstGeom prst="rightArrow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 i="0" u="none" strike="noStrike">
              <a:solidFill>
                <a:schemeClr val="bg2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INCASE YOUR</a:t>
          </a:r>
          <a:r>
            <a:rPr lang="en-US" sz="1200" b="1" i="0" u="none" strike="noStrike" baseline="0">
              <a:solidFill>
                <a:schemeClr val="bg2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BALANCE SHEET DOESN'T BALANCE</a:t>
          </a:r>
          <a:r>
            <a:rPr lang="en-US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</a:t>
          </a:r>
          <a:r>
            <a:rPr lang="en-US" sz="1100" b="1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CHECKLIST: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Is your net income (P&amp;L) linked to retained earnings?</a:t>
          </a:r>
        </a:p>
        <a:p>
          <a:pPr marL="171450" indent="-171450" algn="l">
            <a:buFont typeface="Arial" panose="020B0604020202020204" pitchFamily="34" charset="0"/>
            <a:buChar char="•"/>
          </a:pPr>
          <a:endParaRPr lang="en-US" sz="1100" b="0" i="0" u="none" strike="noStrike">
            <a:solidFill>
              <a:schemeClr val="lt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Is your net cash flow (CF statement) linked to cash?</a:t>
          </a:r>
        </a:p>
        <a:p>
          <a:pPr marL="171450" indent="-171450" algn="l">
            <a:buFont typeface="Arial" panose="020B0604020202020204" pitchFamily="34" charset="0"/>
            <a:buChar char="•"/>
          </a:pPr>
          <a:endParaRPr lang="en-US" sz="1100" b="0" i="0" u="none" strike="noStrike">
            <a:solidFill>
              <a:schemeClr val="lt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Have you included all of your balance sheet accounts in your cash flow statement?</a:t>
          </a:r>
          <a:r>
            <a:rPr lang="en-US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marL="171450" indent="-171450" algn="l">
            <a:buFont typeface="Arial" panose="020B0604020202020204" pitchFamily="34" charset="0"/>
            <a:buChar char="•"/>
          </a:pPr>
          <a:endParaRPr lang="en-US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Do your historical financials balance?</a:t>
          </a:r>
          <a:r>
            <a:rPr lang="en-US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R13"/>
  <sheetViews>
    <sheetView showGridLines="0" tabSelected="1" workbookViewId="0">
      <selection activeCell="K8" sqref="K8"/>
    </sheetView>
  </sheetViews>
  <sheetFormatPr defaultRowHeight="16.5" x14ac:dyDescent="0.3"/>
  <cols>
    <col min="1" max="16384" width="9.140625" style="44"/>
  </cols>
  <sheetData>
    <row r="1" spans="1:18" ht="27.95" customHeight="1" x14ac:dyDescent="0.4">
      <c r="A1" s="47" t="s">
        <v>0</v>
      </c>
    </row>
    <row r="2" spans="1:18" ht="15" customHeight="1" x14ac:dyDescent="0.3">
      <c r="R2" s="45" t="s">
        <v>4</v>
      </c>
    </row>
    <row r="6" spans="1:18" x14ac:dyDescent="0.3">
      <c r="N6" s="45"/>
    </row>
    <row r="10" spans="1:18" x14ac:dyDescent="0.3">
      <c r="A10" s="45"/>
    </row>
    <row r="11" spans="1:18" x14ac:dyDescent="0.3">
      <c r="A11" s="45"/>
    </row>
    <row r="12" spans="1:18" x14ac:dyDescent="0.3">
      <c r="A12" s="45"/>
    </row>
    <row r="13" spans="1:18" ht="35.25" x14ac:dyDescent="0.5">
      <c r="F13" s="4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V185"/>
  <sheetViews>
    <sheetView showGridLines="0" zoomScale="91" zoomScaleNormal="9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6.5" outlineLevelRow="1" x14ac:dyDescent="0.3"/>
  <cols>
    <col min="5" max="5" width="14.140625" bestFit="1" customWidth="1"/>
    <col min="6" max="6" width="13.28515625" bestFit="1" customWidth="1"/>
    <col min="7" max="8" width="9.28515625" bestFit="1" customWidth="1"/>
    <col min="9" max="9" width="9.42578125" bestFit="1" customWidth="1"/>
    <col min="10" max="10" width="11" bestFit="1" customWidth="1"/>
    <col min="11" max="11" width="9.5703125" bestFit="1" customWidth="1"/>
    <col min="12" max="17" width="9.42578125" bestFit="1" customWidth="1"/>
  </cols>
  <sheetData>
    <row r="1" spans="1:22" ht="24.95" customHeight="1" x14ac:dyDescent="0.4">
      <c r="A1" s="2"/>
      <c r="B1" s="3"/>
      <c r="C1" s="3"/>
      <c r="D1" s="3"/>
      <c r="E1" s="28" t="s">
        <v>95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  <c r="V1" s="4"/>
    </row>
    <row r="2" spans="1:22" ht="24.95" customHeight="1" x14ac:dyDescent="0.35">
      <c r="A2" s="27" t="s">
        <v>5</v>
      </c>
      <c r="B2" s="6"/>
      <c r="C2" s="6"/>
      <c r="D2" s="6"/>
      <c r="E2" s="6" t="s">
        <v>6</v>
      </c>
      <c r="F2" s="5"/>
      <c r="G2" s="5"/>
      <c r="H2" s="5" t="s">
        <v>7</v>
      </c>
      <c r="I2" s="5"/>
      <c r="J2" s="5"/>
      <c r="K2" s="5"/>
      <c r="L2" s="5"/>
      <c r="M2" s="6" t="s">
        <v>7</v>
      </c>
      <c r="N2" s="6"/>
      <c r="O2" s="6"/>
      <c r="P2" s="6"/>
      <c r="Q2" s="6"/>
      <c r="R2" s="4"/>
      <c r="S2" s="4"/>
      <c r="T2" s="4"/>
      <c r="U2" s="4"/>
      <c r="V2" s="4"/>
    </row>
    <row r="3" spans="1:22" ht="16.5" customHeight="1" x14ac:dyDescent="0.3">
      <c r="A3" s="6" t="s">
        <v>93</v>
      </c>
      <c r="B3" s="6"/>
      <c r="C3" s="6"/>
      <c r="D3" s="6"/>
      <c r="E3" s="21">
        <v>44926</v>
      </c>
      <c r="F3" s="9">
        <v>45291</v>
      </c>
      <c r="G3" s="9">
        <f>EDATE(F3,12)</f>
        <v>45657</v>
      </c>
      <c r="H3" s="9">
        <f t="shared" ref="H3:Q3" si="0">EDATE(G3,12)</f>
        <v>46022</v>
      </c>
      <c r="I3" s="9">
        <f t="shared" si="0"/>
        <v>46387</v>
      </c>
      <c r="J3" s="9">
        <f t="shared" si="0"/>
        <v>46752</v>
      </c>
      <c r="K3" s="9">
        <f t="shared" si="0"/>
        <v>47118</v>
      </c>
      <c r="L3" s="9">
        <f t="shared" si="0"/>
        <v>47483</v>
      </c>
      <c r="M3" s="26">
        <f t="shared" si="0"/>
        <v>47848</v>
      </c>
      <c r="N3" s="26">
        <f t="shared" si="0"/>
        <v>48213</v>
      </c>
      <c r="O3" s="26">
        <f t="shared" si="0"/>
        <v>48579</v>
      </c>
      <c r="P3" s="26">
        <f t="shared" si="0"/>
        <v>48944</v>
      </c>
      <c r="Q3" s="26">
        <f t="shared" si="0"/>
        <v>49309</v>
      </c>
      <c r="R3" s="4"/>
      <c r="S3" s="4"/>
      <c r="T3" s="4"/>
      <c r="U3" s="4"/>
      <c r="V3" s="4"/>
    </row>
    <row r="5" spans="1:22" x14ac:dyDescent="0.3">
      <c r="A5" s="7" t="s">
        <v>8</v>
      </c>
      <c r="B5" s="3"/>
      <c r="C5" s="3"/>
      <c r="D5" s="3"/>
      <c r="E5" s="3"/>
      <c r="F5" s="3"/>
      <c r="G5" s="20" t="s">
        <v>93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1:22" ht="17.25" hidden="1" customHeight="1" outlineLevel="1" thickBot="1" x14ac:dyDescent="0.35">
      <c r="A6" s="31" t="s">
        <v>24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spans="1:22" ht="16.5" hidden="1" customHeight="1" outlineLevel="1" x14ac:dyDescent="0.3">
      <c r="A7" s="8" t="s">
        <v>9</v>
      </c>
    </row>
    <row r="8" spans="1:22" ht="16.5" hidden="1" customHeight="1" outlineLevel="1" x14ac:dyDescent="0.3">
      <c r="A8" s="10" t="s">
        <v>10</v>
      </c>
      <c r="F8" s="14">
        <v>20500</v>
      </c>
      <c r="G8" s="14">
        <v>20500</v>
      </c>
      <c r="H8" s="14">
        <v>21000</v>
      </c>
      <c r="I8" s="14">
        <v>21000</v>
      </c>
      <c r="J8" s="14">
        <v>23500</v>
      </c>
      <c r="K8" s="14">
        <v>23500</v>
      </c>
      <c r="L8" s="14">
        <v>20500</v>
      </c>
      <c r="M8" s="14">
        <v>22500</v>
      </c>
      <c r="N8" s="14">
        <v>21600</v>
      </c>
      <c r="O8" s="14">
        <v>22500</v>
      </c>
      <c r="P8" s="14">
        <v>24500</v>
      </c>
      <c r="Q8" s="14">
        <v>23100</v>
      </c>
    </row>
    <row r="9" spans="1:22" ht="16.5" hidden="1" customHeight="1" outlineLevel="1" x14ac:dyDescent="0.3">
      <c r="A9" s="10" t="s">
        <v>11</v>
      </c>
      <c r="F9">
        <v>30</v>
      </c>
      <c r="G9">
        <v>40</v>
      </c>
      <c r="H9">
        <v>45</v>
      </c>
      <c r="I9">
        <v>54</v>
      </c>
      <c r="J9">
        <v>63</v>
      </c>
      <c r="K9">
        <v>71</v>
      </c>
      <c r="L9">
        <v>60</v>
      </c>
      <c r="M9">
        <v>81</v>
      </c>
      <c r="N9">
        <v>70</v>
      </c>
      <c r="O9">
        <v>86</v>
      </c>
      <c r="P9">
        <v>95</v>
      </c>
      <c r="Q9">
        <v>87</v>
      </c>
    </row>
    <row r="10" spans="1:22" ht="16.5" hidden="1" customHeight="1" outlineLevel="1" x14ac:dyDescent="0.3">
      <c r="A10" s="10" t="s">
        <v>12</v>
      </c>
      <c r="F10" s="11">
        <v>4.1200000000000001E-2</v>
      </c>
      <c r="G10" s="11">
        <v>3.1899999999999998E-2</v>
      </c>
      <c r="H10" s="11">
        <v>3.5400000000000001E-2</v>
      </c>
      <c r="I10" s="11">
        <v>3.56E-2</v>
      </c>
      <c r="J10" s="11">
        <v>4.1200000000000001E-2</v>
      </c>
      <c r="K10" s="11">
        <v>0.04</v>
      </c>
      <c r="L10" s="11">
        <v>3.3399999999999999E-2</v>
      </c>
      <c r="M10" s="11">
        <v>2.9499999999999998E-2</v>
      </c>
      <c r="N10" s="11">
        <v>0.03</v>
      </c>
      <c r="O10" s="11">
        <v>4.1200000000000001E-2</v>
      </c>
      <c r="P10" s="11">
        <v>0.05</v>
      </c>
      <c r="Q10" s="11">
        <v>3.2099999999999997E-2</v>
      </c>
    </row>
    <row r="11" spans="1:22" ht="16.5" hidden="1" customHeight="1" outlineLevel="1" x14ac:dyDescent="0.3"/>
    <row r="12" spans="1:22" ht="16.5" hidden="1" customHeight="1" outlineLevel="1" x14ac:dyDescent="0.3">
      <c r="A12" s="13" t="s">
        <v>13</v>
      </c>
    </row>
    <row r="13" spans="1:22" ht="16.5" hidden="1" customHeight="1" outlineLevel="1" x14ac:dyDescent="0.3">
      <c r="A13" s="10" t="s">
        <v>15</v>
      </c>
      <c r="F13" s="17">
        <v>0.1124</v>
      </c>
      <c r="G13" s="17">
        <v>0.1143</v>
      </c>
      <c r="H13" s="17">
        <v>0.12429999999999999</v>
      </c>
      <c r="I13" s="17">
        <f>AVERAGE(F13:H13)</f>
        <v>0.11699999999999999</v>
      </c>
      <c r="J13" s="17">
        <f>I13</f>
        <v>0.11699999999999999</v>
      </c>
      <c r="K13" s="17">
        <f t="shared" ref="K13:Q13" si="1">J13</f>
        <v>0.11699999999999999</v>
      </c>
      <c r="L13" s="17">
        <f t="shared" si="1"/>
        <v>0.11699999999999999</v>
      </c>
      <c r="M13" s="17">
        <f t="shared" si="1"/>
        <v>0.11699999999999999</v>
      </c>
      <c r="N13" s="17">
        <f t="shared" si="1"/>
        <v>0.11699999999999999</v>
      </c>
      <c r="O13" s="17">
        <f t="shared" si="1"/>
        <v>0.11699999999999999</v>
      </c>
      <c r="P13" s="17">
        <f t="shared" si="1"/>
        <v>0.11699999999999999</v>
      </c>
      <c r="Q13" s="17">
        <f t="shared" si="1"/>
        <v>0.11699999999999999</v>
      </c>
    </row>
    <row r="14" spans="1:22" ht="16.5" hidden="1" customHeight="1" outlineLevel="1" x14ac:dyDescent="0.3">
      <c r="A14" s="10" t="s">
        <v>16</v>
      </c>
      <c r="F14" s="17">
        <v>7.5399999999999995E-2</v>
      </c>
      <c r="G14" s="17">
        <v>7.4300000000000005E-2</v>
      </c>
      <c r="H14" s="17">
        <v>6.8900000000000003E-2</v>
      </c>
      <c r="I14" s="17">
        <f>AVERAGE(F14:H14)</f>
        <v>7.2866666666666677E-2</v>
      </c>
      <c r="J14" s="17">
        <f>I14</f>
        <v>7.2866666666666677E-2</v>
      </c>
      <c r="K14" s="17">
        <f t="shared" ref="K14:Q14" si="2">J14</f>
        <v>7.2866666666666677E-2</v>
      </c>
      <c r="L14" s="17">
        <f t="shared" si="2"/>
        <v>7.2866666666666677E-2</v>
      </c>
      <c r="M14" s="17">
        <f t="shared" si="2"/>
        <v>7.2866666666666677E-2</v>
      </c>
      <c r="N14" s="17">
        <f t="shared" si="2"/>
        <v>7.2866666666666677E-2</v>
      </c>
      <c r="O14" s="17">
        <f t="shared" si="2"/>
        <v>7.2866666666666677E-2</v>
      </c>
      <c r="P14" s="17">
        <f t="shared" si="2"/>
        <v>7.2866666666666677E-2</v>
      </c>
      <c r="Q14" s="17">
        <f t="shared" si="2"/>
        <v>7.2866666666666677E-2</v>
      </c>
    </row>
    <row r="15" spans="1:22" ht="16.5" hidden="1" customHeight="1" outlineLevel="1" x14ac:dyDescent="0.3">
      <c r="A15" s="10" t="s">
        <v>17</v>
      </c>
      <c r="F15" s="17">
        <v>4.65E-2</v>
      </c>
      <c r="G15" s="17">
        <v>0.04</v>
      </c>
      <c r="H15" s="17">
        <v>4.2299999999999997E-2</v>
      </c>
      <c r="I15" s="17">
        <v>3.6400000000000002E-2</v>
      </c>
      <c r="J15" s="17">
        <f>AVERAGE(F15:I15)</f>
        <v>4.1300000000000003E-2</v>
      </c>
      <c r="K15" s="17">
        <f>J15</f>
        <v>4.1300000000000003E-2</v>
      </c>
      <c r="L15" s="17">
        <f t="shared" ref="L15:Q15" si="3">K15</f>
        <v>4.1300000000000003E-2</v>
      </c>
      <c r="M15" s="17">
        <f t="shared" si="3"/>
        <v>4.1300000000000003E-2</v>
      </c>
      <c r="N15" s="17">
        <f t="shared" si="3"/>
        <v>4.1300000000000003E-2</v>
      </c>
      <c r="O15" s="17">
        <f t="shared" si="3"/>
        <v>4.1300000000000003E-2</v>
      </c>
      <c r="P15" s="17">
        <f t="shared" si="3"/>
        <v>4.1300000000000003E-2</v>
      </c>
      <c r="Q15" s="17">
        <f t="shared" si="3"/>
        <v>4.1300000000000003E-2</v>
      </c>
    </row>
    <row r="16" spans="1:22" ht="16.5" hidden="1" customHeight="1" outlineLevel="1" x14ac:dyDescent="0.3"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ht="16.5" hidden="1" customHeight="1" outlineLevel="1" x14ac:dyDescent="0.3">
      <c r="A17" s="13" t="s">
        <v>18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 ht="16.5" hidden="1" customHeight="1" outlineLevel="1" x14ac:dyDescent="0.3">
      <c r="A18" s="10" t="s">
        <v>22</v>
      </c>
      <c r="F18" s="17">
        <v>6.4299999999999996E-2</v>
      </c>
      <c r="G18" s="17">
        <v>6.7599999999999993E-2</v>
      </c>
      <c r="H18" s="17">
        <v>5.8700000000000002E-2</v>
      </c>
      <c r="I18" s="17">
        <f>AVERAGE(F18:H18)</f>
        <v>6.3533333333333331E-2</v>
      </c>
      <c r="J18" s="17">
        <f t="shared" ref="J18:Q18" si="4">AVERAGE(G18:I18)</f>
        <v>6.327777777777778E-2</v>
      </c>
      <c r="K18" s="17">
        <f t="shared" si="4"/>
        <v>6.1837037037037045E-2</v>
      </c>
      <c r="L18" s="17">
        <f t="shared" si="4"/>
        <v>6.2882716049382711E-2</v>
      </c>
      <c r="M18" s="17">
        <f t="shared" si="4"/>
        <v>6.2665843621399167E-2</v>
      </c>
      <c r="N18" s="17">
        <f t="shared" si="4"/>
        <v>6.2461865569272967E-2</v>
      </c>
      <c r="O18" s="17">
        <f t="shared" si="4"/>
        <v>6.2670141746684949E-2</v>
      </c>
      <c r="P18" s="17">
        <f t="shared" si="4"/>
        <v>6.2599283645785694E-2</v>
      </c>
      <c r="Q18" s="17">
        <f t="shared" si="4"/>
        <v>6.2577096987247879E-2</v>
      </c>
    </row>
    <row r="19" spans="1:17" ht="16.5" hidden="1" customHeight="1" outlineLevel="1" x14ac:dyDescent="0.3">
      <c r="A19" s="10" t="s">
        <v>21</v>
      </c>
      <c r="F19" s="17">
        <v>4.5400000000000003E-2</v>
      </c>
      <c r="G19" s="17">
        <v>3.7600000000000001E-2</v>
      </c>
      <c r="H19" s="17">
        <v>4.2099999999999999E-2</v>
      </c>
      <c r="I19" s="17">
        <f>AVERAGE(F19:H19)</f>
        <v>4.1699999999999994E-2</v>
      </c>
      <c r="J19" s="17">
        <f>I19</f>
        <v>4.1699999999999994E-2</v>
      </c>
      <c r="K19" s="17">
        <f t="shared" ref="K19:Q19" si="5">J19</f>
        <v>4.1699999999999994E-2</v>
      </c>
      <c r="L19" s="17">
        <f t="shared" si="5"/>
        <v>4.1699999999999994E-2</v>
      </c>
      <c r="M19" s="17">
        <f t="shared" si="5"/>
        <v>4.1699999999999994E-2</v>
      </c>
      <c r="N19" s="17">
        <f t="shared" si="5"/>
        <v>4.1699999999999994E-2</v>
      </c>
      <c r="O19" s="17">
        <f t="shared" si="5"/>
        <v>4.1699999999999994E-2</v>
      </c>
      <c r="P19" s="17">
        <f t="shared" si="5"/>
        <v>4.1699999999999994E-2</v>
      </c>
      <c r="Q19" s="17">
        <f t="shared" si="5"/>
        <v>4.1699999999999994E-2</v>
      </c>
    </row>
    <row r="20" spans="1:17" ht="16.5" hidden="1" customHeight="1" outlineLevel="1" x14ac:dyDescent="0.3">
      <c r="A20" s="10" t="s">
        <v>20</v>
      </c>
      <c r="F20" s="17">
        <v>3.6499999999999998E-2</v>
      </c>
      <c r="G20" s="17">
        <v>3.7600000000000001E-2</v>
      </c>
      <c r="H20" s="17">
        <v>3.9800000000000002E-2</v>
      </c>
      <c r="I20" s="17">
        <f>AVERAGE(F20:H20)</f>
        <v>3.7966666666666669E-2</v>
      </c>
      <c r="J20" s="17">
        <f>I20</f>
        <v>3.7966666666666669E-2</v>
      </c>
      <c r="K20" s="17">
        <f t="shared" ref="K20:Q20" si="6">J20</f>
        <v>3.7966666666666669E-2</v>
      </c>
      <c r="L20" s="17">
        <f t="shared" si="6"/>
        <v>3.7966666666666669E-2</v>
      </c>
      <c r="M20" s="17">
        <f t="shared" si="6"/>
        <v>3.7966666666666669E-2</v>
      </c>
      <c r="N20" s="17">
        <f t="shared" si="6"/>
        <v>3.7966666666666669E-2</v>
      </c>
      <c r="O20" s="17">
        <f t="shared" si="6"/>
        <v>3.7966666666666669E-2</v>
      </c>
      <c r="P20" s="17">
        <f t="shared" si="6"/>
        <v>3.7966666666666669E-2</v>
      </c>
      <c r="Q20" s="17">
        <f t="shared" si="6"/>
        <v>3.7966666666666669E-2</v>
      </c>
    </row>
    <row r="21" spans="1:17" ht="16.5" hidden="1" customHeight="1" outlineLevel="1" x14ac:dyDescent="0.3">
      <c r="A21" s="10" t="s">
        <v>23</v>
      </c>
      <c r="F21" s="17">
        <v>0.2135</v>
      </c>
      <c r="G21" s="17">
        <v>0.2135</v>
      </c>
      <c r="H21" s="17">
        <v>0.2135</v>
      </c>
      <c r="I21" s="17">
        <v>0.2135</v>
      </c>
      <c r="J21" s="17">
        <v>0.2135</v>
      </c>
      <c r="K21" s="17">
        <v>0.2135</v>
      </c>
      <c r="L21" s="17">
        <v>0.2135</v>
      </c>
      <c r="M21" s="17">
        <v>0.2135</v>
      </c>
      <c r="N21" s="17">
        <v>0.2135</v>
      </c>
      <c r="O21" s="17">
        <v>0.2135</v>
      </c>
      <c r="P21" s="17">
        <v>0.2135</v>
      </c>
      <c r="Q21" s="17">
        <v>0.2135</v>
      </c>
    </row>
    <row r="22" spans="1:17" ht="16.5" hidden="1" customHeight="1" outlineLevel="1" x14ac:dyDescent="0.3">
      <c r="A22" s="10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7.25" hidden="1" customHeight="1" outlineLevel="1" thickBot="1" x14ac:dyDescent="0.35">
      <c r="A23" s="33" t="s">
        <v>79</v>
      </c>
      <c r="B23" s="29"/>
      <c r="C23" s="29"/>
      <c r="D23" s="29"/>
      <c r="E23" s="29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5" hidden="1" customHeight="1" outlineLevel="1" x14ac:dyDescent="0.3">
      <c r="A24" s="22" t="s">
        <v>9</v>
      </c>
      <c r="E24" s="23">
        <v>435000</v>
      </c>
      <c r="F24" s="16">
        <f>F40</f>
        <v>589662</v>
      </c>
      <c r="G24" s="16">
        <f t="shared" ref="G24:Q24" si="7">G40</f>
        <v>793842</v>
      </c>
      <c r="H24" s="16">
        <f t="shared" si="7"/>
        <v>911547</v>
      </c>
      <c r="I24" s="16">
        <f t="shared" si="7"/>
        <v>1093629.6000000001</v>
      </c>
      <c r="J24" s="16">
        <f t="shared" si="7"/>
        <v>1419503.4</v>
      </c>
      <c r="K24" s="16">
        <f t="shared" si="7"/>
        <v>1601760</v>
      </c>
      <c r="L24" s="16">
        <f t="shared" si="7"/>
        <v>1188918</v>
      </c>
      <c r="M24" s="16">
        <f t="shared" si="7"/>
        <v>1768736.25</v>
      </c>
      <c r="N24" s="16">
        <f t="shared" si="7"/>
        <v>1466640</v>
      </c>
      <c r="O24" s="16">
        <f t="shared" si="7"/>
        <v>1855278</v>
      </c>
      <c r="P24" s="16">
        <f t="shared" si="7"/>
        <v>2211125</v>
      </c>
      <c r="Q24" s="16">
        <f t="shared" si="7"/>
        <v>1945188.63</v>
      </c>
    </row>
    <row r="25" spans="1:17" ht="16.5" hidden="1" customHeight="1" outlineLevel="1" x14ac:dyDescent="0.3">
      <c r="A25" s="12" t="s">
        <v>27</v>
      </c>
      <c r="E25" s="23">
        <v>110000</v>
      </c>
      <c r="F25" s="16">
        <f>-F46</f>
        <v>144094.5</v>
      </c>
      <c r="G25" s="16">
        <f t="shared" ref="G25:Q25" si="8">-G46</f>
        <v>187452</v>
      </c>
      <c r="H25" s="16">
        <f t="shared" si="8"/>
        <v>222547.5</v>
      </c>
      <c r="I25" s="16">
        <f t="shared" si="8"/>
        <v>256586.40000000002</v>
      </c>
      <c r="J25" s="16">
        <f t="shared" si="8"/>
        <v>342242.25000000006</v>
      </c>
      <c r="K25" s="16">
        <f t="shared" si="8"/>
        <v>385701.58333333331</v>
      </c>
      <c r="L25" s="16">
        <f t="shared" si="8"/>
        <v>284335</v>
      </c>
      <c r="M25" s="16">
        <f t="shared" si="8"/>
        <v>421301.25</v>
      </c>
      <c r="N25" s="16">
        <f t="shared" si="8"/>
        <v>349524</v>
      </c>
      <c r="O25" s="16">
        <f t="shared" si="8"/>
        <v>447307.5</v>
      </c>
      <c r="P25" s="16">
        <f t="shared" si="8"/>
        <v>538040.41666666674</v>
      </c>
      <c r="Q25" s="16">
        <f t="shared" si="8"/>
        <v>464575.65</v>
      </c>
    </row>
    <row r="26" spans="1:17" ht="16.5" hidden="1" customHeight="1" outlineLevel="1" x14ac:dyDescent="0.3">
      <c r="A26" s="10" t="s">
        <v>89</v>
      </c>
      <c r="E26" s="11">
        <f>E72/E24</f>
        <v>2.1839080459770115E-2</v>
      </c>
      <c r="F26" s="25">
        <f>E26</f>
        <v>2.1839080459770115E-2</v>
      </c>
      <c r="G26" s="25">
        <f t="shared" ref="G26:Q26" si="9">F26</f>
        <v>2.1839080459770115E-2</v>
      </c>
      <c r="H26" s="25">
        <f t="shared" si="9"/>
        <v>2.1839080459770115E-2</v>
      </c>
      <c r="I26" s="25">
        <f t="shared" si="9"/>
        <v>2.1839080459770115E-2</v>
      </c>
      <c r="J26" s="25">
        <f t="shared" si="9"/>
        <v>2.1839080459770115E-2</v>
      </c>
      <c r="K26" s="25">
        <f t="shared" si="9"/>
        <v>2.1839080459770115E-2</v>
      </c>
      <c r="L26" s="25">
        <f t="shared" si="9"/>
        <v>2.1839080459770115E-2</v>
      </c>
      <c r="M26" s="25">
        <f t="shared" si="9"/>
        <v>2.1839080459770115E-2</v>
      </c>
      <c r="N26" s="25">
        <f t="shared" si="9"/>
        <v>2.1839080459770115E-2</v>
      </c>
      <c r="O26" s="25">
        <f t="shared" si="9"/>
        <v>2.1839080459770115E-2</v>
      </c>
      <c r="P26" s="25">
        <f t="shared" si="9"/>
        <v>2.1839080459770115E-2</v>
      </c>
      <c r="Q26" s="25">
        <f t="shared" si="9"/>
        <v>2.1839080459770115E-2</v>
      </c>
    </row>
    <row r="27" spans="1:17" ht="16.5" hidden="1" customHeight="1" outlineLevel="1" x14ac:dyDescent="0.3">
      <c r="A27" s="10" t="s">
        <v>90</v>
      </c>
      <c r="E27" s="11">
        <f>E83/E25</f>
        <v>0.11363636363636363</v>
      </c>
      <c r="F27" s="25">
        <f>E27</f>
        <v>0.11363636363636363</v>
      </c>
      <c r="G27" s="25">
        <f t="shared" ref="G27:Q27" si="10">F27</f>
        <v>0.11363636363636363</v>
      </c>
      <c r="H27" s="25">
        <f t="shared" si="10"/>
        <v>0.11363636363636363</v>
      </c>
      <c r="I27" s="25">
        <f t="shared" si="10"/>
        <v>0.11363636363636363</v>
      </c>
      <c r="J27" s="25">
        <f t="shared" si="10"/>
        <v>0.11363636363636363</v>
      </c>
      <c r="K27" s="25">
        <f t="shared" si="10"/>
        <v>0.11363636363636363</v>
      </c>
      <c r="L27" s="25">
        <f t="shared" si="10"/>
        <v>0.11363636363636363</v>
      </c>
      <c r="M27" s="25">
        <f t="shared" si="10"/>
        <v>0.11363636363636363</v>
      </c>
      <c r="N27" s="25">
        <f t="shared" si="10"/>
        <v>0.11363636363636363</v>
      </c>
      <c r="O27" s="25">
        <f t="shared" si="10"/>
        <v>0.11363636363636363</v>
      </c>
      <c r="P27" s="25">
        <f t="shared" si="10"/>
        <v>0.11363636363636363</v>
      </c>
      <c r="Q27" s="25">
        <f t="shared" si="10"/>
        <v>0.11363636363636363</v>
      </c>
    </row>
    <row r="28" spans="1:17" ht="16.5" hidden="1" customHeight="1" outlineLevel="1" x14ac:dyDescent="0.3">
      <c r="A28" s="10" t="s">
        <v>91</v>
      </c>
      <c r="E28" s="11">
        <f>E84/E24</f>
        <v>1.7241379310344827E-2</v>
      </c>
      <c r="F28" s="25">
        <f>E28</f>
        <v>1.7241379310344827E-2</v>
      </c>
      <c r="G28" s="25">
        <f t="shared" ref="G28:Q28" si="11">F28</f>
        <v>1.7241379310344827E-2</v>
      </c>
      <c r="H28" s="25">
        <f t="shared" si="11"/>
        <v>1.7241379310344827E-2</v>
      </c>
      <c r="I28" s="25">
        <f t="shared" si="11"/>
        <v>1.7241379310344827E-2</v>
      </c>
      <c r="J28" s="25">
        <f t="shared" si="11"/>
        <v>1.7241379310344827E-2</v>
      </c>
      <c r="K28" s="25">
        <f t="shared" si="11"/>
        <v>1.7241379310344827E-2</v>
      </c>
      <c r="L28" s="25">
        <f t="shared" si="11"/>
        <v>1.7241379310344827E-2</v>
      </c>
      <c r="M28" s="25">
        <f t="shared" si="11"/>
        <v>1.7241379310344827E-2</v>
      </c>
      <c r="N28" s="25">
        <f t="shared" si="11"/>
        <v>1.7241379310344827E-2</v>
      </c>
      <c r="O28" s="25">
        <f t="shared" si="11"/>
        <v>1.7241379310344827E-2</v>
      </c>
      <c r="P28" s="25">
        <f t="shared" si="11"/>
        <v>1.7241379310344827E-2</v>
      </c>
      <c r="Q28" s="25">
        <f t="shared" si="11"/>
        <v>1.7241379310344827E-2</v>
      </c>
    </row>
    <row r="29" spans="1:17" ht="16.5" hidden="1" customHeight="1" outlineLevel="1" x14ac:dyDescent="0.3">
      <c r="A29" s="10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7.25" hidden="1" customHeight="1" outlineLevel="1" thickBot="1" x14ac:dyDescent="0.35">
      <c r="A30" s="33" t="s">
        <v>80</v>
      </c>
      <c r="B30" s="29"/>
      <c r="C30" s="29"/>
      <c r="D30" s="29"/>
      <c r="E30" s="29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ht="16.5" hidden="1" customHeight="1" outlineLevel="1" x14ac:dyDescent="0.3">
      <c r="A31" s="10" t="s">
        <v>81</v>
      </c>
      <c r="F31" s="17"/>
      <c r="G31" s="17"/>
      <c r="H31" s="17"/>
      <c r="I31" s="17"/>
      <c r="J31" s="23">
        <v>35000</v>
      </c>
      <c r="K31" s="17"/>
      <c r="L31" s="17"/>
      <c r="M31" s="17"/>
      <c r="N31" s="17"/>
      <c r="O31" s="17"/>
      <c r="P31" s="17"/>
      <c r="Q31" s="17"/>
    </row>
    <row r="32" spans="1:17" ht="16.5" hidden="1" customHeight="1" outlineLevel="1" x14ac:dyDescent="0.3">
      <c r="A32" s="10" t="s">
        <v>82</v>
      </c>
      <c r="F32" s="23">
        <v>1000</v>
      </c>
      <c r="G32" s="23">
        <v>1000</v>
      </c>
      <c r="H32" s="23">
        <v>1000</v>
      </c>
      <c r="I32" s="23">
        <v>1000</v>
      </c>
      <c r="J32" s="23">
        <v>1000</v>
      </c>
      <c r="K32" s="23">
        <v>1000</v>
      </c>
      <c r="L32" s="23">
        <v>1000</v>
      </c>
      <c r="M32" s="23">
        <v>1000</v>
      </c>
      <c r="N32" s="23">
        <v>1000</v>
      </c>
      <c r="O32" s="23">
        <v>1000</v>
      </c>
      <c r="P32" s="23">
        <v>1000</v>
      </c>
      <c r="Q32" s="23">
        <v>1000</v>
      </c>
    </row>
    <row r="33" spans="1:17" ht="16.5" hidden="1" customHeight="1" outlineLevel="1" x14ac:dyDescent="0.3">
      <c r="A33" s="10" t="s">
        <v>92</v>
      </c>
      <c r="F33" s="17">
        <v>6.4500000000000002E-2</v>
      </c>
      <c r="G33" s="17">
        <v>6.4500000000000002E-2</v>
      </c>
      <c r="H33" s="17">
        <v>6.4500000000000002E-2</v>
      </c>
      <c r="I33" s="17">
        <v>6.4500000000000002E-2</v>
      </c>
      <c r="J33" s="17">
        <v>6.4500000000000002E-2</v>
      </c>
      <c r="K33" s="17">
        <v>6.4500000000000002E-2</v>
      </c>
      <c r="L33" s="17">
        <v>6.4500000000000002E-2</v>
      </c>
      <c r="M33" s="17">
        <v>6.4500000000000002E-2</v>
      </c>
      <c r="N33" s="17">
        <v>6.4500000000000002E-2</v>
      </c>
      <c r="O33" s="17">
        <v>6.4500000000000002E-2</v>
      </c>
      <c r="P33" s="17">
        <v>6.4500000000000002E-2</v>
      </c>
      <c r="Q33" s="17">
        <v>6.4500000000000002E-2</v>
      </c>
    </row>
    <row r="34" spans="1:17" collapsed="1" x14ac:dyDescent="0.3">
      <c r="A34" s="10"/>
      <c r="F34" s="11"/>
      <c r="G34" s="25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x14ac:dyDescent="0.3">
      <c r="A35" s="3" t="s">
        <v>1</v>
      </c>
      <c r="B35" s="3"/>
      <c r="C35" s="3"/>
      <c r="D35" s="3"/>
      <c r="E35" s="3"/>
      <c r="F35" s="3"/>
      <c r="G35" s="20" t="s">
        <v>93</v>
      </c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17.25" hidden="1" customHeight="1" outlineLevel="1" thickBot="1" x14ac:dyDescent="0.3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1:17" ht="16.5" hidden="1" customHeight="1" outlineLevel="1" x14ac:dyDescent="0.3">
      <c r="A37" s="13" t="s">
        <v>9</v>
      </c>
    </row>
    <row r="38" spans="1:17" ht="16.5" hidden="1" customHeight="1" outlineLevel="1" x14ac:dyDescent="0.3">
      <c r="A38" s="10" t="s">
        <v>25</v>
      </c>
      <c r="F38" s="14">
        <f t="shared" ref="F38:Q38" si="12">F8*F9</f>
        <v>615000</v>
      </c>
      <c r="G38" s="14">
        <f t="shared" si="12"/>
        <v>820000</v>
      </c>
      <c r="H38" s="14">
        <f t="shared" si="12"/>
        <v>945000</v>
      </c>
      <c r="I38" s="14">
        <f t="shared" si="12"/>
        <v>1134000</v>
      </c>
      <c r="J38" s="14">
        <f t="shared" si="12"/>
        <v>1480500</v>
      </c>
      <c r="K38" s="14">
        <f t="shared" si="12"/>
        <v>1668500</v>
      </c>
      <c r="L38" s="14">
        <f t="shared" si="12"/>
        <v>1230000</v>
      </c>
      <c r="M38" s="14">
        <f t="shared" si="12"/>
        <v>1822500</v>
      </c>
      <c r="N38" s="14">
        <f t="shared" si="12"/>
        <v>1512000</v>
      </c>
      <c r="O38" s="14">
        <f t="shared" si="12"/>
        <v>1935000</v>
      </c>
      <c r="P38" s="14">
        <f t="shared" si="12"/>
        <v>2327500</v>
      </c>
      <c r="Q38" s="14">
        <f t="shared" si="12"/>
        <v>2009700</v>
      </c>
    </row>
    <row r="39" spans="1:17" ht="17.25" hidden="1" customHeight="1" outlineLevel="1" thickBot="1" x14ac:dyDescent="0.35">
      <c r="A39" s="32" t="s">
        <v>12</v>
      </c>
      <c r="B39" s="29"/>
      <c r="C39" s="29"/>
      <c r="D39" s="29"/>
      <c r="E39" s="29"/>
      <c r="F39" s="30">
        <f t="shared" ref="F39:Q39" si="13">-F10*F38</f>
        <v>-25338</v>
      </c>
      <c r="G39" s="30">
        <f t="shared" si="13"/>
        <v>-26158</v>
      </c>
      <c r="H39" s="30">
        <f t="shared" si="13"/>
        <v>-33453</v>
      </c>
      <c r="I39" s="30">
        <f t="shared" si="13"/>
        <v>-40370.400000000001</v>
      </c>
      <c r="J39" s="30">
        <f t="shared" si="13"/>
        <v>-60996.6</v>
      </c>
      <c r="K39" s="30">
        <f t="shared" si="13"/>
        <v>-66740</v>
      </c>
      <c r="L39" s="30">
        <f t="shared" si="13"/>
        <v>-41082</v>
      </c>
      <c r="M39" s="30">
        <f t="shared" si="13"/>
        <v>-53763.75</v>
      </c>
      <c r="N39" s="30">
        <f t="shared" si="13"/>
        <v>-45360</v>
      </c>
      <c r="O39" s="30">
        <f t="shared" si="13"/>
        <v>-79722</v>
      </c>
      <c r="P39" s="30">
        <f t="shared" si="13"/>
        <v>-116375</v>
      </c>
      <c r="Q39" s="30">
        <f t="shared" si="13"/>
        <v>-64511.369999999995</v>
      </c>
    </row>
    <row r="40" spans="1:17" ht="16.5" hidden="1" customHeight="1" outlineLevel="1" x14ac:dyDescent="0.3">
      <c r="A40" s="13" t="s">
        <v>26</v>
      </c>
      <c r="F40" s="15">
        <f>SUM(F38:F39)</f>
        <v>589662</v>
      </c>
      <c r="G40" s="15">
        <f t="shared" ref="G40:Q40" si="14">SUM(G38:G39)</f>
        <v>793842</v>
      </c>
      <c r="H40" s="15">
        <f t="shared" si="14"/>
        <v>911547</v>
      </c>
      <c r="I40" s="15">
        <f t="shared" si="14"/>
        <v>1093629.6000000001</v>
      </c>
      <c r="J40" s="15">
        <f t="shared" si="14"/>
        <v>1419503.4</v>
      </c>
      <c r="K40" s="15">
        <f t="shared" si="14"/>
        <v>1601760</v>
      </c>
      <c r="L40" s="15">
        <f t="shared" si="14"/>
        <v>1188918</v>
      </c>
      <c r="M40" s="15">
        <f t="shared" si="14"/>
        <v>1768736.25</v>
      </c>
      <c r="N40" s="15">
        <f t="shared" si="14"/>
        <v>1466640</v>
      </c>
      <c r="O40" s="15">
        <f t="shared" si="14"/>
        <v>1855278</v>
      </c>
      <c r="P40" s="15">
        <f t="shared" si="14"/>
        <v>2211125</v>
      </c>
      <c r="Q40" s="15">
        <f t="shared" si="14"/>
        <v>1945188.63</v>
      </c>
    </row>
    <row r="41" spans="1:17" ht="17.25" hidden="1" customHeight="1" outlineLevel="1" thickBot="1" x14ac:dyDescent="0.3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 spans="1:17" ht="16.5" hidden="1" customHeight="1" outlineLevel="1" x14ac:dyDescent="0.3">
      <c r="A42" s="8" t="s">
        <v>27</v>
      </c>
    </row>
    <row r="43" spans="1:17" ht="16.5" hidden="1" customHeight="1" outlineLevel="1" x14ac:dyDescent="0.3">
      <c r="A43" s="10" t="s">
        <v>28</v>
      </c>
      <c r="F43" s="14">
        <f t="shared" ref="F43:Q43" si="15">-F13*F$38</f>
        <v>-69126</v>
      </c>
      <c r="G43" s="14">
        <f t="shared" si="15"/>
        <v>-93726</v>
      </c>
      <c r="H43" s="14">
        <f t="shared" si="15"/>
        <v>-117463.5</v>
      </c>
      <c r="I43" s="14">
        <f t="shared" si="15"/>
        <v>-132678</v>
      </c>
      <c r="J43" s="14">
        <f t="shared" si="15"/>
        <v>-173218.5</v>
      </c>
      <c r="K43" s="14">
        <f t="shared" si="15"/>
        <v>-195214.5</v>
      </c>
      <c r="L43" s="14">
        <f t="shared" si="15"/>
        <v>-143910</v>
      </c>
      <c r="M43" s="14">
        <f t="shared" si="15"/>
        <v>-213232.5</v>
      </c>
      <c r="N43" s="14">
        <f t="shared" si="15"/>
        <v>-176904</v>
      </c>
      <c r="O43" s="14">
        <f t="shared" si="15"/>
        <v>-226395</v>
      </c>
      <c r="P43" s="14">
        <f t="shared" si="15"/>
        <v>-272317.5</v>
      </c>
      <c r="Q43" s="14">
        <f t="shared" si="15"/>
        <v>-235134.9</v>
      </c>
    </row>
    <row r="44" spans="1:17" ht="16.5" hidden="1" customHeight="1" outlineLevel="1" x14ac:dyDescent="0.3">
      <c r="A44" s="10" t="s">
        <v>14</v>
      </c>
      <c r="F44" s="14">
        <f t="shared" ref="F44:Q44" si="16">-F14*F$38</f>
        <v>-46371</v>
      </c>
      <c r="G44" s="14">
        <f t="shared" si="16"/>
        <v>-60926.000000000007</v>
      </c>
      <c r="H44" s="14">
        <f t="shared" si="16"/>
        <v>-65110.5</v>
      </c>
      <c r="I44" s="14">
        <f t="shared" si="16"/>
        <v>-82630.800000000017</v>
      </c>
      <c r="J44" s="14">
        <f t="shared" si="16"/>
        <v>-107879.10000000002</v>
      </c>
      <c r="K44" s="14">
        <f t="shared" si="16"/>
        <v>-121578.03333333335</v>
      </c>
      <c r="L44" s="14">
        <f t="shared" si="16"/>
        <v>-89626.000000000015</v>
      </c>
      <c r="M44" s="14">
        <f t="shared" si="16"/>
        <v>-132799.50000000003</v>
      </c>
      <c r="N44" s="14">
        <f t="shared" si="16"/>
        <v>-110174.40000000001</v>
      </c>
      <c r="O44" s="14">
        <f t="shared" si="16"/>
        <v>-140997.00000000003</v>
      </c>
      <c r="P44" s="14">
        <f t="shared" si="16"/>
        <v>-169597.16666666669</v>
      </c>
      <c r="Q44" s="14">
        <f t="shared" si="16"/>
        <v>-146440.14000000001</v>
      </c>
    </row>
    <row r="45" spans="1:17" ht="17.25" hidden="1" customHeight="1" outlineLevel="1" thickBot="1" x14ac:dyDescent="0.35">
      <c r="A45" s="32" t="s">
        <v>29</v>
      </c>
      <c r="B45" s="29"/>
      <c r="C45" s="29"/>
      <c r="D45" s="29"/>
      <c r="E45" s="29"/>
      <c r="F45" s="30">
        <f t="shared" ref="F45:Q45" si="17">-F15*F$38</f>
        <v>-28597.5</v>
      </c>
      <c r="G45" s="30">
        <f t="shared" si="17"/>
        <v>-32800</v>
      </c>
      <c r="H45" s="30">
        <f t="shared" si="17"/>
        <v>-39973.5</v>
      </c>
      <c r="I45" s="30">
        <f t="shared" si="17"/>
        <v>-41277.599999999999</v>
      </c>
      <c r="J45" s="30">
        <f t="shared" si="17"/>
        <v>-61144.65</v>
      </c>
      <c r="K45" s="30">
        <f t="shared" si="17"/>
        <v>-68909.05</v>
      </c>
      <c r="L45" s="30">
        <f t="shared" si="17"/>
        <v>-50799.000000000007</v>
      </c>
      <c r="M45" s="30">
        <f t="shared" si="17"/>
        <v>-75269.25</v>
      </c>
      <c r="N45" s="30">
        <f t="shared" si="17"/>
        <v>-62445.600000000006</v>
      </c>
      <c r="O45" s="30">
        <f t="shared" si="17"/>
        <v>-79915.5</v>
      </c>
      <c r="P45" s="30">
        <f t="shared" si="17"/>
        <v>-96125.750000000015</v>
      </c>
      <c r="Q45" s="30">
        <f t="shared" si="17"/>
        <v>-83000.61</v>
      </c>
    </row>
    <row r="46" spans="1:17" ht="17.25" hidden="1" customHeight="1" outlineLevel="1" thickBot="1" x14ac:dyDescent="0.35">
      <c r="A46" s="33" t="s">
        <v>30</v>
      </c>
      <c r="B46" s="29"/>
      <c r="C46" s="29"/>
      <c r="D46" s="29"/>
      <c r="E46" s="29"/>
      <c r="F46" s="34">
        <f>SUM(F43:F45)</f>
        <v>-144094.5</v>
      </c>
      <c r="G46" s="34">
        <f t="shared" ref="G46:Q46" si="18">SUM(G43:G45)</f>
        <v>-187452</v>
      </c>
      <c r="H46" s="34">
        <f t="shared" si="18"/>
        <v>-222547.5</v>
      </c>
      <c r="I46" s="34">
        <f t="shared" si="18"/>
        <v>-256586.40000000002</v>
      </c>
      <c r="J46" s="34">
        <f t="shared" si="18"/>
        <v>-342242.25000000006</v>
      </c>
      <c r="K46" s="34">
        <f t="shared" si="18"/>
        <v>-385701.58333333331</v>
      </c>
      <c r="L46" s="34">
        <f t="shared" si="18"/>
        <v>-284335</v>
      </c>
      <c r="M46" s="34">
        <f t="shared" si="18"/>
        <v>-421301.25</v>
      </c>
      <c r="N46" s="34">
        <f t="shared" si="18"/>
        <v>-349524</v>
      </c>
      <c r="O46" s="34">
        <f t="shared" si="18"/>
        <v>-447307.5</v>
      </c>
      <c r="P46" s="34">
        <f t="shared" si="18"/>
        <v>-538040.41666666674</v>
      </c>
      <c r="Q46" s="34">
        <f t="shared" si="18"/>
        <v>-464575.65</v>
      </c>
    </row>
    <row r="47" spans="1:17" ht="16.5" hidden="1" customHeight="1" outlineLevel="1" x14ac:dyDescent="0.3">
      <c r="A47" s="13" t="s">
        <v>35</v>
      </c>
      <c r="F47" s="15">
        <f>F40+F46</f>
        <v>445567.5</v>
      </c>
      <c r="G47" s="15">
        <f t="shared" ref="G47:Q47" si="19">G40+G46</f>
        <v>606390</v>
      </c>
      <c r="H47" s="15">
        <f t="shared" si="19"/>
        <v>688999.5</v>
      </c>
      <c r="I47" s="15">
        <f t="shared" si="19"/>
        <v>837043.20000000007</v>
      </c>
      <c r="J47" s="15">
        <f t="shared" si="19"/>
        <v>1077261.1499999999</v>
      </c>
      <c r="K47" s="15">
        <f t="shared" si="19"/>
        <v>1216058.4166666667</v>
      </c>
      <c r="L47" s="15">
        <f t="shared" si="19"/>
        <v>904583</v>
      </c>
      <c r="M47" s="15">
        <f t="shared" si="19"/>
        <v>1347435</v>
      </c>
      <c r="N47" s="15">
        <f t="shared" si="19"/>
        <v>1117116</v>
      </c>
      <c r="O47" s="15">
        <f t="shared" si="19"/>
        <v>1407970.5</v>
      </c>
      <c r="P47" s="15">
        <f t="shared" si="19"/>
        <v>1673084.5833333333</v>
      </c>
      <c r="Q47" s="15">
        <f t="shared" si="19"/>
        <v>1480612.98</v>
      </c>
    </row>
    <row r="48" spans="1:17" ht="17.25" hidden="1" customHeight="1" outlineLevel="1" thickBot="1" x14ac:dyDescent="0.35">
      <c r="A48" s="29"/>
      <c r="B48" s="29"/>
      <c r="C48" s="29"/>
      <c r="D48" s="29"/>
      <c r="E48" s="29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</row>
    <row r="49" spans="1:17" ht="16.5" hidden="1" customHeight="1" outlineLevel="1" x14ac:dyDescent="0.3">
      <c r="A49" s="39" t="s">
        <v>94</v>
      </c>
      <c r="B49" s="40"/>
      <c r="C49" s="40"/>
      <c r="D49" s="40"/>
      <c r="E49" s="40"/>
      <c r="F49" s="41">
        <f>F47/F40</f>
        <v>0.75563204005006257</v>
      </c>
      <c r="G49" s="41">
        <f t="shared" ref="G49:Q49" si="20">G47/G40</f>
        <v>0.76386736907344288</v>
      </c>
      <c r="H49" s="41">
        <f t="shared" si="20"/>
        <v>0.75585735019697287</v>
      </c>
      <c r="I49" s="41">
        <f t="shared" si="20"/>
        <v>0.7653808931287156</v>
      </c>
      <c r="J49" s="41">
        <f t="shared" si="20"/>
        <v>0.75890001390627171</v>
      </c>
      <c r="K49" s="41">
        <f t="shared" si="20"/>
        <v>0.75920138888888888</v>
      </c>
      <c r="L49" s="41">
        <f t="shared" si="20"/>
        <v>0.76084557555693499</v>
      </c>
      <c r="M49" s="41">
        <f t="shared" si="20"/>
        <v>0.76180662888545425</v>
      </c>
      <c r="N49" s="41">
        <f t="shared" si="20"/>
        <v>0.76168384879725082</v>
      </c>
      <c r="O49" s="41">
        <f t="shared" si="20"/>
        <v>0.75890001390627171</v>
      </c>
      <c r="P49" s="41">
        <f t="shared" si="20"/>
        <v>0.7566666666666666</v>
      </c>
      <c r="Q49" s="41">
        <f t="shared" si="20"/>
        <v>0.76116678720253472</v>
      </c>
    </row>
    <row r="50" spans="1:17" ht="17.25" hidden="1" customHeight="1" outlineLevel="1" thickBot="1" x14ac:dyDescent="0.3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</row>
    <row r="51" spans="1:17" ht="16.5" hidden="1" customHeight="1" outlineLevel="1" x14ac:dyDescent="0.3">
      <c r="A51" s="13" t="s">
        <v>31</v>
      </c>
    </row>
    <row r="52" spans="1:17" ht="16.5" hidden="1" customHeight="1" outlineLevel="1" x14ac:dyDescent="0.3">
      <c r="A52" s="10" t="s">
        <v>19</v>
      </c>
      <c r="F52" s="14">
        <f t="shared" ref="F52:Q52" si="21">F18*-F$38</f>
        <v>-39544.5</v>
      </c>
      <c r="G52" s="14">
        <f t="shared" si="21"/>
        <v>-55431.999999999993</v>
      </c>
      <c r="H52" s="14">
        <f t="shared" si="21"/>
        <v>-55471.5</v>
      </c>
      <c r="I52" s="14">
        <f t="shared" si="21"/>
        <v>-72046.8</v>
      </c>
      <c r="J52" s="14">
        <f t="shared" si="21"/>
        <v>-93682.75</v>
      </c>
      <c r="K52" s="14">
        <f t="shared" si="21"/>
        <v>-103175.09629629631</v>
      </c>
      <c r="L52" s="14">
        <f t="shared" si="21"/>
        <v>-77345.74074074073</v>
      </c>
      <c r="M52" s="14">
        <f t="shared" si="21"/>
        <v>-114208.49999999999</v>
      </c>
      <c r="N52" s="14">
        <f t="shared" si="21"/>
        <v>-94442.340740740721</v>
      </c>
      <c r="O52" s="14">
        <f t="shared" si="21"/>
        <v>-121266.72427983537</v>
      </c>
      <c r="P52" s="14">
        <f t="shared" si="21"/>
        <v>-145699.83268556622</v>
      </c>
      <c r="Q52" s="14">
        <f t="shared" si="21"/>
        <v>-125761.19181527206</v>
      </c>
    </row>
    <row r="53" spans="1:17" ht="16.5" hidden="1" customHeight="1" outlineLevel="1" x14ac:dyDescent="0.3">
      <c r="A53" s="10" t="s">
        <v>32</v>
      </c>
      <c r="F53" s="14">
        <f t="shared" ref="F53:Q53" si="22">F19*-F$38</f>
        <v>-27921</v>
      </c>
      <c r="G53" s="14">
        <f t="shared" si="22"/>
        <v>-30832</v>
      </c>
      <c r="H53" s="14">
        <f t="shared" si="22"/>
        <v>-39784.5</v>
      </c>
      <c r="I53" s="14">
        <f t="shared" si="22"/>
        <v>-47287.799999999996</v>
      </c>
      <c r="J53" s="14">
        <f t="shared" si="22"/>
        <v>-61736.849999999991</v>
      </c>
      <c r="K53" s="14">
        <f t="shared" si="22"/>
        <v>-69576.45</v>
      </c>
      <c r="L53" s="14">
        <f t="shared" si="22"/>
        <v>-51290.999999999993</v>
      </c>
      <c r="M53" s="14">
        <f t="shared" si="22"/>
        <v>-75998.249999999985</v>
      </c>
      <c r="N53" s="14">
        <f t="shared" si="22"/>
        <v>-63050.399999999994</v>
      </c>
      <c r="O53" s="14">
        <f t="shared" si="22"/>
        <v>-80689.499999999985</v>
      </c>
      <c r="P53" s="14">
        <f t="shared" si="22"/>
        <v>-97056.749999999985</v>
      </c>
      <c r="Q53" s="14">
        <f t="shared" si="22"/>
        <v>-83804.489999999991</v>
      </c>
    </row>
    <row r="54" spans="1:17" ht="17.25" hidden="1" customHeight="1" outlineLevel="1" thickBot="1" x14ac:dyDescent="0.35">
      <c r="A54" s="32" t="s">
        <v>33</v>
      </c>
      <c r="B54" s="29"/>
      <c r="C54" s="29"/>
      <c r="D54" s="29"/>
      <c r="E54" s="29"/>
      <c r="F54" s="30">
        <f t="shared" ref="F54:Q54" si="23">F20*-F$38</f>
        <v>-22447.5</v>
      </c>
      <c r="G54" s="30">
        <f t="shared" si="23"/>
        <v>-30832</v>
      </c>
      <c r="H54" s="30">
        <f t="shared" si="23"/>
        <v>-37611</v>
      </c>
      <c r="I54" s="30">
        <f t="shared" si="23"/>
        <v>-43054.200000000004</v>
      </c>
      <c r="J54" s="30">
        <f t="shared" si="23"/>
        <v>-56209.65</v>
      </c>
      <c r="K54" s="30">
        <f t="shared" si="23"/>
        <v>-63347.383333333339</v>
      </c>
      <c r="L54" s="30">
        <f t="shared" si="23"/>
        <v>-46699</v>
      </c>
      <c r="M54" s="30">
        <f t="shared" si="23"/>
        <v>-69194.25</v>
      </c>
      <c r="N54" s="30">
        <f t="shared" si="23"/>
        <v>-57405.600000000006</v>
      </c>
      <c r="O54" s="30">
        <f t="shared" si="23"/>
        <v>-73465.5</v>
      </c>
      <c r="P54" s="30">
        <f t="shared" si="23"/>
        <v>-88367.416666666672</v>
      </c>
      <c r="Q54" s="30">
        <f t="shared" si="23"/>
        <v>-76301.61</v>
      </c>
    </row>
    <row r="55" spans="1:17" ht="16.5" hidden="1" customHeight="1" outlineLevel="1" x14ac:dyDescent="0.3">
      <c r="A55" s="13" t="s">
        <v>34</v>
      </c>
      <c r="F55" s="15">
        <f>SUM(F52:F54)</f>
        <v>-89913</v>
      </c>
      <c r="G55" s="15">
        <f t="shared" ref="G55:Q55" si="24">SUM(G52:G54)</f>
        <v>-117096</v>
      </c>
      <c r="H55" s="15">
        <f t="shared" si="24"/>
        <v>-132867</v>
      </c>
      <c r="I55" s="15">
        <f t="shared" si="24"/>
        <v>-162388.80000000002</v>
      </c>
      <c r="J55" s="15">
        <f t="shared" si="24"/>
        <v>-211629.24999999997</v>
      </c>
      <c r="K55" s="15">
        <f t="shared" si="24"/>
        <v>-236098.92962962962</v>
      </c>
      <c r="L55" s="15">
        <f t="shared" si="24"/>
        <v>-175335.74074074073</v>
      </c>
      <c r="M55" s="15">
        <f t="shared" si="24"/>
        <v>-259400.99999999997</v>
      </c>
      <c r="N55" s="15">
        <f t="shared" si="24"/>
        <v>-214898.34074074074</v>
      </c>
      <c r="O55" s="15">
        <f t="shared" si="24"/>
        <v>-275421.72427983535</v>
      </c>
      <c r="P55" s="15">
        <f t="shared" si="24"/>
        <v>-331123.9993522329</v>
      </c>
      <c r="Q55" s="15">
        <f t="shared" si="24"/>
        <v>-285867.29181527207</v>
      </c>
    </row>
    <row r="56" spans="1:17" ht="17.25" hidden="1" customHeight="1" outlineLevel="1" thickBot="1" x14ac:dyDescent="0.3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</row>
    <row r="57" spans="1:17" ht="16.5" hidden="1" customHeight="1" outlineLevel="1" x14ac:dyDescent="0.3">
      <c r="A57" s="13" t="s">
        <v>36</v>
      </c>
      <c r="F57" s="15">
        <f>F47+F55</f>
        <v>355654.5</v>
      </c>
      <c r="G57" s="15">
        <f t="shared" ref="G57:Q57" si="25">G47+G55</f>
        <v>489294</v>
      </c>
      <c r="H57" s="15">
        <f t="shared" si="25"/>
        <v>556132.5</v>
      </c>
      <c r="I57" s="15">
        <f t="shared" si="25"/>
        <v>674654.4</v>
      </c>
      <c r="J57" s="15">
        <f t="shared" si="25"/>
        <v>865631.89999999991</v>
      </c>
      <c r="K57" s="15">
        <f t="shared" si="25"/>
        <v>979959.48703703715</v>
      </c>
      <c r="L57" s="15">
        <f t="shared" si="25"/>
        <v>729247.25925925933</v>
      </c>
      <c r="M57" s="15">
        <f t="shared" si="25"/>
        <v>1088034</v>
      </c>
      <c r="N57" s="15">
        <f t="shared" si="25"/>
        <v>902217.65925925924</v>
      </c>
      <c r="O57" s="15">
        <f t="shared" si="25"/>
        <v>1132548.7757201646</v>
      </c>
      <c r="P57" s="15">
        <f t="shared" si="25"/>
        <v>1341960.5839811005</v>
      </c>
      <c r="Q57" s="15">
        <f t="shared" si="25"/>
        <v>1194745.6881847279</v>
      </c>
    </row>
    <row r="58" spans="1:17" ht="16.5" hidden="1" customHeight="1" outlineLevel="1" x14ac:dyDescent="0.3"/>
    <row r="59" spans="1:17" ht="17.25" hidden="1" customHeight="1" outlineLevel="1" thickBot="1" x14ac:dyDescent="0.35">
      <c r="A59" s="32" t="s">
        <v>37</v>
      </c>
      <c r="B59" s="29"/>
      <c r="C59" s="29"/>
      <c r="D59" s="29"/>
      <c r="E59" s="29"/>
      <c r="F59" s="30">
        <f>-F135</f>
        <v>-3150</v>
      </c>
      <c r="G59" s="30">
        <f t="shared" ref="G59:Q59" si="26">-G135</f>
        <v>-3150</v>
      </c>
      <c r="H59" s="30">
        <f t="shared" si="26"/>
        <v>-3150</v>
      </c>
      <c r="I59" s="30">
        <f t="shared" si="26"/>
        <v>-3150</v>
      </c>
      <c r="J59" s="30">
        <f t="shared" si="26"/>
        <v>-3150</v>
      </c>
      <c r="K59" s="30">
        <f t="shared" si="26"/>
        <v>-3150</v>
      </c>
      <c r="L59" s="30">
        <f t="shared" si="26"/>
        <v>-3150</v>
      </c>
      <c r="M59" s="30">
        <f t="shared" si="26"/>
        <v>-3150</v>
      </c>
      <c r="N59" s="30">
        <f t="shared" si="26"/>
        <v>-3150</v>
      </c>
      <c r="O59" s="30">
        <f t="shared" si="26"/>
        <v>-3150</v>
      </c>
      <c r="P59" s="30">
        <f t="shared" si="26"/>
        <v>-3150</v>
      </c>
      <c r="Q59" s="30">
        <f t="shared" si="26"/>
        <v>-3150</v>
      </c>
    </row>
    <row r="60" spans="1:17" ht="16.5" hidden="1" customHeight="1" outlineLevel="1" x14ac:dyDescent="0.3">
      <c r="A60" s="8" t="s">
        <v>38</v>
      </c>
      <c r="F60" s="15">
        <f>F57+F59</f>
        <v>352504.5</v>
      </c>
      <c r="G60" s="15">
        <f t="shared" ref="G60:Q60" si="27">G57+G59</f>
        <v>486144</v>
      </c>
      <c r="H60" s="15">
        <f t="shared" si="27"/>
        <v>552982.5</v>
      </c>
      <c r="I60" s="15">
        <f>I57+I59</f>
        <v>671504.4</v>
      </c>
      <c r="J60" s="15">
        <f t="shared" si="27"/>
        <v>862481.89999999991</v>
      </c>
      <c r="K60" s="15">
        <f t="shared" si="27"/>
        <v>976809.48703703715</v>
      </c>
      <c r="L60" s="15">
        <f t="shared" si="27"/>
        <v>726097.25925925933</v>
      </c>
      <c r="M60" s="15">
        <f t="shared" si="27"/>
        <v>1084884</v>
      </c>
      <c r="N60" s="15">
        <f t="shared" si="27"/>
        <v>899067.65925925924</v>
      </c>
      <c r="O60" s="15">
        <f t="shared" si="27"/>
        <v>1129398.7757201646</v>
      </c>
      <c r="P60" s="15">
        <f t="shared" si="27"/>
        <v>1338810.5839811005</v>
      </c>
      <c r="Q60" s="15">
        <f t="shared" si="27"/>
        <v>1191595.6881847279</v>
      </c>
    </row>
    <row r="61" spans="1:17" ht="17.25" hidden="1" customHeight="1" outlineLevel="1" thickBot="1" x14ac:dyDescent="0.35">
      <c r="A61" s="32" t="s">
        <v>39</v>
      </c>
      <c r="B61" s="29"/>
      <c r="C61" s="29"/>
      <c r="D61" s="29"/>
      <c r="E61" s="29"/>
      <c r="F61" s="30">
        <f t="shared" ref="F61:Q61" si="28">-F33*F88</f>
        <v>-2838</v>
      </c>
      <c r="G61" s="30">
        <f t="shared" si="28"/>
        <v>-2773.5</v>
      </c>
      <c r="H61" s="30">
        <f t="shared" si="28"/>
        <v>-2709</v>
      </c>
      <c r="I61" s="30">
        <f t="shared" si="28"/>
        <v>-2644.5</v>
      </c>
      <c r="J61" s="30">
        <f t="shared" si="28"/>
        <v>-4837.5</v>
      </c>
      <c r="K61" s="30">
        <f t="shared" si="28"/>
        <v>-4773</v>
      </c>
      <c r="L61" s="30">
        <f t="shared" si="28"/>
        <v>-4708.5</v>
      </c>
      <c r="M61" s="30">
        <f t="shared" si="28"/>
        <v>-4644</v>
      </c>
      <c r="N61" s="30">
        <f t="shared" si="28"/>
        <v>-4579.5</v>
      </c>
      <c r="O61" s="30">
        <f t="shared" si="28"/>
        <v>-4515</v>
      </c>
      <c r="P61" s="30">
        <f t="shared" si="28"/>
        <v>-4450.5</v>
      </c>
      <c r="Q61" s="30">
        <f t="shared" si="28"/>
        <v>-4386</v>
      </c>
    </row>
    <row r="62" spans="1:17" ht="16.5" hidden="1" customHeight="1" outlineLevel="1" x14ac:dyDescent="0.3">
      <c r="A62" s="8" t="s">
        <v>40</v>
      </c>
      <c r="F62" s="15">
        <f>F60+F61</f>
        <v>349666.5</v>
      </c>
      <c r="G62" s="15">
        <f t="shared" ref="G62:Q62" si="29">G60+G61</f>
        <v>483370.5</v>
      </c>
      <c r="H62" s="15">
        <f t="shared" si="29"/>
        <v>550273.5</v>
      </c>
      <c r="I62" s="15">
        <f t="shared" si="29"/>
        <v>668859.9</v>
      </c>
      <c r="J62" s="15">
        <f t="shared" si="29"/>
        <v>857644.39999999991</v>
      </c>
      <c r="K62" s="15">
        <f t="shared" si="29"/>
        <v>972036.48703703715</v>
      </c>
      <c r="L62" s="15">
        <f t="shared" si="29"/>
        <v>721388.75925925933</v>
      </c>
      <c r="M62" s="15">
        <f t="shared" si="29"/>
        <v>1080240</v>
      </c>
      <c r="N62" s="15">
        <f t="shared" si="29"/>
        <v>894488.15925925924</v>
      </c>
      <c r="O62" s="15">
        <f t="shared" si="29"/>
        <v>1124883.7757201646</v>
      </c>
      <c r="P62" s="15">
        <f t="shared" si="29"/>
        <v>1334360.0839811005</v>
      </c>
      <c r="Q62" s="15">
        <f t="shared" si="29"/>
        <v>1187209.6881847279</v>
      </c>
    </row>
    <row r="63" spans="1:17" ht="17.25" hidden="1" customHeight="1" outlineLevel="1" thickBot="1" x14ac:dyDescent="0.35">
      <c r="A63" s="32" t="s">
        <v>23</v>
      </c>
      <c r="B63" s="29"/>
      <c r="C63" s="29"/>
      <c r="D63" s="29"/>
      <c r="E63" s="29"/>
      <c r="F63" s="30">
        <f>-F62*F21</f>
        <v>-74653.797749999998</v>
      </c>
      <c r="G63" s="30">
        <f t="shared" ref="G63:Q63" si="30">-G62*G21</f>
        <v>-103199.60175</v>
      </c>
      <c r="H63" s="30">
        <f t="shared" si="30"/>
        <v>-117483.39225</v>
      </c>
      <c r="I63" s="30">
        <f>-I62*I21</f>
        <v>-142801.58864999999</v>
      </c>
      <c r="J63" s="30">
        <f t="shared" si="30"/>
        <v>-183107.07939999999</v>
      </c>
      <c r="K63" s="30">
        <f t="shared" si="30"/>
        <v>-207529.78998240744</v>
      </c>
      <c r="L63" s="30">
        <f t="shared" si="30"/>
        <v>-154016.50010185185</v>
      </c>
      <c r="M63" s="30">
        <f t="shared" si="30"/>
        <v>-230631.24</v>
      </c>
      <c r="N63" s="30">
        <f t="shared" si="30"/>
        <v>-190973.22200185186</v>
      </c>
      <c r="O63" s="30">
        <f t="shared" si="30"/>
        <v>-240162.68611625515</v>
      </c>
      <c r="P63" s="30">
        <f t="shared" si="30"/>
        <v>-284885.87792996492</v>
      </c>
      <c r="Q63" s="30">
        <f t="shared" si="30"/>
        <v>-253469.26842743941</v>
      </c>
    </row>
    <row r="64" spans="1:17" ht="16.5" hidden="1" customHeight="1" outlineLevel="1" x14ac:dyDescent="0.3">
      <c r="A64" s="8" t="s">
        <v>41</v>
      </c>
      <c r="F64" s="15">
        <f>F62+F63</f>
        <v>275012.70224999997</v>
      </c>
      <c r="G64" s="15">
        <f t="shared" ref="G64:Q64" si="31">G62+G63</f>
        <v>380170.89824999997</v>
      </c>
      <c r="H64" s="15">
        <f t="shared" si="31"/>
        <v>432790.10774999997</v>
      </c>
      <c r="I64" s="15">
        <f t="shared" si="31"/>
        <v>526058.31135000009</v>
      </c>
      <c r="J64" s="15">
        <f t="shared" si="31"/>
        <v>674537.32059999998</v>
      </c>
      <c r="K64" s="15">
        <f t="shared" si="31"/>
        <v>764506.69705462968</v>
      </c>
      <c r="L64" s="15">
        <f t="shared" si="31"/>
        <v>567372.25915740745</v>
      </c>
      <c r="M64" s="15">
        <f t="shared" si="31"/>
        <v>849608.76</v>
      </c>
      <c r="N64" s="15">
        <f t="shared" si="31"/>
        <v>703514.93725740735</v>
      </c>
      <c r="O64" s="15">
        <f t="shared" si="31"/>
        <v>884721.08960390952</v>
      </c>
      <c r="P64" s="15">
        <f t="shared" si="31"/>
        <v>1049474.2060511354</v>
      </c>
      <c r="Q64" s="15">
        <f t="shared" si="31"/>
        <v>933740.41975728853</v>
      </c>
    </row>
    <row r="65" spans="1:17" ht="17.25" hidden="1" customHeight="1" outlineLevel="1" thickBot="1" x14ac:dyDescent="0.35">
      <c r="A65" s="35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</row>
    <row r="66" spans="1:17" ht="17.25" hidden="1" customHeight="1" outlineLevel="1" thickBot="1" x14ac:dyDescent="0.35">
      <c r="A66" s="36" t="s">
        <v>42</v>
      </c>
      <c r="B66" s="37"/>
      <c r="C66" s="37"/>
      <c r="D66" s="37"/>
      <c r="E66" s="37"/>
      <c r="F66" s="38">
        <f>F64/F40</f>
        <v>0.4663904105233167</v>
      </c>
      <c r="G66" s="38">
        <f t="shared" ref="G66:Q66" si="32">G64/G40</f>
        <v>0.47889995521778889</v>
      </c>
      <c r="H66" s="38">
        <f t="shared" si="32"/>
        <v>0.47478638814016166</v>
      </c>
      <c r="I66" s="38">
        <f t="shared" si="32"/>
        <v>0.48102054969068142</v>
      </c>
      <c r="J66" s="38">
        <f t="shared" si="32"/>
        <v>0.47519246561861</v>
      </c>
      <c r="K66" s="38">
        <f t="shared" si="32"/>
        <v>0.47729166482783292</v>
      </c>
      <c r="L66" s="38">
        <f t="shared" si="32"/>
        <v>0.477217317895269</v>
      </c>
      <c r="M66" s="38">
        <f t="shared" si="32"/>
        <v>0.48034790941837713</v>
      </c>
      <c r="N66" s="38">
        <f t="shared" si="32"/>
        <v>0.47967799682090173</v>
      </c>
      <c r="O66" s="38">
        <f t="shared" si="32"/>
        <v>0.47686712697714817</v>
      </c>
      <c r="P66" s="38">
        <f t="shared" si="32"/>
        <v>0.47463359423421808</v>
      </c>
      <c r="Q66" s="38">
        <f t="shared" si="32"/>
        <v>0.48002564139874115</v>
      </c>
    </row>
    <row r="67" spans="1:17" collapsed="1" x14ac:dyDescent="0.3">
      <c r="G67" s="1"/>
    </row>
    <row r="68" spans="1:17" x14ac:dyDescent="0.3">
      <c r="A68" s="3" t="s">
        <v>2</v>
      </c>
      <c r="B68" s="3"/>
      <c r="C68" s="3"/>
      <c r="D68" s="3"/>
      <c r="E68" s="3"/>
      <c r="F68" s="3"/>
      <c r="G68" s="20" t="s">
        <v>93</v>
      </c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6.5" hidden="1" customHeight="1" outlineLevel="1" x14ac:dyDescent="0.3"/>
    <row r="70" spans="1:17" ht="16.5" hidden="1" customHeight="1" outlineLevel="1" x14ac:dyDescent="0.3">
      <c r="A70" s="8" t="s">
        <v>43</v>
      </c>
    </row>
    <row r="71" spans="1:17" ht="16.5" hidden="1" customHeight="1" outlineLevel="1" x14ac:dyDescent="0.3">
      <c r="A71" s="10" t="s">
        <v>44</v>
      </c>
      <c r="E71" s="23">
        <v>150000</v>
      </c>
      <c r="F71" s="14">
        <f>E71+F121</f>
        <v>413325.98759482754</v>
      </c>
      <c r="G71" s="14">
        <f t="shared" ref="G71:Q71" si="33">F71+G121</f>
        <v>799635.11586050154</v>
      </c>
      <c r="H71" s="14">
        <f t="shared" si="33"/>
        <v>1238022.1761967083</v>
      </c>
      <c r="I71" s="14">
        <f t="shared" si="33"/>
        <v>1769261.3829855798</v>
      </c>
      <c r="J71" s="14">
        <f t="shared" si="33"/>
        <v>2489184.0525589339</v>
      </c>
      <c r="K71" s="14">
        <f t="shared" si="33"/>
        <v>3250441.348840314</v>
      </c>
      <c r="L71" s="14">
        <f t="shared" si="33"/>
        <v>3802842.8022114099</v>
      </c>
      <c r="M71" s="14">
        <f t="shared" si="33"/>
        <v>4667500.0777678359</v>
      </c>
      <c r="N71" s="14">
        <f t="shared" si="33"/>
        <v>5366397.4576192871</v>
      </c>
      <c r="O71" s="14">
        <f t="shared" si="33"/>
        <v>6262593.4672075231</v>
      </c>
      <c r="P71" s="14">
        <f t="shared" si="33"/>
        <v>7313392.1538098603</v>
      </c>
      <c r="Q71" s="14">
        <f t="shared" si="33"/>
        <v>8242157.0005817777</v>
      </c>
    </row>
    <row r="72" spans="1:17" ht="16.5" hidden="1" customHeight="1" outlineLevel="1" x14ac:dyDescent="0.3">
      <c r="A72" s="10" t="s">
        <v>45</v>
      </c>
      <c r="E72" s="23">
        <v>9500</v>
      </c>
      <c r="F72" s="14">
        <f t="shared" ref="F72:Q72" si="34">F24*F26</f>
        <v>12877.675862068965</v>
      </c>
      <c r="G72" s="14">
        <f t="shared" si="34"/>
        <v>17336.779310344828</v>
      </c>
      <c r="H72" s="14">
        <f t="shared" si="34"/>
        <v>19907.34827586207</v>
      </c>
      <c r="I72" s="14">
        <f t="shared" si="34"/>
        <v>23883.864827586207</v>
      </c>
      <c r="J72" s="14">
        <f t="shared" si="34"/>
        <v>31000.648965517237</v>
      </c>
      <c r="K72" s="14">
        <f t="shared" si="34"/>
        <v>34980.965517241377</v>
      </c>
      <c r="L72" s="14">
        <f t="shared" si="34"/>
        <v>25964.875862068966</v>
      </c>
      <c r="M72" s="14">
        <f t="shared" si="34"/>
        <v>38627.573275862065</v>
      </c>
      <c r="N72" s="14">
        <f t="shared" si="34"/>
        <v>32030.068965517239</v>
      </c>
      <c r="O72" s="14">
        <f t="shared" si="34"/>
        <v>40517.565517241375</v>
      </c>
      <c r="P72" s="14">
        <f t="shared" si="34"/>
        <v>48288.936781609198</v>
      </c>
      <c r="Q72" s="14">
        <f t="shared" si="34"/>
        <v>42481.130999999994</v>
      </c>
    </row>
    <row r="73" spans="1:17" ht="16.5" hidden="1" customHeight="1" outlineLevel="1" x14ac:dyDescent="0.3">
      <c r="A73" s="8" t="s">
        <v>46</v>
      </c>
      <c r="E73" s="15">
        <f>SUM(E71:E72)</f>
        <v>159500</v>
      </c>
      <c r="F73" s="15">
        <f t="shared" ref="F73:Q73" si="35">SUM(F71:F72)</f>
        <v>426203.66345689649</v>
      </c>
      <c r="G73" s="15">
        <f t="shared" si="35"/>
        <v>816971.89517084637</v>
      </c>
      <c r="H73" s="15">
        <f t="shared" si="35"/>
        <v>1257929.5244725705</v>
      </c>
      <c r="I73" s="15">
        <f t="shared" si="35"/>
        <v>1793145.2478131659</v>
      </c>
      <c r="J73" s="15">
        <f t="shared" si="35"/>
        <v>2520184.7015244509</v>
      </c>
      <c r="K73" s="15">
        <f t="shared" si="35"/>
        <v>3285422.3143575555</v>
      </c>
      <c r="L73" s="15">
        <f t="shared" si="35"/>
        <v>3828807.6780734789</v>
      </c>
      <c r="M73" s="15">
        <f t="shared" si="35"/>
        <v>4706127.6510436982</v>
      </c>
      <c r="N73" s="15">
        <f t="shared" si="35"/>
        <v>5398427.5265848041</v>
      </c>
      <c r="O73" s="15">
        <f t="shared" si="35"/>
        <v>6303111.0327247642</v>
      </c>
      <c r="P73" s="15">
        <f t="shared" si="35"/>
        <v>7361681.0905914698</v>
      </c>
      <c r="Q73" s="15">
        <f t="shared" si="35"/>
        <v>8284638.1315817777</v>
      </c>
    </row>
    <row r="74" spans="1:17" ht="16.5" hidden="1" customHeight="1" outlineLevel="1" x14ac:dyDescent="0.3"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6.5" hidden="1" customHeight="1" outlineLevel="1" x14ac:dyDescent="0.3">
      <c r="A75" s="8" t="s">
        <v>47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6.5" hidden="1" customHeight="1" outlineLevel="1" x14ac:dyDescent="0.3">
      <c r="A76" s="10" t="s">
        <v>48</v>
      </c>
      <c r="E76" s="23">
        <v>11200</v>
      </c>
      <c r="F76" s="14">
        <f>E76+F129</f>
        <v>28200</v>
      </c>
      <c r="G76" s="14">
        <f t="shared" ref="G76:Q76" si="36">F76+G129</f>
        <v>28200</v>
      </c>
      <c r="H76" s="14">
        <f t="shared" si="36"/>
        <v>28200</v>
      </c>
      <c r="I76" s="14">
        <f t="shared" si="36"/>
        <v>28200</v>
      </c>
      <c r="J76" s="14">
        <f t="shared" si="36"/>
        <v>28200</v>
      </c>
      <c r="K76" s="14">
        <f t="shared" si="36"/>
        <v>37700</v>
      </c>
      <c r="L76" s="14">
        <f t="shared" si="36"/>
        <v>45200</v>
      </c>
      <c r="M76" s="14">
        <f t="shared" si="36"/>
        <v>45200</v>
      </c>
      <c r="N76" s="14">
        <f t="shared" si="36"/>
        <v>45200</v>
      </c>
      <c r="O76" s="14">
        <f t="shared" si="36"/>
        <v>45200</v>
      </c>
      <c r="P76" s="14">
        <f t="shared" si="36"/>
        <v>54700</v>
      </c>
      <c r="Q76" s="14">
        <f t="shared" si="36"/>
        <v>54700</v>
      </c>
    </row>
    <row r="77" spans="1:17" ht="16.5" hidden="1" customHeight="1" outlineLevel="1" x14ac:dyDescent="0.3">
      <c r="A77" s="10" t="s">
        <v>49</v>
      </c>
      <c r="E77" s="23">
        <v>-5500</v>
      </c>
      <c r="F77" s="14">
        <f>E77-F135</f>
        <v>-8650</v>
      </c>
      <c r="G77" s="14">
        <f t="shared" ref="G77:Q77" si="37">F77-G135</f>
        <v>-11800</v>
      </c>
      <c r="H77" s="14">
        <f t="shared" si="37"/>
        <v>-14950</v>
      </c>
      <c r="I77" s="14">
        <f t="shared" si="37"/>
        <v>-18100</v>
      </c>
      <c r="J77" s="14">
        <f t="shared" si="37"/>
        <v>-21250</v>
      </c>
      <c r="K77" s="14">
        <f t="shared" si="37"/>
        <v>-24400</v>
      </c>
      <c r="L77" s="14">
        <f t="shared" si="37"/>
        <v>-27550</v>
      </c>
      <c r="M77" s="14">
        <f t="shared" si="37"/>
        <v>-30700</v>
      </c>
      <c r="N77" s="14">
        <f t="shared" si="37"/>
        <v>-33850</v>
      </c>
      <c r="O77" s="14">
        <f t="shared" si="37"/>
        <v>-37000</v>
      </c>
      <c r="P77" s="14">
        <f t="shared" si="37"/>
        <v>-40150</v>
      </c>
      <c r="Q77" s="14">
        <f t="shared" si="37"/>
        <v>-43300</v>
      </c>
    </row>
    <row r="78" spans="1:17" ht="16.5" hidden="1" customHeight="1" outlineLevel="1" x14ac:dyDescent="0.3">
      <c r="A78" s="8" t="s">
        <v>50</v>
      </c>
      <c r="E78" s="43">
        <f>SUM(E76:E77)</f>
        <v>5700</v>
      </c>
      <c r="F78" s="15">
        <f t="shared" ref="F78:Q78" si="38">SUM(F76:F77)</f>
        <v>19550</v>
      </c>
      <c r="G78" s="15">
        <f>SUM(G76:G77)</f>
        <v>16400</v>
      </c>
      <c r="H78" s="15">
        <f t="shared" si="38"/>
        <v>13250</v>
      </c>
      <c r="I78" s="15">
        <f t="shared" si="38"/>
        <v>10100</v>
      </c>
      <c r="J78" s="15">
        <f t="shared" si="38"/>
        <v>6950</v>
      </c>
      <c r="K78" s="15">
        <f t="shared" si="38"/>
        <v>13300</v>
      </c>
      <c r="L78" s="15">
        <f t="shared" si="38"/>
        <v>17650</v>
      </c>
      <c r="M78" s="15">
        <f t="shared" si="38"/>
        <v>14500</v>
      </c>
      <c r="N78" s="15">
        <f t="shared" si="38"/>
        <v>11350</v>
      </c>
      <c r="O78" s="15">
        <f t="shared" si="38"/>
        <v>8200</v>
      </c>
      <c r="P78" s="15">
        <f t="shared" si="38"/>
        <v>14550</v>
      </c>
      <c r="Q78" s="15">
        <f t="shared" si="38"/>
        <v>11400</v>
      </c>
    </row>
    <row r="79" spans="1:17" ht="16.5" hidden="1" customHeight="1" outlineLevel="1" x14ac:dyDescent="0.3"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ht="16.5" hidden="1" customHeight="1" outlineLevel="1" x14ac:dyDescent="0.3">
      <c r="A80" s="8" t="s">
        <v>51</v>
      </c>
      <c r="E80" s="15">
        <f>E73+E78</f>
        <v>165200</v>
      </c>
      <c r="F80" s="15">
        <f t="shared" ref="F80:Q80" si="39">F73+F78</f>
        <v>445753.66345689649</v>
      </c>
      <c r="G80" s="15">
        <f t="shared" si="39"/>
        <v>833371.89517084637</v>
      </c>
      <c r="H80" s="15">
        <f t="shared" si="39"/>
        <v>1271179.5244725705</v>
      </c>
      <c r="I80" s="15">
        <f t="shared" si="39"/>
        <v>1803245.2478131659</v>
      </c>
      <c r="J80" s="15">
        <f t="shared" si="39"/>
        <v>2527134.7015244509</v>
      </c>
      <c r="K80" s="15">
        <f>K73+K78</f>
        <v>3298722.3143575555</v>
      </c>
      <c r="L80" s="15">
        <f t="shared" si="39"/>
        <v>3846457.6780734789</v>
      </c>
      <c r="M80" s="15">
        <f t="shared" si="39"/>
        <v>4720627.6510436982</v>
      </c>
      <c r="N80" s="15">
        <f t="shared" si="39"/>
        <v>5409777.5265848041</v>
      </c>
      <c r="O80" s="15">
        <f t="shared" si="39"/>
        <v>6311311.0327247642</v>
      </c>
      <c r="P80" s="15">
        <f t="shared" si="39"/>
        <v>7376231.0905914698</v>
      </c>
      <c r="Q80" s="15">
        <f t="shared" si="39"/>
        <v>8296038.1315817777</v>
      </c>
    </row>
    <row r="81" spans="1:17" ht="16.5" hidden="1" customHeight="1" outlineLevel="1" x14ac:dyDescent="0.3"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 ht="16.5" hidden="1" customHeight="1" outlineLevel="1" x14ac:dyDescent="0.3">
      <c r="A82" s="8" t="s">
        <v>52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1:17" ht="16.5" hidden="1" customHeight="1" outlineLevel="1" x14ac:dyDescent="0.3">
      <c r="A83" s="10" t="s">
        <v>53</v>
      </c>
      <c r="E83" s="23">
        <v>12500</v>
      </c>
      <c r="F83" s="14">
        <f t="shared" ref="F83:Q83" si="40">F25*F27</f>
        <v>16374.375</v>
      </c>
      <c r="G83" s="14">
        <f t="shared" si="40"/>
        <v>21301.363636363636</v>
      </c>
      <c r="H83" s="14">
        <f t="shared" si="40"/>
        <v>25289.488636363636</v>
      </c>
      <c r="I83" s="14">
        <f t="shared" si="40"/>
        <v>29157.545454545456</v>
      </c>
      <c r="J83" s="14">
        <f t="shared" si="40"/>
        <v>38891.164772727279</v>
      </c>
      <c r="K83" s="14">
        <f t="shared" si="40"/>
        <v>43829.725378787873</v>
      </c>
      <c r="L83" s="14">
        <f t="shared" si="40"/>
        <v>32310.795454545452</v>
      </c>
      <c r="M83" s="14">
        <f t="shared" si="40"/>
        <v>47875.142045454544</v>
      </c>
      <c r="N83" s="14">
        <f t="shared" si="40"/>
        <v>39718.63636363636</v>
      </c>
      <c r="O83" s="14">
        <f t="shared" si="40"/>
        <v>50830.397727272728</v>
      </c>
      <c r="P83" s="14">
        <f t="shared" si="40"/>
        <v>61140.956439393944</v>
      </c>
      <c r="Q83" s="14">
        <f t="shared" si="40"/>
        <v>52792.6875</v>
      </c>
    </row>
    <row r="84" spans="1:17" ht="16.5" hidden="1" customHeight="1" outlineLevel="1" x14ac:dyDescent="0.3">
      <c r="A84" s="10" t="s">
        <v>54</v>
      </c>
      <c r="E84" s="23">
        <v>7500</v>
      </c>
      <c r="F84" s="14">
        <f t="shared" ref="F84:Q84" si="41">F28*F24</f>
        <v>10166.586206896551</v>
      </c>
      <c r="G84" s="14">
        <f t="shared" si="41"/>
        <v>13686.931034482759</v>
      </c>
      <c r="H84" s="14">
        <f t="shared" si="41"/>
        <v>15716.327586206897</v>
      </c>
      <c r="I84" s="14">
        <f t="shared" si="41"/>
        <v>18855.682758620693</v>
      </c>
      <c r="J84" s="14">
        <f t="shared" si="41"/>
        <v>24474.196551724137</v>
      </c>
      <c r="K84" s="14">
        <f t="shared" si="41"/>
        <v>27616.551724137931</v>
      </c>
      <c r="L84" s="14">
        <f t="shared" si="41"/>
        <v>20498.586206896551</v>
      </c>
      <c r="M84" s="14">
        <f t="shared" si="41"/>
        <v>30495.452586206895</v>
      </c>
      <c r="N84" s="14">
        <f t="shared" si="41"/>
        <v>25286.896551724138</v>
      </c>
      <c r="O84" s="14">
        <f t="shared" si="41"/>
        <v>31987.551724137931</v>
      </c>
      <c r="P84" s="14">
        <f t="shared" si="41"/>
        <v>38122.844827586203</v>
      </c>
      <c r="Q84" s="14">
        <f t="shared" si="41"/>
        <v>33537.735000000001</v>
      </c>
    </row>
    <row r="85" spans="1:17" ht="16.5" hidden="1" customHeight="1" outlineLevel="1" x14ac:dyDescent="0.3">
      <c r="A85" s="8" t="s">
        <v>55</v>
      </c>
      <c r="E85" s="15">
        <f>SUM(E83:E84)</f>
        <v>20000</v>
      </c>
      <c r="F85" s="15">
        <f t="shared" ref="F85:Q85" si="42">SUM(F83:F84)</f>
        <v>26540.961206896551</v>
      </c>
      <c r="G85" s="15">
        <f t="shared" si="42"/>
        <v>34988.294670846393</v>
      </c>
      <c r="H85" s="15">
        <f t="shared" si="42"/>
        <v>41005.816222570531</v>
      </c>
      <c r="I85" s="15">
        <f t="shared" si="42"/>
        <v>48013.228213166149</v>
      </c>
      <c r="J85" s="15">
        <f t="shared" si="42"/>
        <v>63365.361324451413</v>
      </c>
      <c r="K85" s="15">
        <f t="shared" si="42"/>
        <v>71446.2771029258</v>
      </c>
      <c r="L85" s="15">
        <f t="shared" si="42"/>
        <v>52809.381661442007</v>
      </c>
      <c r="M85" s="15">
        <f t="shared" si="42"/>
        <v>78370.594631661443</v>
      </c>
      <c r="N85" s="15">
        <f t="shared" si="42"/>
        <v>65005.532915360498</v>
      </c>
      <c r="O85" s="15">
        <f t="shared" si="42"/>
        <v>82817.949451410663</v>
      </c>
      <c r="P85" s="15">
        <f t="shared" si="42"/>
        <v>99263.801266980154</v>
      </c>
      <c r="Q85" s="15">
        <f t="shared" si="42"/>
        <v>86330.422500000001</v>
      </c>
    </row>
    <row r="86" spans="1:17" ht="16.5" hidden="1" customHeight="1" outlineLevel="1" x14ac:dyDescent="0.3"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1:17" ht="16.5" hidden="1" customHeight="1" outlineLevel="1" x14ac:dyDescent="0.3">
      <c r="A87" s="8" t="s">
        <v>56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ht="16.5" hidden="1" customHeight="1" outlineLevel="1" x14ac:dyDescent="0.3">
      <c r="A88" s="10" t="s">
        <v>74</v>
      </c>
      <c r="E88" s="23">
        <v>45000</v>
      </c>
      <c r="F88" s="14">
        <f t="shared" ref="F88:Q88" si="43">E88+F31-F32</f>
        <v>44000</v>
      </c>
      <c r="G88" s="14">
        <f t="shared" si="43"/>
        <v>43000</v>
      </c>
      <c r="H88" s="14">
        <f t="shared" si="43"/>
        <v>42000</v>
      </c>
      <c r="I88" s="14">
        <f t="shared" si="43"/>
        <v>41000</v>
      </c>
      <c r="J88" s="14">
        <f t="shared" si="43"/>
        <v>75000</v>
      </c>
      <c r="K88" s="14">
        <f t="shared" si="43"/>
        <v>74000</v>
      </c>
      <c r="L88" s="14">
        <f t="shared" si="43"/>
        <v>73000</v>
      </c>
      <c r="M88" s="14">
        <f t="shared" si="43"/>
        <v>72000</v>
      </c>
      <c r="N88" s="14">
        <f t="shared" si="43"/>
        <v>71000</v>
      </c>
      <c r="O88" s="14">
        <f t="shared" si="43"/>
        <v>70000</v>
      </c>
      <c r="P88" s="14">
        <f t="shared" si="43"/>
        <v>69000</v>
      </c>
      <c r="Q88" s="14">
        <f t="shared" si="43"/>
        <v>68000</v>
      </c>
    </row>
    <row r="89" spans="1:17" ht="16.5" hidden="1" customHeight="1" outlineLevel="1" x14ac:dyDescent="0.3">
      <c r="A89" s="8" t="s">
        <v>57</v>
      </c>
      <c r="E89" s="15">
        <f>SUM(E88)</f>
        <v>45000</v>
      </c>
      <c r="F89" s="15">
        <f t="shared" ref="F89:Q89" si="44">SUM(F88)</f>
        <v>44000</v>
      </c>
      <c r="G89" s="15">
        <f t="shared" si="44"/>
        <v>43000</v>
      </c>
      <c r="H89" s="15">
        <f t="shared" si="44"/>
        <v>42000</v>
      </c>
      <c r="I89" s="15">
        <f t="shared" si="44"/>
        <v>41000</v>
      </c>
      <c r="J89" s="15">
        <f t="shared" si="44"/>
        <v>75000</v>
      </c>
      <c r="K89" s="15">
        <f t="shared" si="44"/>
        <v>74000</v>
      </c>
      <c r="L89" s="15">
        <f t="shared" si="44"/>
        <v>73000</v>
      </c>
      <c r="M89" s="15">
        <f t="shared" si="44"/>
        <v>72000</v>
      </c>
      <c r="N89" s="15">
        <f t="shared" si="44"/>
        <v>71000</v>
      </c>
      <c r="O89" s="15">
        <f t="shared" si="44"/>
        <v>70000</v>
      </c>
      <c r="P89" s="15">
        <f t="shared" si="44"/>
        <v>69000</v>
      </c>
      <c r="Q89" s="15">
        <f t="shared" si="44"/>
        <v>68000</v>
      </c>
    </row>
    <row r="90" spans="1:17" ht="16.5" hidden="1" customHeight="1" outlineLevel="1" x14ac:dyDescent="0.3"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ht="16.5" hidden="1" customHeight="1" outlineLevel="1" x14ac:dyDescent="0.3">
      <c r="A91" s="8" t="s">
        <v>58</v>
      </c>
      <c r="E91" s="15">
        <f>E85+E89</f>
        <v>65000</v>
      </c>
      <c r="F91" s="15">
        <f t="shared" ref="F91:Q91" si="45">F85+F89</f>
        <v>70540.961206896551</v>
      </c>
      <c r="G91" s="15">
        <f t="shared" si="45"/>
        <v>77988.294670846401</v>
      </c>
      <c r="H91" s="15">
        <f t="shared" si="45"/>
        <v>83005.816222570531</v>
      </c>
      <c r="I91" s="15">
        <f t="shared" si="45"/>
        <v>89013.228213166149</v>
      </c>
      <c r="J91" s="15">
        <f t="shared" si="45"/>
        <v>138365.3613244514</v>
      </c>
      <c r="K91" s="15">
        <f t="shared" si="45"/>
        <v>145446.27710292581</v>
      </c>
      <c r="L91" s="15">
        <f t="shared" si="45"/>
        <v>125809.38166144201</v>
      </c>
      <c r="M91" s="15">
        <f t="shared" si="45"/>
        <v>150370.59463166143</v>
      </c>
      <c r="N91" s="15">
        <f t="shared" si="45"/>
        <v>136005.5329153605</v>
      </c>
      <c r="O91" s="15">
        <f t="shared" si="45"/>
        <v>152817.94945141068</v>
      </c>
      <c r="P91" s="15">
        <f t="shared" si="45"/>
        <v>168263.80126698015</v>
      </c>
      <c r="Q91" s="15">
        <f t="shared" si="45"/>
        <v>154330.42249999999</v>
      </c>
    </row>
    <row r="92" spans="1:17" ht="16.5" hidden="1" customHeight="1" outlineLevel="1" x14ac:dyDescent="0.3"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ht="16.5" hidden="1" customHeight="1" outlineLevel="1" x14ac:dyDescent="0.3">
      <c r="A93" s="8" t="s">
        <v>59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ht="16.5" hidden="1" customHeight="1" outlineLevel="1" x14ac:dyDescent="0.3">
      <c r="A94" s="10" t="s">
        <v>60</v>
      </c>
      <c r="E94" s="23">
        <v>25200</v>
      </c>
      <c r="F94" s="14">
        <f>E94</f>
        <v>25200</v>
      </c>
      <c r="G94" s="14">
        <f t="shared" ref="G94:Q94" si="46">F94</f>
        <v>25200</v>
      </c>
      <c r="H94" s="14">
        <f t="shared" si="46"/>
        <v>25200</v>
      </c>
      <c r="I94" s="14">
        <f t="shared" si="46"/>
        <v>25200</v>
      </c>
      <c r="J94" s="14">
        <f t="shared" si="46"/>
        <v>25200</v>
      </c>
      <c r="K94" s="14">
        <f t="shared" si="46"/>
        <v>25200</v>
      </c>
      <c r="L94" s="14">
        <f t="shared" si="46"/>
        <v>25200</v>
      </c>
      <c r="M94" s="14">
        <f t="shared" si="46"/>
        <v>25200</v>
      </c>
      <c r="N94" s="14">
        <f t="shared" si="46"/>
        <v>25200</v>
      </c>
      <c r="O94" s="14">
        <f t="shared" si="46"/>
        <v>25200</v>
      </c>
      <c r="P94" s="14">
        <f t="shared" si="46"/>
        <v>25200</v>
      </c>
      <c r="Q94" s="14">
        <f t="shared" si="46"/>
        <v>25200</v>
      </c>
    </row>
    <row r="95" spans="1:17" ht="16.5" hidden="1" customHeight="1" outlineLevel="1" x14ac:dyDescent="0.3">
      <c r="A95" s="19" t="s">
        <v>61</v>
      </c>
      <c r="E95" s="23">
        <v>75000</v>
      </c>
      <c r="F95" s="14">
        <f t="shared" ref="F95:Q95" si="47">E95+F64</f>
        <v>350012.70224999997</v>
      </c>
      <c r="G95" s="14">
        <f t="shared" si="47"/>
        <v>730183.60049999994</v>
      </c>
      <c r="H95" s="14">
        <f t="shared" si="47"/>
        <v>1162973.7082499999</v>
      </c>
      <c r="I95" s="14">
        <f t="shared" si="47"/>
        <v>1689032.0196</v>
      </c>
      <c r="J95" s="14">
        <f t="shared" si="47"/>
        <v>2363569.3402</v>
      </c>
      <c r="K95" s="14">
        <f t="shared" si="47"/>
        <v>3128076.0372546297</v>
      </c>
      <c r="L95" s="14">
        <f t="shared" si="47"/>
        <v>3695448.2964120372</v>
      </c>
      <c r="M95" s="14">
        <f t="shared" si="47"/>
        <v>4545057.0564120375</v>
      </c>
      <c r="N95" s="14">
        <f t="shared" si="47"/>
        <v>5248571.9936694447</v>
      </c>
      <c r="O95" s="14">
        <f t="shared" si="47"/>
        <v>6133293.083273354</v>
      </c>
      <c r="P95" s="14">
        <f t="shared" si="47"/>
        <v>7182767.2893244894</v>
      </c>
      <c r="Q95" s="14">
        <f t="shared" si="47"/>
        <v>8116507.7090817783</v>
      </c>
    </row>
    <row r="96" spans="1:17" ht="16.5" hidden="1" customHeight="1" outlineLevel="1" x14ac:dyDescent="0.3">
      <c r="A96" s="8" t="s">
        <v>62</v>
      </c>
      <c r="E96" s="15">
        <f>SUM(E94:E95)</f>
        <v>100200</v>
      </c>
      <c r="F96" s="15">
        <f t="shared" ref="F96:Q96" si="48">SUM(F94:F95)</f>
        <v>375212.70224999997</v>
      </c>
      <c r="G96" s="15">
        <f t="shared" si="48"/>
        <v>755383.60049999994</v>
      </c>
      <c r="H96" s="15">
        <f t="shared" si="48"/>
        <v>1188173.7082499999</v>
      </c>
      <c r="I96" s="15">
        <f t="shared" si="48"/>
        <v>1714232.0196</v>
      </c>
      <c r="J96" s="15">
        <f t="shared" si="48"/>
        <v>2388769.3402</v>
      </c>
      <c r="K96" s="15">
        <f t="shared" si="48"/>
        <v>3153276.0372546297</v>
      </c>
      <c r="L96" s="15">
        <f t="shared" si="48"/>
        <v>3720648.2964120372</v>
      </c>
      <c r="M96" s="15">
        <f t="shared" si="48"/>
        <v>4570257.0564120375</v>
      </c>
      <c r="N96" s="15">
        <f t="shared" si="48"/>
        <v>5273771.9936694447</v>
      </c>
      <c r="O96" s="15">
        <f t="shared" si="48"/>
        <v>6158493.083273354</v>
      </c>
      <c r="P96" s="15">
        <f t="shared" si="48"/>
        <v>7207967.2893244894</v>
      </c>
      <c r="Q96" s="15">
        <f t="shared" si="48"/>
        <v>8141707.7090817783</v>
      </c>
    </row>
    <row r="97" spans="1:17" ht="16.5" hidden="1" customHeight="1" outlineLevel="1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1:17" ht="16.5" hidden="1" customHeight="1" outlineLevel="1" x14ac:dyDescent="0.3">
      <c r="A98" s="8" t="s">
        <v>63</v>
      </c>
      <c r="E98" s="15">
        <f>E96+E91</f>
        <v>165200</v>
      </c>
      <c r="F98" s="15">
        <f t="shared" ref="F98:Q98" si="49">F96+F91</f>
        <v>445753.66345689655</v>
      </c>
      <c r="G98" s="15">
        <f t="shared" si="49"/>
        <v>833371.89517084637</v>
      </c>
      <c r="H98" s="15">
        <f t="shared" si="49"/>
        <v>1271179.5244725705</v>
      </c>
      <c r="I98" s="15">
        <f t="shared" si="49"/>
        <v>1803245.2478131661</v>
      </c>
      <c r="J98" s="15">
        <f t="shared" si="49"/>
        <v>2527134.7015244514</v>
      </c>
      <c r="K98" s="15">
        <f t="shared" si="49"/>
        <v>3298722.3143575555</v>
      </c>
      <c r="L98" s="15">
        <f t="shared" si="49"/>
        <v>3846457.6780734793</v>
      </c>
      <c r="M98" s="15">
        <f t="shared" si="49"/>
        <v>4720627.6510436991</v>
      </c>
      <c r="N98" s="15">
        <f t="shared" si="49"/>
        <v>5409777.526584805</v>
      </c>
      <c r="O98" s="15">
        <f t="shared" si="49"/>
        <v>6311311.0327247642</v>
      </c>
      <c r="P98" s="15">
        <f t="shared" si="49"/>
        <v>7376231.0905914698</v>
      </c>
      <c r="Q98" s="15">
        <f t="shared" si="49"/>
        <v>8296038.1315817786</v>
      </c>
    </row>
    <row r="99" spans="1:17" ht="16.5" hidden="1" customHeight="1" outlineLevel="1" x14ac:dyDescent="0.3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1:17" ht="16.5" hidden="1" customHeight="1" outlineLevel="1" x14ac:dyDescent="0.3">
      <c r="A100" s="8" t="s">
        <v>64</v>
      </c>
      <c r="E100" s="24">
        <f>E98-E80</f>
        <v>0</v>
      </c>
      <c r="F100" s="24">
        <f t="shared" ref="F100:Q100" si="50">F98-F80</f>
        <v>0</v>
      </c>
      <c r="G100" s="24">
        <f t="shared" si="50"/>
        <v>0</v>
      </c>
      <c r="H100" s="24">
        <f t="shared" si="50"/>
        <v>0</v>
      </c>
      <c r="I100" s="24">
        <f t="shared" si="50"/>
        <v>0</v>
      </c>
      <c r="J100" s="24">
        <f t="shared" si="50"/>
        <v>0</v>
      </c>
      <c r="K100" s="24">
        <f t="shared" si="50"/>
        <v>0</v>
      </c>
      <c r="L100" s="24">
        <f t="shared" si="50"/>
        <v>0</v>
      </c>
      <c r="M100" s="24">
        <f t="shared" si="50"/>
        <v>0</v>
      </c>
      <c r="N100" s="24">
        <f t="shared" si="50"/>
        <v>0</v>
      </c>
      <c r="O100" s="24">
        <f t="shared" si="50"/>
        <v>0</v>
      </c>
      <c r="P100" s="24">
        <f t="shared" si="50"/>
        <v>0</v>
      </c>
      <c r="Q100" s="24">
        <f t="shared" si="50"/>
        <v>0</v>
      </c>
    </row>
    <row r="101" spans="1:17" collapsed="1" x14ac:dyDescent="0.3"/>
    <row r="102" spans="1:17" x14ac:dyDescent="0.3">
      <c r="A102" s="3" t="s">
        <v>3</v>
      </c>
      <c r="B102" s="3"/>
      <c r="C102" s="3"/>
      <c r="D102" s="3"/>
      <c r="E102" s="3"/>
      <c r="F102" s="3"/>
      <c r="G102" s="20" t="s">
        <v>93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17.25" hidden="1" customHeight="1" outlineLevel="1" thickBot="1" x14ac:dyDescent="0.3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</row>
    <row r="104" spans="1:17" ht="16.5" hidden="1" customHeight="1" outlineLevel="1" x14ac:dyDescent="0.3">
      <c r="A104" s="8" t="s">
        <v>66</v>
      </c>
    </row>
    <row r="105" spans="1:17" ht="16.5" hidden="1" customHeight="1" outlineLevel="1" x14ac:dyDescent="0.3">
      <c r="A105" s="10" t="s">
        <v>65</v>
      </c>
      <c r="F105" s="14">
        <f t="shared" ref="F105:Q105" si="51">F64</f>
        <v>275012.70224999997</v>
      </c>
      <c r="G105" s="14">
        <f t="shared" si="51"/>
        <v>380170.89824999997</v>
      </c>
      <c r="H105" s="14">
        <f t="shared" si="51"/>
        <v>432790.10774999997</v>
      </c>
      <c r="I105" s="14">
        <f t="shared" si="51"/>
        <v>526058.31135000009</v>
      </c>
      <c r="J105" s="14">
        <f t="shared" si="51"/>
        <v>674537.32059999998</v>
      </c>
      <c r="K105" s="14">
        <f t="shared" si="51"/>
        <v>764506.69705462968</v>
      </c>
      <c r="L105" s="14">
        <f t="shared" si="51"/>
        <v>567372.25915740745</v>
      </c>
      <c r="M105" s="14">
        <f t="shared" si="51"/>
        <v>849608.76</v>
      </c>
      <c r="N105" s="14">
        <f t="shared" si="51"/>
        <v>703514.93725740735</v>
      </c>
      <c r="O105" s="14">
        <f t="shared" si="51"/>
        <v>884721.08960390952</v>
      </c>
      <c r="P105" s="14">
        <f t="shared" si="51"/>
        <v>1049474.2060511354</v>
      </c>
      <c r="Q105" s="14">
        <f t="shared" si="51"/>
        <v>933740.41975728853</v>
      </c>
    </row>
    <row r="106" spans="1:17" ht="16.5" hidden="1" customHeight="1" outlineLevel="1" x14ac:dyDescent="0.3">
      <c r="A106" s="10" t="s">
        <v>67</v>
      </c>
      <c r="F106" s="14">
        <f>E72-F72</f>
        <v>-3377.6758620689652</v>
      </c>
      <c r="G106" s="14">
        <f t="shared" ref="G106:Q106" si="52">F72-G72</f>
        <v>-4459.1034482758623</v>
      </c>
      <c r="H106" s="14">
        <f t="shared" si="52"/>
        <v>-2570.5689655172428</v>
      </c>
      <c r="I106" s="14">
        <f t="shared" si="52"/>
        <v>-3976.5165517241367</v>
      </c>
      <c r="J106" s="14">
        <f t="shared" si="52"/>
        <v>-7116.7841379310303</v>
      </c>
      <c r="K106" s="14">
        <f t="shared" si="52"/>
        <v>-3980.3165517241396</v>
      </c>
      <c r="L106" s="14">
        <f t="shared" si="52"/>
        <v>9016.0896551724109</v>
      </c>
      <c r="M106" s="14">
        <f t="shared" si="52"/>
        <v>-12662.697413793099</v>
      </c>
      <c r="N106" s="14">
        <f t="shared" si="52"/>
        <v>6597.5043103448261</v>
      </c>
      <c r="O106" s="14">
        <f t="shared" si="52"/>
        <v>-8487.4965517241362</v>
      </c>
      <c r="P106" s="14">
        <f t="shared" si="52"/>
        <v>-7771.3712643678227</v>
      </c>
      <c r="Q106" s="14">
        <f t="shared" si="52"/>
        <v>5807.8057816092041</v>
      </c>
    </row>
    <row r="107" spans="1:17" ht="16.5" hidden="1" customHeight="1" outlineLevel="1" x14ac:dyDescent="0.3">
      <c r="A107" s="10" t="s">
        <v>68</v>
      </c>
      <c r="F107" s="14">
        <f>F83-E83</f>
        <v>3874.375</v>
      </c>
      <c r="G107" s="14">
        <f t="shared" ref="G107:Q107" si="53">G83-F83</f>
        <v>4926.988636363636</v>
      </c>
      <c r="H107" s="14">
        <f t="shared" si="53"/>
        <v>3988.125</v>
      </c>
      <c r="I107" s="14">
        <f t="shared" si="53"/>
        <v>3868.0568181818198</v>
      </c>
      <c r="J107" s="14">
        <f t="shared" si="53"/>
        <v>9733.6193181818235</v>
      </c>
      <c r="K107" s="14">
        <f t="shared" si="53"/>
        <v>4938.5606060605933</v>
      </c>
      <c r="L107" s="14">
        <f t="shared" si="53"/>
        <v>-11518.92992424242</v>
      </c>
      <c r="M107" s="14">
        <f t="shared" si="53"/>
        <v>15564.346590909092</v>
      </c>
      <c r="N107" s="14">
        <f t="shared" si="53"/>
        <v>-8156.5056818181838</v>
      </c>
      <c r="O107" s="14">
        <f t="shared" si="53"/>
        <v>11111.761363636368</v>
      </c>
      <c r="P107" s="14">
        <f t="shared" si="53"/>
        <v>10310.558712121216</v>
      </c>
      <c r="Q107" s="14">
        <f t="shared" si="53"/>
        <v>-8348.2689393939436</v>
      </c>
    </row>
    <row r="108" spans="1:17" ht="16.5" hidden="1" customHeight="1" outlineLevel="1" x14ac:dyDescent="0.3">
      <c r="A108" s="10" t="s">
        <v>69</v>
      </c>
      <c r="F108" s="14">
        <f>F84-E84</f>
        <v>2666.5862068965507</v>
      </c>
      <c r="G108" s="14">
        <f t="shared" ref="G108:Q108" si="54">G84-F84</f>
        <v>3520.3448275862083</v>
      </c>
      <c r="H108" s="14">
        <f t="shared" si="54"/>
        <v>2029.3965517241377</v>
      </c>
      <c r="I108" s="14">
        <f t="shared" si="54"/>
        <v>3139.355172413796</v>
      </c>
      <c r="J108" s="14">
        <f t="shared" si="54"/>
        <v>5618.5137931034442</v>
      </c>
      <c r="K108" s="14">
        <f t="shared" si="54"/>
        <v>3142.3551724137942</v>
      </c>
      <c r="L108" s="14">
        <f t="shared" si="54"/>
        <v>-7117.9655172413804</v>
      </c>
      <c r="M108" s="14">
        <f t="shared" si="54"/>
        <v>9996.8663793103442</v>
      </c>
      <c r="N108" s="14">
        <f t="shared" si="54"/>
        <v>-5208.5560344827572</v>
      </c>
      <c r="O108" s="14">
        <f t="shared" si="54"/>
        <v>6700.6551724137935</v>
      </c>
      <c r="P108" s="14">
        <f t="shared" si="54"/>
        <v>6135.2931034482717</v>
      </c>
      <c r="Q108" s="14">
        <f t="shared" si="54"/>
        <v>-4585.1098275862023</v>
      </c>
    </row>
    <row r="109" spans="1:17" ht="17.25" hidden="1" customHeight="1" outlineLevel="1" thickBot="1" x14ac:dyDescent="0.35">
      <c r="A109" s="32" t="s">
        <v>37</v>
      </c>
      <c r="B109" s="29"/>
      <c r="C109" s="29"/>
      <c r="D109" s="29"/>
      <c r="E109" s="29"/>
      <c r="F109" s="30">
        <f>F135</f>
        <v>3150</v>
      </c>
      <c r="G109" s="30">
        <f t="shared" ref="G109:Q109" si="55">G135</f>
        <v>3150</v>
      </c>
      <c r="H109" s="30">
        <f t="shared" si="55"/>
        <v>3150</v>
      </c>
      <c r="I109" s="30">
        <f t="shared" si="55"/>
        <v>3150</v>
      </c>
      <c r="J109" s="30">
        <f t="shared" si="55"/>
        <v>3150</v>
      </c>
      <c r="K109" s="30">
        <f t="shared" si="55"/>
        <v>3150</v>
      </c>
      <c r="L109" s="30">
        <f t="shared" si="55"/>
        <v>3150</v>
      </c>
      <c r="M109" s="30">
        <f t="shared" si="55"/>
        <v>3150</v>
      </c>
      <c r="N109" s="30">
        <f t="shared" si="55"/>
        <v>3150</v>
      </c>
      <c r="O109" s="30">
        <f t="shared" si="55"/>
        <v>3150</v>
      </c>
      <c r="P109" s="30">
        <f t="shared" si="55"/>
        <v>3150</v>
      </c>
      <c r="Q109" s="30">
        <f t="shared" si="55"/>
        <v>3150</v>
      </c>
    </row>
    <row r="110" spans="1:17" ht="16.5" hidden="1" customHeight="1" outlineLevel="1" x14ac:dyDescent="0.3">
      <c r="A110" s="13" t="s">
        <v>70</v>
      </c>
      <c r="F110" s="15">
        <f>SUM(F105:F109)</f>
        <v>281325.98759482754</v>
      </c>
      <c r="G110" s="15">
        <f t="shared" ref="G110:Q110" si="56">SUM(G105:G109)</f>
        <v>387309.12826567393</v>
      </c>
      <c r="H110" s="15">
        <f t="shared" si="56"/>
        <v>439387.06033620687</v>
      </c>
      <c r="I110" s="15">
        <f t="shared" si="56"/>
        <v>532239.20678887155</v>
      </c>
      <c r="J110" s="15">
        <f t="shared" si="56"/>
        <v>685922.66957335407</v>
      </c>
      <c r="K110" s="15">
        <f t="shared" si="56"/>
        <v>771757.29628137988</v>
      </c>
      <c r="L110" s="15">
        <f t="shared" si="56"/>
        <v>560901.45337109605</v>
      </c>
      <c r="M110" s="15">
        <f t="shared" si="56"/>
        <v>865657.27555642638</v>
      </c>
      <c r="N110" s="15">
        <f t="shared" si="56"/>
        <v>699897.37985145114</v>
      </c>
      <c r="O110" s="15">
        <f t="shared" si="56"/>
        <v>897196.00958823552</v>
      </c>
      <c r="P110" s="15">
        <f t="shared" si="56"/>
        <v>1061298.6866023371</v>
      </c>
      <c r="Q110" s="15">
        <f t="shared" si="56"/>
        <v>929764.84677191766</v>
      </c>
    </row>
    <row r="111" spans="1:17" ht="17.25" hidden="1" customHeight="1" outlineLevel="1" thickBot="1" x14ac:dyDescent="0.3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</row>
    <row r="112" spans="1:17" ht="16.5" hidden="1" customHeight="1" outlineLevel="1" x14ac:dyDescent="0.3">
      <c r="A112" s="13" t="s">
        <v>71</v>
      </c>
    </row>
    <row r="113" spans="1:17" ht="17.25" hidden="1" customHeight="1" outlineLevel="1" thickBot="1" x14ac:dyDescent="0.35">
      <c r="A113" s="32" t="s">
        <v>48</v>
      </c>
      <c r="B113" s="29"/>
      <c r="C113" s="29"/>
      <c r="D113" s="29"/>
      <c r="E113" s="29"/>
      <c r="F113" s="30">
        <f>-F129</f>
        <v>-17000</v>
      </c>
      <c r="G113" s="30">
        <f t="shared" ref="G113:Q113" si="57">-G129</f>
        <v>0</v>
      </c>
      <c r="H113" s="30">
        <f t="shared" si="57"/>
        <v>0</v>
      </c>
      <c r="I113" s="30">
        <f t="shared" si="57"/>
        <v>0</v>
      </c>
      <c r="J113" s="30">
        <f t="shared" si="57"/>
        <v>0</v>
      </c>
      <c r="K113" s="30">
        <f t="shared" si="57"/>
        <v>-9500</v>
      </c>
      <c r="L113" s="30">
        <f t="shared" si="57"/>
        <v>-7500</v>
      </c>
      <c r="M113" s="30">
        <f t="shared" si="57"/>
        <v>0</v>
      </c>
      <c r="N113" s="30">
        <f t="shared" si="57"/>
        <v>0</v>
      </c>
      <c r="O113" s="30">
        <f t="shared" si="57"/>
        <v>0</v>
      </c>
      <c r="P113" s="30">
        <f t="shared" si="57"/>
        <v>-9500</v>
      </c>
      <c r="Q113" s="30">
        <f t="shared" si="57"/>
        <v>0</v>
      </c>
    </row>
    <row r="114" spans="1:17" ht="16.5" hidden="1" customHeight="1" outlineLevel="1" x14ac:dyDescent="0.3">
      <c r="A114" s="8" t="s">
        <v>72</v>
      </c>
      <c r="F114" s="15">
        <f>SUM(F113)</f>
        <v>-17000</v>
      </c>
      <c r="G114" s="15">
        <f t="shared" ref="G114:Q114" si="58">SUM(G113)</f>
        <v>0</v>
      </c>
      <c r="H114" s="15">
        <f t="shared" si="58"/>
        <v>0</v>
      </c>
      <c r="I114" s="15">
        <f t="shared" si="58"/>
        <v>0</v>
      </c>
      <c r="J114" s="15">
        <f t="shared" si="58"/>
        <v>0</v>
      </c>
      <c r="K114" s="15">
        <f t="shared" si="58"/>
        <v>-9500</v>
      </c>
      <c r="L114" s="15">
        <f t="shared" si="58"/>
        <v>-7500</v>
      </c>
      <c r="M114" s="15">
        <f t="shared" si="58"/>
        <v>0</v>
      </c>
      <c r="N114" s="15">
        <f t="shared" si="58"/>
        <v>0</v>
      </c>
      <c r="O114" s="15">
        <f t="shared" si="58"/>
        <v>0</v>
      </c>
      <c r="P114" s="15">
        <f t="shared" si="58"/>
        <v>-9500</v>
      </c>
      <c r="Q114" s="15">
        <f t="shared" si="58"/>
        <v>0</v>
      </c>
    </row>
    <row r="115" spans="1:17" ht="17.25" hidden="1" customHeight="1" outlineLevel="1" thickBot="1" x14ac:dyDescent="0.3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</row>
    <row r="116" spans="1:17" ht="16.5" hidden="1" customHeight="1" outlineLevel="1" x14ac:dyDescent="0.3">
      <c r="A116" s="8" t="s">
        <v>73</v>
      </c>
    </row>
    <row r="117" spans="1:17" ht="16.5" hidden="1" customHeight="1" outlineLevel="1" x14ac:dyDescent="0.3">
      <c r="A117" s="10" t="s">
        <v>74</v>
      </c>
      <c r="F117" s="14">
        <f t="shared" ref="F117:Q117" si="59">F31</f>
        <v>0</v>
      </c>
      <c r="G117" s="14">
        <f t="shared" si="59"/>
        <v>0</v>
      </c>
      <c r="H117" s="14">
        <f t="shared" si="59"/>
        <v>0</v>
      </c>
      <c r="I117" s="14">
        <f t="shared" si="59"/>
        <v>0</v>
      </c>
      <c r="J117" s="14">
        <f t="shared" si="59"/>
        <v>35000</v>
      </c>
      <c r="K117" s="14">
        <f t="shared" si="59"/>
        <v>0</v>
      </c>
      <c r="L117" s="14">
        <f t="shared" si="59"/>
        <v>0</v>
      </c>
      <c r="M117" s="14">
        <f t="shared" si="59"/>
        <v>0</v>
      </c>
      <c r="N117" s="14">
        <f t="shared" si="59"/>
        <v>0</v>
      </c>
      <c r="O117" s="14">
        <f t="shared" si="59"/>
        <v>0</v>
      </c>
      <c r="P117" s="14">
        <f t="shared" si="59"/>
        <v>0</v>
      </c>
      <c r="Q117" s="14">
        <f t="shared" si="59"/>
        <v>0</v>
      </c>
    </row>
    <row r="118" spans="1:17" ht="17.25" hidden="1" customHeight="1" outlineLevel="1" thickBot="1" x14ac:dyDescent="0.35">
      <c r="A118" s="32" t="s">
        <v>75</v>
      </c>
      <c r="B118" s="29"/>
      <c r="C118" s="29"/>
      <c r="D118" s="29"/>
      <c r="E118" s="29"/>
      <c r="F118" s="30">
        <f t="shared" ref="F118:Q118" si="60">-F32</f>
        <v>-1000</v>
      </c>
      <c r="G118" s="30">
        <f t="shared" si="60"/>
        <v>-1000</v>
      </c>
      <c r="H118" s="30">
        <f t="shared" si="60"/>
        <v>-1000</v>
      </c>
      <c r="I118" s="30">
        <f t="shared" si="60"/>
        <v>-1000</v>
      </c>
      <c r="J118" s="30">
        <f t="shared" si="60"/>
        <v>-1000</v>
      </c>
      <c r="K118" s="30">
        <f t="shared" si="60"/>
        <v>-1000</v>
      </c>
      <c r="L118" s="30">
        <f t="shared" si="60"/>
        <v>-1000</v>
      </c>
      <c r="M118" s="30">
        <f t="shared" si="60"/>
        <v>-1000</v>
      </c>
      <c r="N118" s="30">
        <f t="shared" si="60"/>
        <v>-1000</v>
      </c>
      <c r="O118" s="30">
        <f t="shared" si="60"/>
        <v>-1000</v>
      </c>
      <c r="P118" s="30">
        <f t="shared" si="60"/>
        <v>-1000</v>
      </c>
      <c r="Q118" s="30">
        <f t="shared" si="60"/>
        <v>-1000</v>
      </c>
    </row>
    <row r="119" spans="1:17" ht="16.5" hidden="1" customHeight="1" outlineLevel="1" x14ac:dyDescent="0.3">
      <c r="A119" s="8" t="s">
        <v>76</v>
      </c>
      <c r="F119" s="14">
        <f>SUM(F117:F118)</f>
        <v>-1000</v>
      </c>
      <c r="G119" s="14">
        <f t="shared" ref="G119:Q119" si="61">SUM(G117:G118)</f>
        <v>-1000</v>
      </c>
      <c r="H119" s="14">
        <f t="shared" si="61"/>
        <v>-1000</v>
      </c>
      <c r="I119" s="14">
        <f t="shared" si="61"/>
        <v>-1000</v>
      </c>
      <c r="J119" s="14">
        <f t="shared" si="61"/>
        <v>34000</v>
      </c>
      <c r="K119" s="14">
        <f t="shared" si="61"/>
        <v>-1000</v>
      </c>
      <c r="L119" s="14">
        <f t="shared" si="61"/>
        <v>-1000</v>
      </c>
      <c r="M119" s="14">
        <f t="shared" si="61"/>
        <v>-1000</v>
      </c>
      <c r="N119" s="14">
        <f t="shared" si="61"/>
        <v>-1000</v>
      </c>
      <c r="O119" s="14">
        <f t="shared" si="61"/>
        <v>-1000</v>
      </c>
      <c r="P119" s="14">
        <f t="shared" si="61"/>
        <v>-1000</v>
      </c>
      <c r="Q119" s="14">
        <f t="shared" si="61"/>
        <v>-1000</v>
      </c>
    </row>
    <row r="120" spans="1:17" ht="17.25" hidden="1" customHeight="1" outlineLevel="1" thickBot="1" x14ac:dyDescent="0.3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</row>
    <row r="121" spans="1:17" ht="17.25" hidden="1" customHeight="1" outlineLevel="1" thickBot="1" x14ac:dyDescent="0.35">
      <c r="A121" s="31" t="s">
        <v>77</v>
      </c>
      <c r="B121" s="29"/>
      <c r="C121" s="29"/>
      <c r="D121" s="29"/>
      <c r="E121" s="29"/>
      <c r="F121" s="34">
        <f>F110+F114+F119</f>
        <v>263325.98759482754</v>
      </c>
      <c r="G121" s="34">
        <f t="shared" ref="G121:Q121" si="62">G110+G114+G119</f>
        <v>386309.12826567393</v>
      </c>
      <c r="H121" s="34">
        <f t="shared" si="62"/>
        <v>438387.06033620687</v>
      </c>
      <c r="I121" s="34">
        <f t="shared" si="62"/>
        <v>531239.20678887155</v>
      </c>
      <c r="J121" s="34">
        <f t="shared" si="62"/>
        <v>719922.66957335407</v>
      </c>
      <c r="K121" s="34">
        <f t="shared" si="62"/>
        <v>761257.29628137988</v>
      </c>
      <c r="L121" s="34">
        <f t="shared" si="62"/>
        <v>552401.45337109605</v>
      </c>
      <c r="M121" s="34">
        <f t="shared" si="62"/>
        <v>864657.27555642638</v>
      </c>
      <c r="N121" s="34">
        <f t="shared" si="62"/>
        <v>698897.37985145114</v>
      </c>
      <c r="O121" s="34">
        <f t="shared" si="62"/>
        <v>896196.00958823552</v>
      </c>
      <c r="P121" s="34">
        <f t="shared" si="62"/>
        <v>1050798.6866023371</v>
      </c>
      <c r="Q121" s="34">
        <f t="shared" si="62"/>
        <v>928764.84677191766</v>
      </c>
    </row>
    <row r="122" spans="1:17" collapsed="1" x14ac:dyDescent="0.3"/>
    <row r="123" spans="1:17" x14ac:dyDescent="0.3">
      <c r="A123" s="3" t="s">
        <v>78</v>
      </c>
      <c r="B123" s="3"/>
      <c r="C123" s="3"/>
      <c r="D123" s="3"/>
      <c r="E123" s="3"/>
      <c r="F123" s="3"/>
      <c r="G123" s="20" t="s">
        <v>93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7.25" hidden="1" customHeight="1" outlineLevel="1" thickBot="1" x14ac:dyDescent="0.3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</row>
    <row r="125" spans="1:17" ht="16.5" hidden="1" customHeight="1" outlineLevel="1" x14ac:dyDescent="0.3">
      <c r="A125" s="8" t="s">
        <v>83</v>
      </c>
    </row>
    <row r="126" spans="1:17" ht="17.25" hidden="1" customHeight="1" outlineLevel="1" thickBot="1" x14ac:dyDescent="0.35">
      <c r="A126" s="29"/>
      <c r="B126" s="29"/>
      <c r="C126" s="31" t="s">
        <v>84</v>
      </c>
      <c r="D126" s="29"/>
      <c r="E126" s="31" t="s">
        <v>85</v>
      </c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</row>
    <row r="127" spans="1:17" ht="16.5" hidden="1" customHeight="1" outlineLevel="1" x14ac:dyDescent="0.3">
      <c r="C127" t="s">
        <v>86</v>
      </c>
      <c r="E127">
        <v>6</v>
      </c>
      <c r="F127" s="14">
        <v>7500</v>
      </c>
      <c r="G127" s="14"/>
      <c r="H127" s="14"/>
      <c r="I127" s="14"/>
      <c r="J127" s="14"/>
      <c r="K127" s="14"/>
      <c r="L127" s="14">
        <v>7500</v>
      </c>
      <c r="M127" s="14"/>
      <c r="N127" s="14"/>
      <c r="O127" s="14"/>
      <c r="P127" s="14"/>
      <c r="Q127" s="14"/>
    </row>
    <row r="128" spans="1:17" ht="17.25" hidden="1" customHeight="1" outlineLevel="1" thickBot="1" x14ac:dyDescent="0.35">
      <c r="A128" s="29"/>
      <c r="B128" s="29"/>
      <c r="C128" s="29" t="s">
        <v>87</v>
      </c>
      <c r="D128" s="29"/>
      <c r="E128" s="29">
        <v>5</v>
      </c>
      <c r="F128" s="30">
        <v>9500</v>
      </c>
      <c r="G128" s="30"/>
      <c r="H128" s="30"/>
      <c r="I128" s="30"/>
      <c r="J128" s="30"/>
      <c r="K128" s="30">
        <v>9500</v>
      </c>
      <c r="L128" s="30"/>
      <c r="M128" s="30"/>
      <c r="N128" s="30"/>
      <c r="O128" s="30"/>
      <c r="P128" s="30">
        <v>9500</v>
      </c>
      <c r="Q128" s="30"/>
    </row>
    <row r="129" spans="1:17" ht="16.5" hidden="1" customHeight="1" outlineLevel="1" x14ac:dyDescent="0.3">
      <c r="C129" s="8" t="s">
        <v>72</v>
      </c>
      <c r="F129" s="15">
        <f>SUM(F127:F128)</f>
        <v>17000</v>
      </c>
      <c r="G129" s="15">
        <f t="shared" ref="G129:Q129" si="63">SUM(G127:G128)</f>
        <v>0</v>
      </c>
      <c r="H129" s="15">
        <f t="shared" si="63"/>
        <v>0</v>
      </c>
      <c r="I129" s="15">
        <f t="shared" si="63"/>
        <v>0</v>
      </c>
      <c r="J129" s="15">
        <f t="shared" si="63"/>
        <v>0</v>
      </c>
      <c r="K129" s="15">
        <f t="shared" si="63"/>
        <v>9500</v>
      </c>
      <c r="L129" s="15">
        <f t="shared" si="63"/>
        <v>7500</v>
      </c>
      <c r="M129" s="15">
        <f t="shared" si="63"/>
        <v>0</v>
      </c>
      <c r="N129" s="15">
        <f t="shared" si="63"/>
        <v>0</v>
      </c>
      <c r="O129" s="15">
        <f t="shared" si="63"/>
        <v>0</v>
      </c>
      <c r="P129" s="15">
        <f t="shared" si="63"/>
        <v>9500</v>
      </c>
      <c r="Q129" s="15">
        <f t="shared" si="63"/>
        <v>0</v>
      </c>
    </row>
    <row r="130" spans="1:17" ht="17.25" hidden="1" customHeight="1" outlineLevel="1" thickBot="1" x14ac:dyDescent="0.3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</row>
    <row r="131" spans="1:17" ht="16.5" hidden="1" customHeight="1" outlineLevel="1" x14ac:dyDescent="0.3">
      <c r="A131" s="8" t="s">
        <v>37</v>
      </c>
    </row>
    <row r="132" spans="1:17" ht="17.25" hidden="1" customHeight="1" outlineLevel="1" thickBot="1" x14ac:dyDescent="0.35">
      <c r="A132" s="29"/>
      <c r="B132" s="29"/>
      <c r="C132" s="31" t="s">
        <v>84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</row>
    <row r="133" spans="1:17" ht="16.5" hidden="1" customHeight="1" outlineLevel="1" x14ac:dyDescent="0.3">
      <c r="C133" t="s">
        <v>86</v>
      </c>
      <c r="F133" s="14">
        <f>$F$127/$E$127</f>
        <v>1250</v>
      </c>
      <c r="G133" s="14">
        <f t="shared" ref="G133:K133" si="64">$F$127/$E$127</f>
        <v>1250</v>
      </c>
      <c r="H133" s="14">
        <f t="shared" si="64"/>
        <v>1250</v>
      </c>
      <c r="I133" s="14">
        <f t="shared" si="64"/>
        <v>1250</v>
      </c>
      <c r="J133" s="14">
        <f t="shared" si="64"/>
        <v>1250</v>
      </c>
      <c r="K133" s="14">
        <f t="shared" si="64"/>
        <v>1250</v>
      </c>
      <c r="L133" s="14">
        <f>$L$127/$E$127</f>
        <v>1250</v>
      </c>
      <c r="M133" s="14">
        <f t="shared" ref="M133:Q133" si="65">$L$127/$E$127</f>
        <v>1250</v>
      </c>
      <c r="N133" s="14">
        <f t="shared" si="65"/>
        <v>1250</v>
      </c>
      <c r="O133" s="14">
        <f t="shared" si="65"/>
        <v>1250</v>
      </c>
      <c r="P133" s="14">
        <f t="shared" si="65"/>
        <v>1250</v>
      </c>
      <c r="Q133" s="14">
        <f t="shared" si="65"/>
        <v>1250</v>
      </c>
    </row>
    <row r="134" spans="1:17" ht="17.25" hidden="1" customHeight="1" outlineLevel="1" thickBot="1" x14ac:dyDescent="0.35">
      <c r="A134" s="29"/>
      <c r="B134" s="29"/>
      <c r="C134" s="29" t="s">
        <v>87</v>
      </c>
      <c r="D134" s="29"/>
      <c r="E134" s="29"/>
      <c r="F134" s="30">
        <f>$F$128/$E$128</f>
        <v>1900</v>
      </c>
      <c r="G134" s="30">
        <f t="shared" ref="G134:J134" si="66">$F$128/$E$128</f>
        <v>1900</v>
      </c>
      <c r="H134" s="30">
        <f t="shared" si="66"/>
        <v>1900</v>
      </c>
      <c r="I134" s="30">
        <f t="shared" si="66"/>
        <v>1900</v>
      </c>
      <c r="J134" s="30">
        <f t="shared" si="66"/>
        <v>1900</v>
      </c>
      <c r="K134" s="30">
        <f>$K$128/$E$128</f>
        <v>1900</v>
      </c>
      <c r="L134" s="30">
        <f t="shared" ref="L134:O134" si="67">$K$128/$E$128</f>
        <v>1900</v>
      </c>
      <c r="M134" s="30">
        <f t="shared" si="67"/>
        <v>1900</v>
      </c>
      <c r="N134" s="30">
        <f t="shared" si="67"/>
        <v>1900</v>
      </c>
      <c r="O134" s="30">
        <f t="shared" si="67"/>
        <v>1900</v>
      </c>
      <c r="P134" s="30">
        <f>$P$128/$E$128</f>
        <v>1900</v>
      </c>
      <c r="Q134" s="30">
        <f>$P$128/$E$128</f>
        <v>1900</v>
      </c>
    </row>
    <row r="135" spans="1:17" ht="16.5" hidden="1" customHeight="1" outlineLevel="1" x14ac:dyDescent="0.3">
      <c r="C135" s="8" t="s">
        <v>88</v>
      </c>
      <c r="F135" s="15">
        <f>SUM(F133:F134)</f>
        <v>3150</v>
      </c>
      <c r="G135" s="15">
        <f t="shared" ref="G135:Q135" si="68">SUM(G133:G134)</f>
        <v>3150</v>
      </c>
      <c r="H135" s="15">
        <f t="shared" si="68"/>
        <v>3150</v>
      </c>
      <c r="I135" s="15">
        <f t="shared" si="68"/>
        <v>3150</v>
      </c>
      <c r="J135" s="15">
        <f t="shared" si="68"/>
        <v>3150</v>
      </c>
      <c r="K135" s="15">
        <f t="shared" si="68"/>
        <v>3150</v>
      </c>
      <c r="L135" s="15">
        <f t="shared" si="68"/>
        <v>3150</v>
      </c>
      <c r="M135" s="15">
        <f t="shared" si="68"/>
        <v>3150</v>
      </c>
      <c r="N135" s="15">
        <f t="shared" si="68"/>
        <v>3150</v>
      </c>
      <c r="O135" s="15">
        <f t="shared" si="68"/>
        <v>3150</v>
      </c>
      <c r="P135" s="15">
        <f t="shared" si="68"/>
        <v>3150</v>
      </c>
      <c r="Q135" s="15">
        <f t="shared" si="68"/>
        <v>3150</v>
      </c>
    </row>
    <row r="136" spans="1:17" ht="16.5" hidden="1" customHeight="1" outlineLevel="1" x14ac:dyDescent="0.3"/>
    <row r="137" spans="1:17" collapsed="1" x14ac:dyDescent="0.3"/>
    <row r="138" spans="1:17" s="49" customFormat="1" x14ac:dyDescent="0.3">
      <c r="A138" s="4"/>
      <c r="B138" s="4"/>
      <c r="C138" s="4"/>
      <c r="D138" s="4"/>
      <c r="E138" s="4"/>
      <c r="F138" s="4"/>
      <c r="G138" s="48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40" spans="1:17" ht="16.5" customHeight="1" x14ac:dyDescent="0.3">
      <c r="A140" s="8"/>
    </row>
    <row r="141" spans="1:17" ht="16.5" customHeight="1" x14ac:dyDescent="0.3"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1:17" ht="16.5" customHeight="1" x14ac:dyDescent="0.3"/>
    <row r="143" spans="1:17" ht="16.5" customHeight="1" x14ac:dyDescent="0.3"/>
    <row r="144" spans="1:17" ht="16.5" customHeight="1" x14ac:dyDescent="0.3"/>
    <row r="145" spans="1:17" ht="16.5" customHeight="1" x14ac:dyDescent="0.3"/>
    <row r="146" spans="1:17" ht="16.5" customHeight="1" x14ac:dyDescent="0.3"/>
    <row r="147" spans="1:17" ht="16.5" customHeight="1" x14ac:dyDescent="0.3"/>
    <row r="148" spans="1:17" ht="16.5" customHeight="1" x14ac:dyDescent="0.3"/>
    <row r="149" spans="1:17" ht="16.5" customHeight="1" x14ac:dyDescent="0.3"/>
    <row r="150" spans="1:17" ht="16.5" customHeight="1" x14ac:dyDescent="0.3"/>
    <row r="151" spans="1:17" ht="16.5" customHeight="1" x14ac:dyDescent="0.3"/>
    <row r="152" spans="1:17" ht="16.5" customHeight="1" x14ac:dyDescent="0.3"/>
    <row r="153" spans="1:17" ht="16.5" customHeight="1" x14ac:dyDescent="0.3"/>
    <row r="154" spans="1:17" ht="16.5" customHeight="1" x14ac:dyDescent="0.3"/>
    <row r="155" spans="1:17" ht="16.5" customHeight="1" x14ac:dyDescent="0.3"/>
    <row r="156" spans="1:17" ht="16.5" customHeight="1" x14ac:dyDescent="0.3"/>
    <row r="157" spans="1:17" ht="16.5" customHeight="1" x14ac:dyDescent="0.3"/>
    <row r="158" spans="1:17" ht="16.5" customHeight="1" x14ac:dyDescent="0.3"/>
    <row r="159" spans="1:17" ht="16.5" customHeight="1" x14ac:dyDescent="0.3">
      <c r="A159" s="8"/>
      <c r="E159" s="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1:17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</sheetData>
  <pageMargins left="0.7" right="0.7" top="0.75" bottom="0.75" header="0.3" footer="0.3"/>
  <pageSetup orientation="portrait" r:id="rId1"/>
  <ignoredErrors>
    <ignoredError sqref="F63:Q63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3 Statement Fnancial Modelling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OMARY</dc:creator>
  <cp:lastModifiedBy>OMARY WASHE</cp:lastModifiedBy>
  <dcterms:created xsi:type="dcterms:W3CDTF">2023-03-18T11:53:08Z</dcterms:created>
  <dcterms:modified xsi:type="dcterms:W3CDTF">2023-10-16T07:25:34Z</dcterms:modified>
</cp:coreProperties>
</file>