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\Desktop\My Projects\fmva\"/>
    </mc:Choice>
  </mc:AlternateContent>
  <bookViews>
    <workbookView xWindow="0" yWindow="0" windowWidth="7470" windowHeight="2760"/>
  </bookViews>
  <sheets>
    <sheet name="COVER PAGE" sheetId="2" r:id="rId1"/>
    <sheet name="3 Statement Financial Modelin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45" i="1" s="1"/>
  <c r="F28" i="1" l="1"/>
  <c r="F46" i="1" s="1"/>
  <c r="F57" i="1"/>
  <c r="G103" i="1"/>
  <c r="H103" i="1"/>
  <c r="I103" i="1"/>
  <c r="J103" i="1"/>
  <c r="K103" i="1"/>
  <c r="L103" i="1"/>
  <c r="M103" i="1"/>
  <c r="N103" i="1"/>
  <c r="O103" i="1"/>
  <c r="P103" i="1"/>
  <c r="Q103" i="1"/>
  <c r="E105" i="1"/>
  <c r="F103" i="1"/>
  <c r="I97" i="1"/>
  <c r="I74" i="1" s="1"/>
  <c r="I75" i="1" s="1"/>
  <c r="G97" i="1"/>
  <c r="G74" i="1" s="1"/>
  <c r="G75" i="1" s="1"/>
  <c r="H97" i="1"/>
  <c r="H74" i="1" s="1"/>
  <c r="H75" i="1" s="1"/>
  <c r="J97" i="1"/>
  <c r="J74" i="1" s="1"/>
  <c r="J75" i="1" s="1"/>
  <c r="K97" i="1"/>
  <c r="K74" i="1" s="1"/>
  <c r="K75" i="1" s="1"/>
  <c r="L97" i="1"/>
  <c r="L74" i="1" s="1"/>
  <c r="L75" i="1" s="1"/>
  <c r="M97" i="1"/>
  <c r="M74" i="1" s="1"/>
  <c r="M75" i="1" s="1"/>
  <c r="N97" i="1"/>
  <c r="N74" i="1" s="1"/>
  <c r="N75" i="1" s="1"/>
  <c r="O97" i="1"/>
  <c r="O74" i="1" s="1"/>
  <c r="O75" i="1" s="1"/>
  <c r="P97" i="1"/>
  <c r="P74" i="1" s="1"/>
  <c r="P75" i="1" s="1"/>
  <c r="Q97" i="1"/>
  <c r="Q74" i="1" s="1"/>
  <c r="Q75" i="1" s="1"/>
  <c r="F97" i="1"/>
  <c r="F74" i="1" s="1"/>
  <c r="F75" i="1" s="1"/>
  <c r="G33" i="1"/>
  <c r="H33" i="1"/>
  <c r="I33" i="1"/>
  <c r="J33" i="1"/>
  <c r="K33" i="1"/>
  <c r="L33" i="1"/>
  <c r="M33" i="1"/>
  <c r="N33" i="1"/>
  <c r="O33" i="1"/>
  <c r="P33" i="1"/>
  <c r="Q33" i="1"/>
  <c r="F33" i="1"/>
  <c r="G32" i="1"/>
  <c r="H32" i="1"/>
  <c r="I32" i="1"/>
  <c r="J32" i="1"/>
  <c r="K32" i="1"/>
  <c r="L32" i="1"/>
  <c r="M32" i="1"/>
  <c r="N32" i="1"/>
  <c r="O32" i="1"/>
  <c r="P32" i="1"/>
  <c r="Q32" i="1"/>
  <c r="F32" i="1"/>
  <c r="F89" i="1"/>
  <c r="E104" i="1"/>
  <c r="F102" i="1" s="1"/>
  <c r="E99" i="1"/>
  <c r="F96" i="1" s="1"/>
  <c r="F98" i="1" s="1"/>
  <c r="F34" i="1" s="1"/>
  <c r="E92" i="1"/>
  <c r="E75" i="1"/>
  <c r="E80" i="1"/>
  <c r="E71" i="1"/>
  <c r="E59" i="1"/>
  <c r="E54" i="1"/>
  <c r="E48" i="1"/>
  <c r="E36" i="1"/>
  <c r="E29" i="1"/>
  <c r="F29" i="1" l="1"/>
  <c r="G57" i="1"/>
  <c r="G79" i="1" s="1"/>
  <c r="F79" i="1"/>
  <c r="E82" i="1"/>
  <c r="F104" i="1"/>
  <c r="F53" i="1" s="1"/>
  <c r="F78" i="1" s="1"/>
  <c r="F105" i="1"/>
  <c r="F35" i="1" s="1"/>
  <c r="F36" i="1" s="1"/>
  <c r="F90" i="1"/>
  <c r="E37" i="1"/>
  <c r="E39" i="1" s="1"/>
  <c r="G27" i="1"/>
  <c r="H57" i="1"/>
  <c r="F69" i="1"/>
  <c r="G102" i="1"/>
  <c r="G105" i="1" s="1"/>
  <c r="G35" i="1" s="1"/>
  <c r="F99" i="1"/>
  <c r="E61" i="1"/>
  <c r="E63" i="1" s="1"/>
  <c r="E84" i="1" l="1"/>
  <c r="F83" i="1" s="1"/>
  <c r="F52" i="1"/>
  <c r="F91" i="1" s="1"/>
  <c r="F92" i="1" s="1"/>
  <c r="F93" i="1" s="1"/>
  <c r="F70" i="1" s="1"/>
  <c r="G104" i="1"/>
  <c r="H102" i="1" s="1"/>
  <c r="F80" i="1"/>
  <c r="F37" i="1"/>
  <c r="H27" i="1"/>
  <c r="G45" i="1"/>
  <c r="G89" i="1" s="1"/>
  <c r="G28" i="1"/>
  <c r="G29" i="1" s="1"/>
  <c r="I57" i="1"/>
  <c r="H79" i="1"/>
  <c r="F47" i="1"/>
  <c r="G96" i="1"/>
  <c r="F38" i="1" l="1"/>
  <c r="F39" i="1" s="1"/>
  <c r="G53" i="1"/>
  <c r="G78" i="1" s="1"/>
  <c r="G80" i="1" s="1"/>
  <c r="F54" i="1"/>
  <c r="I27" i="1"/>
  <c r="H45" i="1"/>
  <c r="H89" i="1" s="1"/>
  <c r="H28" i="1"/>
  <c r="H29" i="1" s="1"/>
  <c r="G52" i="1"/>
  <c r="G91" i="1" s="1"/>
  <c r="G46" i="1"/>
  <c r="G90" i="1" s="1"/>
  <c r="J57" i="1"/>
  <c r="I79" i="1"/>
  <c r="G98" i="1"/>
  <c r="G99" i="1" s="1"/>
  <c r="H104" i="1"/>
  <c r="H105" i="1"/>
  <c r="H35" i="1" s="1"/>
  <c r="F58" i="1" l="1"/>
  <c r="F59" i="1" s="1"/>
  <c r="F61" i="1" s="1"/>
  <c r="F68" i="1"/>
  <c r="F71" i="1" s="1"/>
  <c r="F82" i="1" s="1"/>
  <c r="F84" i="1" s="1"/>
  <c r="G92" i="1"/>
  <c r="G93" i="1" s="1"/>
  <c r="G70" i="1" s="1"/>
  <c r="J27" i="1"/>
  <c r="I45" i="1"/>
  <c r="I89" i="1" s="1"/>
  <c r="I28" i="1"/>
  <c r="G54" i="1"/>
  <c r="H52" i="1"/>
  <c r="H91" i="1" s="1"/>
  <c r="H46" i="1"/>
  <c r="H90" i="1" s="1"/>
  <c r="K57" i="1"/>
  <c r="J79" i="1"/>
  <c r="H96" i="1"/>
  <c r="H98" i="1" s="1"/>
  <c r="G47" i="1"/>
  <c r="G69" i="1"/>
  <c r="G34" i="1"/>
  <c r="G36" i="1" s="1"/>
  <c r="G37" i="1" s="1"/>
  <c r="I102" i="1"/>
  <c r="H53" i="1"/>
  <c r="F44" i="1" l="1"/>
  <c r="F48" i="1" s="1"/>
  <c r="F63" i="1" s="1"/>
  <c r="G83" i="1"/>
  <c r="I52" i="1"/>
  <c r="I91" i="1" s="1"/>
  <c r="I46" i="1"/>
  <c r="I90" i="1" s="1"/>
  <c r="H92" i="1"/>
  <c r="H93" i="1" s="1"/>
  <c r="H70" i="1" s="1"/>
  <c r="K27" i="1"/>
  <c r="J45" i="1"/>
  <c r="J89" i="1" s="1"/>
  <c r="J28" i="1"/>
  <c r="J29" i="1" s="1"/>
  <c r="I29" i="1"/>
  <c r="L57" i="1"/>
  <c r="K79" i="1"/>
  <c r="H78" i="1"/>
  <c r="H80" i="1" s="1"/>
  <c r="H54" i="1"/>
  <c r="I105" i="1"/>
  <c r="I35" i="1" s="1"/>
  <c r="I104" i="1"/>
  <c r="H99" i="1"/>
  <c r="H69" i="1"/>
  <c r="H34" i="1"/>
  <c r="H36" i="1" s="1"/>
  <c r="H37" i="1" s="1"/>
  <c r="G38" i="1"/>
  <c r="G39" i="1" s="1"/>
  <c r="I92" i="1" l="1"/>
  <c r="L27" i="1"/>
  <c r="K45" i="1"/>
  <c r="K89" i="1" s="1"/>
  <c r="K28" i="1"/>
  <c r="K29" i="1" s="1"/>
  <c r="J52" i="1"/>
  <c r="J91" i="1" s="1"/>
  <c r="J46" i="1"/>
  <c r="J90" i="1" s="1"/>
  <c r="M57" i="1"/>
  <c r="L79" i="1"/>
  <c r="J102" i="1"/>
  <c r="I53" i="1"/>
  <c r="G68" i="1"/>
  <c r="G71" i="1" s="1"/>
  <c r="G82" i="1" s="1"/>
  <c r="G84" i="1" s="1"/>
  <c r="G44" i="1" s="1"/>
  <c r="G58" i="1"/>
  <c r="H38" i="1"/>
  <c r="H39" i="1" s="1"/>
  <c r="H68" i="1" s="1"/>
  <c r="H71" i="1" s="1"/>
  <c r="H82" i="1" s="1"/>
  <c r="I96" i="1"/>
  <c r="H47" i="1"/>
  <c r="I93" i="1" l="1"/>
  <c r="I70" i="1" s="1"/>
  <c r="J92" i="1"/>
  <c r="J93" i="1" s="1"/>
  <c r="J70" i="1" s="1"/>
  <c r="M27" i="1"/>
  <c r="L45" i="1"/>
  <c r="L89" i="1" s="1"/>
  <c r="L28" i="1"/>
  <c r="L29" i="1" s="1"/>
  <c r="K52" i="1"/>
  <c r="K91" i="1" s="1"/>
  <c r="K46" i="1"/>
  <c r="K90" i="1" s="1"/>
  <c r="N57" i="1"/>
  <c r="M79" i="1"/>
  <c r="I98" i="1"/>
  <c r="I99" i="1" s="1"/>
  <c r="I78" i="1"/>
  <c r="I80" i="1" s="1"/>
  <c r="I54" i="1"/>
  <c r="G48" i="1"/>
  <c r="H83" i="1"/>
  <c r="H84" i="1" s="1"/>
  <c r="H44" i="1" s="1"/>
  <c r="G59" i="1"/>
  <c r="G61" i="1" s="1"/>
  <c r="H58" i="1"/>
  <c r="J105" i="1"/>
  <c r="J35" i="1" s="1"/>
  <c r="J104" i="1"/>
  <c r="G63" i="1" l="1"/>
  <c r="K92" i="1"/>
  <c r="K93" i="1" s="1"/>
  <c r="K70" i="1" s="1"/>
  <c r="N27" i="1"/>
  <c r="M45" i="1"/>
  <c r="M89" i="1" s="1"/>
  <c r="M28" i="1"/>
  <c r="M29" i="1" s="1"/>
  <c r="L52" i="1"/>
  <c r="L91" i="1" s="1"/>
  <c r="L46" i="1"/>
  <c r="L90" i="1" s="1"/>
  <c r="O57" i="1"/>
  <c r="N79" i="1"/>
  <c r="H59" i="1"/>
  <c r="H61" i="1" s="1"/>
  <c r="K102" i="1"/>
  <c r="J53" i="1"/>
  <c r="H48" i="1"/>
  <c r="I83" i="1"/>
  <c r="J96" i="1"/>
  <c r="J98" i="1" s="1"/>
  <c r="I47" i="1"/>
  <c r="I69" i="1"/>
  <c r="I34" i="1"/>
  <c r="I36" i="1" s="1"/>
  <c r="I37" i="1" s="1"/>
  <c r="I38" i="1" s="1"/>
  <c r="I39" i="1" s="1"/>
  <c r="I68" i="1" s="1"/>
  <c r="H63" i="1" l="1"/>
  <c r="I71" i="1"/>
  <c r="I82" i="1" s="1"/>
  <c r="I84" i="1" s="1"/>
  <c r="I44" i="1" s="1"/>
  <c r="L92" i="1"/>
  <c r="L93" i="1" s="1"/>
  <c r="L70" i="1" s="1"/>
  <c r="O27" i="1"/>
  <c r="N28" i="1"/>
  <c r="N45" i="1"/>
  <c r="N89" i="1" s="1"/>
  <c r="M52" i="1"/>
  <c r="M91" i="1" s="1"/>
  <c r="M46" i="1"/>
  <c r="M90" i="1" s="1"/>
  <c r="M92" i="1" s="1"/>
  <c r="P57" i="1"/>
  <c r="O79" i="1"/>
  <c r="I58" i="1"/>
  <c r="J54" i="1"/>
  <c r="J78" i="1"/>
  <c r="J80" i="1" s="1"/>
  <c r="J99" i="1"/>
  <c r="J69" i="1"/>
  <c r="J34" i="1"/>
  <c r="J36" i="1" s="1"/>
  <c r="J37" i="1" s="1"/>
  <c r="J38" i="1" s="1"/>
  <c r="J39" i="1" s="1"/>
  <c r="J68" i="1" s="1"/>
  <c r="J71" i="1" s="1"/>
  <c r="K105" i="1"/>
  <c r="K35" i="1" s="1"/>
  <c r="K104" i="1"/>
  <c r="N52" i="1" l="1"/>
  <c r="N91" i="1" s="1"/>
  <c r="N46" i="1"/>
  <c r="N90" i="1" s="1"/>
  <c r="M93" i="1"/>
  <c r="M70" i="1" s="1"/>
  <c r="N29" i="1"/>
  <c r="P27" i="1"/>
  <c r="O45" i="1"/>
  <c r="O89" i="1" s="1"/>
  <c r="O28" i="1"/>
  <c r="O29" i="1"/>
  <c r="Q57" i="1"/>
  <c r="Q79" i="1" s="1"/>
  <c r="P79" i="1"/>
  <c r="L102" i="1"/>
  <c r="K53" i="1"/>
  <c r="K96" i="1"/>
  <c r="J47" i="1"/>
  <c r="J82" i="1"/>
  <c r="I48" i="1"/>
  <c r="J83" i="1"/>
  <c r="J58" i="1"/>
  <c r="I59" i="1"/>
  <c r="I61" i="1" s="1"/>
  <c r="I63" i="1" l="1"/>
  <c r="J84" i="1"/>
  <c r="J44" i="1" s="1"/>
  <c r="N92" i="1"/>
  <c r="N93" i="1" s="1"/>
  <c r="N70" i="1" s="1"/>
  <c r="Q27" i="1"/>
  <c r="P45" i="1"/>
  <c r="P89" i="1" s="1"/>
  <c r="P28" i="1"/>
  <c r="O52" i="1"/>
  <c r="O91" i="1" s="1"/>
  <c r="O46" i="1"/>
  <c r="O90" i="1" s="1"/>
  <c r="K54" i="1"/>
  <c r="K78" i="1"/>
  <c r="K80" i="1" s="1"/>
  <c r="J59" i="1"/>
  <c r="J61" i="1" s="1"/>
  <c r="K98" i="1"/>
  <c r="K99" i="1" s="1"/>
  <c r="L104" i="1"/>
  <c r="L105" i="1"/>
  <c r="L35" i="1" s="1"/>
  <c r="K83" i="1" l="1"/>
  <c r="J48" i="1"/>
  <c r="J63" i="1" s="1"/>
  <c r="O92" i="1"/>
  <c r="O93" i="1" s="1"/>
  <c r="O70" i="1" s="1"/>
  <c r="P52" i="1"/>
  <c r="P91" i="1" s="1"/>
  <c r="P46" i="1"/>
  <c r="P90" i="1" s="1"/>
  <c r="Q45" i="1"/>
  <c r="Q89" i="1" s="1"/>
  <c r="Q28" i="1"/>
  <c r="Q29" i="1" s="1"/>
  <c r="P29" i="1"/>
  <c r="K47" i="1"/>
  <c r="L96" i="1"/>
  <c r="K69" i="1"/>
  <c r="K34" i="1"/>
  <c r="K36" i="1" s="1"/>
  <c r="K37" i="1" s="1"/>
  <c r="K38" i="1" s="1"/>
  <c r="K39" i="1" s="1"/>
  <c r="M102" i="1"/>
  <c r="L53" i="1"/>
  <c r="L78" i="1" s="1"/>
  <c r="Q52" i="1" l="1"/>
  <c r="Q91" i="1" s="1"/>
  <c r="Q46" i="1"/>
  <c r="Q90" i="1" s="1"/>
  <c r="P92" i="1"/>
  <c r="P93" i="1" s="1"/>
  <c r="P70" i="1" s="1"/>
  <c r="L80" i="1"/>
  <c r="L54" i="1"/>
  <c r="M105" i="1"/>
  <c r="M35" i="1" s="1"/>
  <c r="M104" i="1"/>
  <c r="L98" i="1"/>
  <c r="L99" i="1" s="1"/>
  <c r="K68" i="1"/>
  <c r="K71" i="1" s="1"/>
  <c r="K82" i="1" s="1"/>
  <c r="K84" i="1" s="1"/>
  <c r="K44" i="1" s="1"/>
  <c r="K58" i="1"/>
  <c r="Q92" i="1" l="1"/>
  <c r="Q93" i="1" s="1"/>
  <c r="Q70" i="1" s="1"/>
  <c r="K48" i="1"/>
  <c r="L83" i="1"/>
  <c r="K59" i="1"/>
  <c r="K61" i="1" s="1"/>
  <c r="N102" i="1"/>
  <c r="M53" i="1"/>
  <c r="M96" i="1"/>
  <c r="L47" i="1"/>
  <c r="L34" i="1"/>
  <c r="L36" i="1" s="1"/>
  <c r="L37" i="1" s="1"/>
  <c r="L38" i="1" s="1"/>
  <c r="L39" i="1" s="1"/>
  <c r="L68" i="1" s="1"/>
  <c r="L69" i="1"/>
  <c r="K63" i="1" l="1"/>
  <c r="L71" i="1"/>
  <c r="L82" i="1" s="1"/>
  <c r="L84" i="1" s="1"/>
  <c r="L44" i="1" s="1"/>
  <c r="L58" i="1"/>
  <c r="M54" i="1"/>
  <c r="M78" i="1"/>
  <c r="M80" i="1" s="1"/>
  <c r="M98" i="1"/>
  <c r="M99" i="1" s="1"/>
  <c r="N105" i="1"/>
  <c r="N35" i="1" s="1"/>
  <c r="N104" i="1"/>
  <c r="O102" i="1" l="1"/>
  <c r="N53" i="1"/>
  <c r="L48" i="1"/>
  <c r="M83" i="1"/>
  <c r="N96" i="1"/>
  <c r="N98" i="1" s="1"/>
  <c r="M47" i="1"/>
  <c r="M69" i="1"/>
  <c r="M34" i="1"/>
  <c r="M36" i="1" s="1"/>
  <c r="M37" i="1" s="1"/>
  <c r="M38" i="1" s="1"/>
  <c r="M39" i="1" s="1"/>
  <c r="M68" i="1" s="1"/>
  <c r="L59" i="1"/>
  <c r="L61" i="1" s="1"/>
  <c r="L63" i="1" l="1"/>
  <c r="M58" i="1"/>
  <c r="N99" i="1"/>
  <c r="N69" i="1"/>
  <c r="N34" i="1"/>
  <c r="N36" i="1" s="1"/>
  <c r="N37" i="1" s="1"/>
  <c r="N38" i="1" s="1"/>
  <c r="N39" i="1" s="1"/>
  <c r="N68" i="1" s="1"/>
  <c r="N54" i="1"/>
  <c r="N78" i="1"/>
  <c r="N80" i="1" s="1"/>
  <c r="M71" i="1"/>
  <c r="M82" i="1" s="1"/>
  <c r="M84" i="1" s="1"/>
  <c r="M44" i="1" s="1"/>
  <c r="O105" i="1"/>
  <c r="O35" i="1" s="1"/>
  <c r="O104" i="1"/>
  <c r="M48" i="1" l="1"/>
  <c r="N83" i="1"/>
  <c r="P102" i="1"/>
  <c r="O53" i="1"/>
  <c r="N58" i="1"/>
  <c r="M59" i="1"/>
  <c r="M61" i="1" s="1"/>
  <c r="O96" i="1"/>
  <c r="O98" i="1" s="1"/>
  <c r="N47" i="1"/>
  <c r="N71" i="1"/>
  <c r="N82" i="1" s="1"/>
  <c r="M63" i="1" l="1"/>
  <c r="N84" i="1"/>
  <c r="N44" i="1" s="1"/>
  <c r="P105" i="1"/>
  <c r="P35" i="1" s="1"/>
  <c r="P104" i="1"/>
  <c r="N59" i="1"/>
  <c r="N61" i="1" s="1"/>
  <c r="O99" i="1"/>
  <c r="O69" i="1"/>
  <c r="O34" i="1"/>
  <c r="O36" i="1" s="1"/>
  <c r="O37" i="1" s="1"/>
  <c r="O38" i="1" s="1"/>
  <c r="O39" i="1" s="1"/>
  <c r="O68" i="1" s="1"/>
  <c r="O71" i="1" s="1"/>
  <c r="O54" i="1"/>
  <c r="O78" i="1"/>
  <c r="O80" i="1" s="1"/>
  <c r="O82" i="1" l="1"/>
  <c r="O58" i="1"/>
  <c r="Q102" i="1"/>
  <c r="P53" i="1"/>
  <c r="N48" i="1"/>
  <c r="N63" i="1" s="1"/>
  <c r="O83" i="1"/>
  <c r="P96" i="1"/>
  <c r="O47" i="1"/>
  <c r="O84" i="1" l="1"/>
  <c r="O44" i="1" s="1"/>
  <c r="O48" i="1" s="1"/>
  <c r="Q105" i="1"/>
  <c r="Q35" i="1" s="1"/>
  <c r="Q104" i="1"/>
  <c r="Q53" i="1" s="1"/>
  <c r="P78" i="1"/>
  <c r="P80" i="1" s="1"/>
  <c r="P54" i="1"/>
  <c r="P98" i="1"/>
  <c r="O59" i="1"/>
  <c r="O61" i="1" s="1"/>
  <c r="O63" i="1" l="1"/>
  <c r="P83" i="1"/>
  <c r="P69" i="1"/>
  <c r="P34" i="1"/>
  <c r="P36" i="1" s="1"/>
  <c r="P37" i="1" s="1"/>
  <c r="P38" i="1" s="1"/>
  <c r="P39" i="1" s="1"/>
  <c r="Q78" i="1"/>
  <c r="Q80" i="1" s="1"/>
  <c r="Q54" i="1"/>
  <c r="P99" i="1"/>
  <c r="Q96" i="1" l="1"/>
  <c r="P47" i="1"/>
  <c r="P68" i="1"/>
  <c r="P71" i="1" s="1"/>
  <c r="P82" i="1" s="1"/>
  <c r="P84" i="1" s="1"/>
  <c r="P44" i="1" s="1"/>
  <c r="P58" i="1"/>
  <c r="P48" i="1" l="1"/>
  <c r="Q83" i="1"/>
  <c r="P59" i="1"/>
  <c r="P61" i="1" s="1"/>
  <c r="Q98" i="1"/>
  <c r="Q99" i="1" s="1"/>
  <c r="Q47" i="1" s="1"/>
  <c r="P63" i="1" l="1"/>
  <c r="Q69" i="1"/>
  <c r="Q34" i="1"/>
  <c r="Q36" i="1" s="1"/>
  <c r="Q37" i="1" s="1"/>
  <c r="Q38" i="1" s="1"/>
  <c r="Q39" i="1" s="1"/>
  <c r="Q68" i="1" l="1"/>
  <c r="Q71" i="1" s="1"/>
  <c r="Q82" i="1" s="1"/>
  <c r="Q84" i="1" s="1"/>
  <c r="Q44" i="1" s="1"/>
  <c r="Q58" i="1"/>
  <c r="Q59" i="1" s="1"/>
  <c r="Q61" i="1" s="1"/>
  <c r="Q48" i="1" l="1"/>
  <c r="Q63" i="1" s="1"/>
</calcChain>
</file>

<file path=xl/comments1.xml><?xml version="1.0" encoding="utf-8"?>
<comments xmlns="http://schemas.openxmlformats.org/spreadsheetml/2006/main">
  <authors>
    <author>OMARY WASHE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 xml:space="preserve">OmaryTheAnalyst:
</t>
        </r>
        <r>
          <rPr>
            <sz val="12"/>
            <color indexed="81"/>
            <rFont val="Agency FB"/>
            <family val="2"/>
          </rPr>
          <t>In the next tab you'll get to know how to build and analyze the three financial statements.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<sst xmlns="http://schemas.openxmlformats.org/spreadsheetml/2006/main" count="92" uniqueCount="86">
  <si>
    <t>TRANSFORMER ELECTRONICS SALES PER YEAR</t>
  </si>
  <si>
    <t>Financial Statements</t>
  </si>
  <si>
    <t>Historical</t>
  </si>
  <si>
    <t>Forecasted</t>
  </si>
  <si>
    <t>Assumptions</t>
  </si>
  <si>
    <t>Income Statement</t>
  </si>
  <si>
    <t>Revenue Growth(% change)</t>
  </si>
  <si>
    <t>Cost of Goods Sold(% of Revenue)</t>
  </si>
  <si>
    <t>Rent and Overhead</t>
  </si>
  <si>
    <t>Depreciation and Amortization(% of PP&amp;E Open Balance)</t>
  </si>
  <si>
    <t>Interest(% of Debt Open Balance)</t>
  </si>
  <si>
    <t>Tax Rate(% of Earn Before Tax)</t>
  </si>
  <si>
    <t>Balance Sheet</t>
  </si>
  <si>
    <t>Account Receivable(Days)</t>
  </si>
  <si>
    <t>Inventory(Days)</t>
  </si>
  <si>
    <t>Account Payables(Days)</t>
  </si>
  <si>
    <t>Capital Expenditures</t>
  </si>
  <si>
    <t>Debt Issuance(Repayment)</t>
  </si>
  <si>
    <t>Equity Issued(Repayment)</t>
  </si>
  <si>
    <t>Revenue</t>
  </si>
  <si>
    <t>Cost of Goods Sold</t>
  </si>
  <si>
    <t>Gross Profit</t>
  </si>
  <si>
    <t>Salaries &amp; Benefits</t>
  </si>
  <si>
    <t>Rent &amp; Overhead</t>
  </si>
  <si>
    <t>Depreciation and Amortization</t>
  </si>
  <si>
    <t>Interest</t>
  </si>
  <si>
    <t>Total Expenses</t>
  </si>
  <si>
    <t>Expenses</t>
  </si>
  <si>
    <t>Taxes</t>
  </si>
  <si>
    <t>Net Earnings</t>
  </si>
  <si>
    <t>The Balance Sheet</t>
  </si>
  <si>
    <t>Assets</t>
  </si>
  <si>
    <t>Cash</t>
  </si>
  <si>
    <t xml:space="preserve">Account Receivable </t>
  </si>
  <si>
    <t>Inventory</t>
  </si>
  <si>
    <t>Property Plant &amp; Equipment</t>
  </si>
  <si>
    <t>Total Assets</t>
  </si>
  <si>
    <t>Liabilities</t>
  </si>
  <si>
    <t>Accounts Payable</t>
  </si>
  <si>
    <t>Debt</t>
  </si>
  <si>
    <t>Total Liabilities</t>
  </si>
  <si>
    <t>Shareholders Equity</t>
  </si>
  <si>
    <t>Common Stock</t>
  </si>
  <si>
    <t>Retained Earnings</t>
  </si>
  <si>
    <t>Total Shareholders Equity</t>
  </si>
  <si>
    <t>Total Liabilities &amp; Equity</t>
  </si>
  <si>
    <t>Balance Sheet Check</t>
  </si>
  <si>
    <t>The Cash Flow Statement</t>
  </si>
  <si>
    <t>Operating Cash Flow</t>
  </si>
  <si>
    <t>Depreciation &amp; Amortization</t>
  </si>
  <si>
    <t>Changes in Working Capital</t>
  </si>
  <si>
    <t>Cash from Operating Activities</t>
  </si>
  <si>
    <t>Investing Cash Flow</t>
  </si>
  <si>
    <t>Investments in Property, Plant &amp; Equipment</t>
  </si>
  <si>
    <t>Cash from Investing Activities</t>
  </si>
  <si>
    <t>Financing Cash Flow</t>
  </si>
  <si>
    <t>Issuance(Repayment of Debt)</t>
  </si>
  <si>
    <t>Issuance(Repayment of Equity)</t>
  </si>
  <si>
    <t>Cash from Financing Activities</t>
  </si>
  <si>
    <t>Net Increase(decrease in Cash)</t>
  </si>
  <si>
    <t>Opening Cash Balance</t>
  </si>
  <si>
    <t>Closing Cash Balance</t>
  </si>
  <si>
    <t xml:space="preserve">Depreciation, Amortization and Debt Schedule </t>
  </si>
  <si>
    <t>Working Capital Schedule</t>
  </si>
  <si>
    <t>Account Receivable</t>
  </si>
  <si>
    <t>Account Payable</t>
  </si>
  <si>
    <t>Net Working Capital</t>
  </si>
  <si>
    <t>Change in NWC</t>
  </si>
  <si>
    <t>Depreciation Schedule</t>
  </si>
  <si>
    <t>PP&amp;E Opening</t>
  </si>
  <si>
    <t>Plus CapEx</t>
  </si>
  <si>
    <t>Less Depreciation</t>
  </si>
  <si>
    <t>PP&amp;E Closing</t>
  </si>
  <si>
    <t>Debt &amp; Interest Schedule</t>
  </si>
  <si>
    <t>Debt Opening</t>
  </si>
  <si>
    <t>Issuance Repayment</t>
  </si>
  <si>
    <t>Debt Closing</t>
  </si>
  <si>
    <t>Interest Expense</t>
  </si>
  <si>
    <t xml:space="preserve">Salaries and Benefits </t>
  </si>
  <si>
    <r>
      <rPr>
        <b/>
        <sz val="22"/>
        <color theme="0"/>
        <rFont val="Agency FB"/>
        <family val="2"/>
      </rPr>
      <t>Omary</t>
    </r>
    <r>
      <rPr>
        <b/>
        <sz val="22"/>
        <color rgb="FFC0006E"/>
        <rFont val="Agency FB"/>
        <family val="2"/>
      </rPr>
      <t>The</t>
    </r>
    <r>
      <rPr>
        <b/>
        <sz val="22"/>
        <color rgb="FF0810B8"/>
        <rFont val="Agency FB"/>
        <family val="2"/>
      </rPr>
      <t>Analyst</t>
    </r>
  </si>
  <si>
    <t xml:space="preserve">The 3 Statement Financial Modeling  </t>
  </si>
  <si>
    <t>The Income Statement</t>
  </si>
  <si>
    <t>The Cash Flow</t>
  </si>
  <si>
    <r>
      <t>Omary</t>
    </r>
    <r>
      <rPr>
        <b/>
        <sz val="11"/>
        <color rgb="FFC0006E"/>
        <rFont val="Agency FB"/>
        <family val="2"/>
      </rPr>
      <t>The</t>
    </r>
    <r>
      <rPr>
        <b/>
        <sz val="11"/>
        <color rgb="FF0810B8"/>
        <rFont val="Agency FB"/>
        <family val="2"/>
      </rPr>
      <t>Analyst</t>
    </r>
  </si>
  <si>
    <t>TRANSFORMER ELECTRONICS ENTERPRISES</t>
  </si>
  <si>
    <t>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</si>
</sst>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F"/>
    <numFmt numFmtId="165" formatCode="yyyy\A"/>
  </numFmts>
  <fonts count="22" x14ac:knownFonts="1">
    <font>
      <sz val="11"/>
      <color theme="1"/>
      <name val="Calibri"/>
      <family val="2"/>
      <scheme val="minor"/>
    </font>
    <font>
      <b/>
      <sz val="24"/>
      <color theme="0"/>
      <name val="Agency FB"/>
      <family val="2"/>
    </font>
    <font>
      <b/>
      <sz val="11"/>
      <color theme="0"/>
      <name val="Agency FB"/>
      <family val="2"/>
    </font>
    <font>
      <b/>
      <sz val="20"/>
      <color theme="0"/>
      <name val="Agency FB"/>
      <family val="2"/>
    </font>
    <font>
      <sz val="11"/>
      <color theme="1"/>
      <name val="Agency FB"/>
      <family val="2"/>
    </font>
    <font>
      <b/>
      <sz val="22"/>
      <color theme="0"/>
      <name val="Agency FB"/>
      <family val="2"/>
    </font>
    <font>
      <b/>
      <sz val="11"/>
      <color theme="1"/>
      <name val="Agency FB"/>
      <family val="2"/>
    </font>
    <font>
      <sz val="11"/>
      <color rgb="FF0810B8"/>
      <name val="Agency FB"/>
      <family val="2"/>
    </font>
    <font>
      <b/>
      <sz val="22"/>
      <color theme="1"/>
      <name val="Agency FB"/>
      <family val="2"/>
    </font>
    <font>
      <b/>
      <sz val="22"/>
      <color rgb="FF0810B8"/>
      <name val="Agency FB"/>
      <family val="2"/>
    </font>
    <font>
      <b/>
      <sz val="22"/>
      <color rgb="FFC0006E"/>
      <name val="Agency FB"/>
      <family val="2"/>
    </font>
    <font>
      <b/>
      <sz val="48"/>
      <color theme="1"/>
      <name val="Agency FB"/>
      <family val="2"/>
    </font>
    <font>
      <sz val="22"/>
      <color theme="1"/>
      <name val="Agency FB"/>
      <family val="2"/>
    </font>
    <font>
      <sz val="28"/>
      <color theme="1"/>
      <name val="Agency FB"/>
      <family val="2"/>
    </font>
    <font>
      <u/>
      <sz val="11"/>
      <color theme="10"/>
      <name val="Calibri"/>
      <family val="2"/>
      <scheme val="minor"/>
    </font>
    <font>
      <u/>
      <sz val="18"/>
      <color theme="0"/>
      <name val="Agency FB"/>
      <family val="2"/>
    </font>
    <font>
      <b/>
      <sz val="11"/>
      <color theme="1"/>
      <name val="Calibri"/>
      <family val="2"/>
      <scheme val="minor"/>
    </font>
    <font>
      <b/>
      <sz val="11"/>
      <color rgb="FFC0006E"/>
      <name val="Agency FB"/>
      <family val="2"/>
    </font>
    <font>
      <b/>
      <sz val="11"/>
      <color rgb="FF0810B8"/>
      <name val="Agency FB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3" borderId="0" xfId="0" applyFont="1" applyFill="1"/>
    <xf numFmtId="0" fontId="2" fillId="3" borderId="0" xfId="0" applyFont="1" applyFill="1"/>
    <xf numFmtId="0" fontId="2" fillId="4" borderId="0" xfId="0" applyFont="1" applyFill="1"/>
    <xf numFmtId="164" fontId="2" fillId="4" borderId="0" xfId="0" applyNumberFormat="1" applyFont="1" applyFill="1"/>
    <xf numFmtId="164" fontId="2" fillId="3" borderId="0" xfId="0" applyNumberFormat="1" applyFont="1" applyFill="1"/>
    <xf numFmtId="165" fontId="2" fillId="3" borderId="0" xfId="0" applyNumberFormat="1" applyFont="1" applyFill="1" applyAlignment="1">
      <alignment horizontal="left" indent="3"/>
    </xf>
    <xf numFmtId="0" fontId="4" fillId="2" borderId="0" xfId="0" applyFont="1" applyFill="1"/>
    <xf numFmtId="0" fontId="6" fillId="0" borderId="0" xfId="0" applyFont="1"/>
    <xf numFmtId="0" fontId="4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10" fontId="4" fillId="0" borderId="0" xfId="0" applyNumberFormat="1" applyFont="1"/>
    <xf numFmtId="37" fontId="4" fillId="0" borderId="0" xfId="0" applyNumberFormat="1" applyFont="1"/>
    <xf numFmtId="0" fontId="2" fillId="2" borderId="0" xfId="0" applyFont="1" applyFill="1" applyAlignment="1">
      <alignment horizontal="left"/>
    </xf>
    <xf numFmtId="37" fontId="6" fillId="0" borderId="0" xfId="0" applyNumberFormat="1" applyFont="1"/>
    <xf numFmtId="10" fontId="7" fillId="0" borderId="0" xfId="0" applyNumberFormat="1" applyFont="1"/>
    <xf numFmtId="0" fontId="7" fillId="0" borderId="0" xfId="0" applyFont="1"/>
    <xf numFmtId="37" fontId="7" fillId="0" borderId="0" xfId="0" applyNumberFormat="1" applyFont="1"/>
    <xf numFmtId="0" fontId="0" fillId="2" borderId="0" xfId="0" applyFill="1"/>
    <xf numFmtId="0" fontId="8" fillId="2" borderId="0" xfId="0" applyFont="1" applyFill="1" applyAlignment="1">
      <alignment horizontal="left" indent="61"/>
    </xf>
    <xf numFmtId="0" fontId="12" fillId="2" borderId="0" xfId="0" applyFont="1" applyFill="1"/>
    <xf numFmtId="0" fontId="13" fillId="2" borderId="0" xfId="0" applyFont="1" applyFill="1" applyAlignment="1">
      <alignment horizontal="left" indent="48"/>
    </xf>
    <xf numFmtId="0" fontId="15" fillId="2" borderId="0" xfId="1" applyFont="1" applyFill="1" applyAlignment="1">
      <alignment horizontal="left" indent="2"/>
    </xf>
    <xf numFmtId="49" fontId="16" fillId="2" borderId="0" xfId="0" applyNumberFormat="1" applyFont="1" applyFill="1"/>
    <xf numFmtId="0" fontId="11" fillId="2" borderId="0" xfId="0" applyFont="1" applyFill="1" applyAlignment="1">
      <alignment horizontal="left" indent="19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810B8"/>
      <color rgb="FFC000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3 Statement Financial Modeling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12</xdr:row>
      <xdr:rowOff>123824</xdr:rowOff>
    </xdr:from>
    <xdr:to>
      <xdr:col>11</xdr:col>
      <xdr:colOff>19050</xdr:colOff>
      <xdr:row>16</xdr:row>
      <xdr:rowOff>171449</xdr:rowOff>
    </xdr:to>
    <xdr:sp macro="" textlink="">
      <xdr:nvSpPr>
        <xdr:cNvPr id="3" name="TextBox 2">
          <a:hlinkClick xmlns:r="http://schemas.openxmlformats.org/officeDocument/2006/relationships" r:id="rId1"/>
        </xdr:cNvPr>
        <xdr:cNvSpPr txBox="1"/>
      </xdr:nvSpPr>
      <xdr:spPr>
        <a:xfrm>
          <a:off x="4524375" y="3819524"/>
          <a:ext cx="2200275" cy="904875"/>
        </a:xfrm>
        <a:prstGeom prst="rect">
          <a:avLst/>
        </a:prstGeom>
        <a:solidFill>
          <a:srgbClr val="0810B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        </a:t>
          </a:r>
          <a:r>
            <a:rPr lang="en-US" sz="1200">
              <a:solidFill>
                <a:schemeClr val="bg1"/>
              </a:solidFill>
              <a:latin typeface="Agency FB" panose="020B0503020202020204" pitchFamily="34" charset="0"/>
            </a:rPr>
            <a:t>OmaryTheAnalyst</a:t>
          </a:r>
        </a:p>
        <a:p>
          <a:r>
            <a:rPr lang="en-US" sz="1200">
              <a:solidFill>
                <a:schemeClr val="bg1"/>
              </a:solidFill>
              <a:latin typeface="Agency FB" panose="020B0503020202020204" pitchFamily="34" charset="0"/>
            </a:rPr>
            <a:t>                     CLICK HERE</a:t>
          </a:r>
        </a:p>
        <a:p>
          <a:r>
            <a:rPr lang="en-US" sz="1200">
              <a:solidFill>
                <a:schemeClr val="bg1"/>
              </a:solidFill>
              <a:latin typeface="Agency FB" panose="020B0503020202020204" pitchFamily="34" charset="0"/>
            </a:rPr>
            <a:t>                  TO OPEN THE TAB </a:t>
          </a:r>
        </a:p>
        <a:p>
          <a:r>
            <a:rPr lang="en-US" sz="1200">
              <a:solidFill>
                <a:schemeClr val="bg1"/>
              </a:solidFill>
              <a:latin typeface="Agency FB" panose="020B0503020202020204" pitchFamily="34" charset="0"/>
            </a:rPr>
            <a:t>         3 STATEMENT FINANCIAL MODEL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4:P18"/>
  <sheetViews>
    <sheetView showGridLines="0" tabSelected="1" zoomScale="98" zoomScaleNormal="98" workbookViewId="0">
      <selection activeCell="O1" sqref="O1"/>
    </sheetView>
  </sheetViews>
  <sheetFormatPr defaultRowHeight="15" x14ac:dyDescent="0.25"/>
  <cols>
    <col min="1" max="16384" width="9.140625" style="22"/>
  </cols>
  <sheetData>
    <row r="4" spans="1:9" ht="45" customHeight="1" x14ac:dyDescent="0.75">
      <c r="A4" s="28" t="s">
        <v>84</v>
      </c>
    </row>
    <row r="5" spans="1:9" ht="27" x14ac:dyDescent="0.35">
      <c r="A5" s="23" t="s">
        <v>79</v>
      </c>
    </row>
    <row r="6" spans="1:9" ht="27" x14ac:dyDescent="0.35">
      <c r="A6" s="23"/>
    </row>
    <row r="7" spans="1:9" ht="36" x14ac:dyDescent="0.5">
      <c r="A7" s="25" t="s">
        <v>80</v>
      </c>
    </row>
    <row r="9" spans="1:9" ht="27" x14ac:dyDescent="0.35">
      <c r="I9" s="24" t="s">
        <v>81</v>
      </c>
    </row>
    <row r="10" spans="1:9" ht="27" x14ac:dyDescent="0.35">
      <c r="I10" s="24" t="s">
        <v>30</v>
      </c>
    </row>
    <row r="11" spans="1:9" ht="27" x14ac:dyDescent="0.35">
      <c r="I11" s="24" t="s">
        <v>82</v>
      </c>
    </row>
    <row r="14" spans="1:9" ht="22.5" x14ac:dyDescent="0.3">
      <c r="I14" s="26"/>
    </row>
    <row r="18" spans="16:16" x14ac:dyDescent="0.25">
      <c r="P18" s="2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06"/>
  <sheetViews>
    <sheetView showGridLines="0" zoomScale="82" zoomScaleNormal="82" workbookViewId="0">
      <pane xSplit="5" ySplit="3" topLeftCell="H24" activePane="bottomRight" state="frozen"/>
      <selection pane="topRight" activeCell="F1" sqref="F1"/>
      <selection pane="bottomLeft" activeCell="A4" sqref="A4"/>
      <selection pane="bottomRight" activeCell="H1" sqref="H1"/>
    </sheetView>
  </sheetViews>
  <sheetFormatPr defaultRowHeight="14.25" outlineLevelRow="1" x14ac:dyDescent="0.2"/>
  <cols>
    <col min="1" max="4" width="9.140625" style="4"/>
    <col min="5" max="5" width="13.42578125" style="4" bestFit="1" customWidth="1"/>
    <col min="6" max="17" width="9.28515625" style="4" bestFit="1" customWidth="1"/>
    <col min="18" max="16384" width="9.140625" style="4"/>
  </cols>
  <sheetData>
    <row r="1" spans="1:17" ht="30" x14ac:dyDescent="0.4">
      <c r="A1" s="1"/>
      <c r="B1" s="2"/>
      <c r="C1" s="2"/>
      <c r="D1" s="2"/>
      <c r="E1" s="3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7" x14ac:dyDescent="0.35">
      <c r="A2" s="5" t="s">
        <v>1</v>
      </c>
      <c r="B2" s="6"/>
      <c r="C2" s="6"/>
      <c r="D2" s="6"/>
      <c r="E2" s="6" t="s">
        <v>2</v>
      </c>
      <c r="F2" s="7"/>
      <c r="G2" s="7"/>
      <c r="H2" s="7" t="s">
        <v>3</v>
      </c>
      <c r="I2" s="7"/>
      <c r="J2" s="7"/>
      <c r="K2" s="7"/>
      <c r="L2" s="7"/>
      <c r="M2" s="6" t="s">
        <v>3</v>
      </c>
      <c r="N2" s="6"/>
      <c r="O2" s="6"/>
      <c r="P2" s="6"/>
      <c r="Q2" s="6"/>
    </row>
    <row r="3" spans="1:17" x14ac:dyDescent="0.2">
      <c r="A3" s="6" t="s">
        <v>83</v>
      </c>
      <c r="B3" s="6"/>
      <c r="C3" s="6"/>
      <c r="D3" s="6"/>
      <c r="E3" s="10">
        <v>44926</v>
      </c>
      <c r="F3" s="8">
        <v>45291</v>
      </c>
      <c r="G3" s="8">
        <v>45657</v>
      </c>
      <c r="H3" s="8">
        <v>46022</v>
      </c>
      <c r="I3" s="8">
        <v>46387</v>
      </c>
      <c r="J3" s="8">
        <v>46752</v>
      </c>
      <c r="K3" s="8">
        <v>47118</v>
      </c>
      <c r="L3" s="8">
        <v>47483</v>
      </c>
      <c r="M3" s="9">
        <v>47848</v>
      </c>
      <c r="N3" s="9">
        <v>48213</v>
      </c>
      <c r="O3" s="9">
        <v>48579</v>
      </c>
      <c r="P3" s="9">
        <v>48944</v>
      </c>
      <c r="Q3" s="9">
        <v>49309</v>
      </c>
    </row>
    <row r="5" spans="1:17" x14ac:dyDescent="0.2">
      <c r="A5" s="2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hidden="1" outlineLevel="1" x14ac:dyDescent="0.2"/>
    <row r="7" spans="1:17" hidden="1" outlineLevel="1" x14ac:dyDescent="0.2">
      <c r="A7" s="12" t="s">
        <v>5</v>
      </c>
    </row>
    <row r="8" spans="1:17" hidden="1" outlineLevel="1" x14ac:dyDescent="0.2">
      <c r="A8" s="13" t="s">
        <v>6</v>
      </c>
      <c r="E8" s="15">
        <v>5.8999999999999997E-2</v>
      </c>
      <c r="F8" s="19">
        <v>4.6399999999999997E-2</v>
      </c>
      <c r="G8" s="19">
        <v>5.3400000000000003E-2</v>
      </c>
      <c r="H8" s="19">
        <v>4.87E-2</v>
      </c>
      <c r="I8" s="19">
        <v>4.9499999999999995E-2</v>
      </c>
      <c r="J8" s="19">
        <v>5.0533333333333326E-2</v>
      </c>
      <c r="K8" s="19">
        <v>4.9577777777777776E-2</v>
      </c>
      <c r="L8" s="19">
        <v>4.9870370370370364E-2</v>
      </c>
      <c r="M8" s="19">
        <v>4.9993827160493824E-2</v>
      </c>
      <c r="N8" s="19">
        <v>4.9813991769547324E-2</v>
      </c>
      <c r="O8" s="19">
        <v>4.9892729766803839E-2</v>
      </c>
      <c r="P8" s="19">
        <v>4.9900182898948327E-2</v>
      </c>
      <c r="Q8" s="19">
        <v>4.9868968145099828E-2</v>
      </c>
    </row>
    <row r="9" spans="1:17" hidden="1" outlineLevel="1" x14ac:dyDescent="0.2">
      <c r="A9" s="13" t="s">
        <v>7</v>
      </c>
      <c r="E9" s="15">
        <v>0.376</v>
      </c>
      <c r="F9" s="19">
        <v>0.36320000000000002</v>
      </c>
      <c r="G9" s="19">
        <v>0.4143</v>
      </c>
      <c r="H9" s="19">
        <v>0.3921</v>
      </c>
      <c r="I9" s="19">
        <v>0.38986666666666664</v>
      </c>
      <c r="J9" s="19">
        <v>0.39875555555555553</v>
      </c>
      <c r="K9" s="19">
        <v>0.39357407407407408</v>
      </c>
      <c r="L9" s="19">
        <v>0.39406543209876538</v>
      </c>
      <c r="M9" s="19">
        <v>0.39546502057613164</v>
      </c>
      <c r="N9" s="19">
        <v>0.39436817558299037</v>
      </c>
      <c r="O9" s="19">
        <v>0.39463287608596248</v>
      </c>
      <c r="P9" s="19">
        <v>0.39482202408169487</v>
      </c>
      <c r="Q9" s="19">
        <v>0.39460769191688261</v>
      </c>
    </row>
    <row r="10" spans="1:17" hidden="1" outlineLevel="1" x14ac:dyDescent="0.2">
      <c r="A10" s="13" t="s">
        <v>78</v>
      </c>
      <c r="E10" s="16">
        <v>25245</v>
      </c>
      <c r="F10" s="21">
        <v>26500</v>
      </c>
      <c r="G10" s="21">
        <v>26500</v>
      </c>
      <c r="H10" s="21">
        <v>26500</v>
      </c>
      <c r="I10" s="21">
        <v>26500</v>
      </c>
      <c r="J10" s="21">
        <v>26500</v>
      </c>
      <c r="K10" s="21">
        <v>26500</v>
      </c>
      <c r="L10" s="21">
        <v>26500</v>
      </c>
      <c r="M10" s="21">
        <v>26500</v>
      </c>
      <c r="N10" s="21">
        <v>26500</v>
      </c>
      <c r="O10" s="21">
        <v>26500</v>
      </c>
      <c r="P10" s="21">
        <v>26500</v>
      </c>
      <c r="Q10" s="21">
        <v>26500</v>
      </c>
    </row>
    <row r="11" spans="1:17" hidden="1" outlineLevel="1" x14ac:dyDescent="0.2">
      <c r="A11" s="13" t="s">
        <v>8</v>
      </c>
      <c r="E11" s="16">
        <v>11412</v>
      </c>
      <c r="F11" s="21">
        <v>12500</v>
      </c>
      <c r="G11" s="21">
        <v>12500</v>
      </c>
      <c r="H11" s="21">
        <v>12500</v>
      </c>
      <c r="I11" s="21">
        <v>12500</v>
      </c>
      <c r="J11" s="21">
        <v>12500</v>
      </c>
      <c r="K11" s="21">
        <v>12500</v>
      </c>
      <c r="L11" s="21">
        <v>12500</v>
      </c>
      <c r="M11" s="21">
        <v>12500</v>
      </c>
      <c r="N11" s="21">
        <v>12500</v>
      </c>
      <c r="O11" s="21">
        <v>12500</v>
      </c>
      <c r="P11" s="21">
        <v>12500</v>
      </c>
      <c r="Q11" s="21">
        <v>12500</v>
      </c>
    </row>
    <row r="12" spans="1:17" hidden="1" outlineLevel="1" x14ac:dyDescent="0.2">
      <c r="A12" s="13" t="s">
        <v>9</v>
      </c>
      <c r="E12" s="15">
        <v>0.41699999999999998</v>
      </c>
      <c r="F12" s="19">
        <v>0.4234</v>
      </c>
      <c r="G12" s="19">
        <v>0.4234</v>
      </c>
      <c r="H12" s="19">
        <v>0.4234</v>
      </c>
      <c r="I12" s="19">
        <v>0.4234</v>
      </c>
      <c r="J12" s="19">
        <v>0.4234</v>
      </c>
      <c r="K12" s="19">
        <v>0.4234</v>
      </c>
      <c r="L12" s="19">
        <v>0.4234</v>
      </c>
      <c r="M12" s="19">
        <v>0.4234</v>
      </c>
      <c r="N12" s="19">
        <v>0.4234</v>
      </c>
      <c r="O12" s="19">
        <v>0.4234</v>
      </c>
      <c r="P12" s="19">
        <v>0.4234</v>
      </c>
      <c r="Q12" s="19">
        <v>0.4234</v>
      </c>
    </row>
    <row r="13" spans="1:17" hidden="1" outlineLevel="1" x14ac:dyDescent="0.2">
      <c r="A13" s="13" t="s">
        <v>10</v>
      </c>
      <c r="E13" s="15">
        <v>0.03</v>
      </c>
      <c r="F13" s="19">
        <v>0.03</v>
      </c>
      <c r="G13" s="19">
        <v>0.03</v>
      </c>
      <c r="H13" s="19">
        <v>0.03</v>
      </c>
      <c r="I13" s="19">
        <v>0.03</v>
      </c>
      <c r="J13" s="19">
        <v>0.03</v>
      </c>
      <c r="K13" s="19">
        <v>0.03</v>
      </c>
      <c r="L13" s="19">
        <v>0.03</v>
      </c>
      <c r="M13" s="19">
        <v>0.03</v>
      </c>
      <c r="N13" s="19">
        <v>0.03</v>
      </c>
      <c r="O13" s="19">
        <v>0.03</v>
      </c>
      <c r="P13" s="19">
        <v>0.03</v>
      </c>
      <c r="Q13" s="19">
        <v>0.03</v>
      </c>
    </row>
    <row r="14" spans="1:17" hidden="1" outlineLevel="1" x14ac:dyDescent="0.2">
      <c r="A14" s="13" t="s">
        <v>11</v>
      </c>
      <c r="E14" s="15">
        <v>0.28699999999999998</v>
      </c>
      <c r="F14" s="19">
        <v>0.25430000000000003</v>
      </c>
      <c r="G14" s="19">
        <v>0.25430000000000003</v>
      </c>
      <c r="H14" s="19">
        <v>0.25430000000000003</v>
      </c>
      <c r="I14" s="19">
        <v>0.25430000000000003</v>
      </c>
      <c r="J14" s="19">
        <v>0.25430000000000003</v>
      </c>
      <c r="K14" s="19">
        <v>0.25430000000000003</v>
      </c>
      <c r="L14" s="19">
        <v>0.25430000000000003</v>
      </c>
      <c r="M14" s="19">
        <v>0.25430000000000003</v>
      </c>
      <c r="N14" s="19">
        <v>0.25430000000000003</v>
      </c>
      <c r="O14" s="19">
        <v>0.25430000000000003</v>
      </c>
      <c r="P14" s="19">
        <v>0.25430000000000003</v>
      </c>
      <c r="Q14" s="19">
        <v>0.25430000000000003</v>
      </c>
    </row>
    <row r="15" spans="1:17" hidden="1" outlineLevel="1" x14ac:dyDescent="0.2">
      <c r="A15" s="13"/>
    </row>
    <row r="16" spans="1:17" hidden="1" outlineLevel="1" x14ac:dyDescent="0.2">
      <c r="A16" s="14" t="s">
        <v>12</v>
      </c>
    </row>
    <row r="17" spans="1:17" hidden="1" outlineLevel="1" x14ac:dyDescent="0.2">
      <c r="A17" s="13" t="s">
        <v>13</v>
      </c>
      <c r="E17" s="16">
        <v>18</v>
      </c>
      <c r="F17" s="21">
        <v>23</v>
      </c>
      <c r="G17" s="21">
        <v>27</v>
      </c>
      <c r="H17" s="21">
        <v>34</v>
      </c>
      <c r="I17" s="21">
        <v>28</v>
      </c>
      <c r="J17" s="21">
        <v>29.666666666666668</v>
      </c>
      <c r="K17" s="21">
        <v>30.555555555555557</v>
      </c>
      <c r="L17" s="21">
        <v>29.407407407407408</v>
      </c>
      <c r="M17" s="21">
        <v>29.876543209876544</v>
      </c>
      <c r="N17" s="21">
        <v>29.94650205761317</v>
      </c>
      <c r="O17" s="21">
        <v>29.743484224965709</v>
      </c>
      <c r="P17" s="21">
        <v>29.855509830818477</v>
      </c>
      <c r="Q17" s="21">
        <v>29.848498704465783</v>
      </c>
    </row>
    <row r="18" spans="1:17" hidden="1" outlineLevel="1" x14ac:dyDescent="0.2">
      <c r="A18" s="13" t="s">
        <v>14</v>
      </c>
      <c r="E18" s="16">
        <v>73</v>
      </c>
      <c r="F18" s="21">
        <v>78</v>
      </c>
      <c r="G18" s="21">
        <v>80</v>
      </c>
      <c r="H18" s="21">
        <v>82</v>
      </c>
      <c r="I18" s="21">
        <v>80</v>
      </c>
      <c r="J18" s="21">
        <v>80.666666666666671</v>
      </c>
      <c r="K18" s="21">
        <v>80.8888888888889</v>
      </c>
      <c r="L18" s="21">
        <v>80.518518518518533</v>
      </c>
      <c r="M18" s="21">
        <v>80.691358024691368</v>
      </c>
      <c r="N18" s="21">
        <v>80.699588477366277</v>
      </c>
      <c r="O18" s="21">
        <v>80.636488340192059</v>
      </c>
      <c r="P18" s="21">
        <v>80.67581161408323</v>
      </c>
      <c r="Q18" s="21">
        <v>80.670629477213865</v>
      </c>
    </row>
    <row r="19" spans="1:17" hidden="1" outlineLevel="1" x14ac:dyDescent="0.2">
      <c r="A19" s="13" t="s">
        <v>15</v>
      </c>
      <c r="E19" s="16">
        <v>37</v>
      </c>
      <c r="F19" s="21">
        <v>40</v>
      </c>
      <c r="G19" s="21">
        <v>42</v>
      </c>
      <c r="H19" s="21">
        <v>48</v>
      </c>
      <c r="I19" s="21">
        <v>43.333333333333336</v>
      </c>
      <c r="J19" s="21">
        <v>44.44444444444445</v>
      </c>
      <c r="K19" s="21">
        <v>45.259259259259267</v>
      </c>
      <c r="L19" s="21">
        <v>44.345679012345691</v>
      </c>
      <c r="M19" s="21">
        <v>44.683127572016474</v>
      </c>
      <c r="N19" s="21">
        <v>44.76268861454048</v>
      </c>
      <c r="O19" s="21">
        <v>44.597165066300882</v>
      </c>
      <c r="P19" s="21">
        <v>44.680993750952609</v>
      </c>
      <c r="Q19" s="21">
        <v>44.680282477264655</v>
      </c>
    </row>
    <row r="20" spans="1:17" hidden="1" outlineLevel="1" x14ac:dyDescent="0.2">
      <c r="A20" s="13" t="s">
        <v>16</v>
      </c>
      <c r="E20" s="16">
        <v>15000</v>
      </c>
      <c r="F20" s="21">
        <v>17500</v>
      </c>
      <c r="G20" s="21">
        <v>17500</v>
      </c>
      <c r="H20" s="21">
        <v>17500</v>
      </c>
      <c r="I20" s="21">
        <v>17500</v>
      </c>
      <c r="J20" s="21">
        <v>17500</v>
      </c>
      <c r="K20" s="21">
        <v>17500</v>
      </c>
      <c r="L20" s="21">
        <v>17500</v>
      </c>
      <c r="M20" s="21">
        <v>17500</v>
      </c>
      <c r="N20" s="21">
        <v>17500</v>
      </c>
      <c r="O20" s="21">
        <v>17500</v>
      </c>
      <c r="P20" s="21">
        <v>17500</v>
      </c>
      <c r="Q20" s="21">
        <v>17500</v>
      </c>
    </row>
    <row r="21" spans="1:17" hidden="1" outlineLevel="1" x14ac:dyDescent="0.2">
      <c r="A21" s="13" t="s">
        <v>17</v>
      </c>
      <c r="E21" s="16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-24500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</row>
    <row r="22" spans="1:17" hidden="1" outlineLevel="1" x14ac:dyDescent="0.2">
      <c r="A22" s="13" t="s">
        <v>18</v>
      </c>
      <c r="E22" s="16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-22500</v>
      </c>
      <c r="O22" s="21">
        <v>0</v>
      </c>
      <c r="P22" s="21">
        <v>0</v>
      </c>
      <c r="Q22" s="21">
        <v>0</v>
      </c>
    </row>
    <row r="23" spans="1:17" collapsed="1" x14ac:dyDescent="0.2">
      <c r="A23" s="13"/>
    </row>
    <row r="24" spans="1:17" x14ac:dyDescent="0.2">
      <c r="A24" s="17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hidden="1" outlineLevel="1" x14ac:dyDescent="0.2">
      <c r="A25" s="13"/>
    </row>
    <row r="26" spans="1:17" hidden="1" outlineLevel="1" x14ac:dyDescent="0.2">
      <c r="A26" s="14" t="s">
        <v>19</v>
      </c>
    </row>
    <row r="27" spans="1:17" hidden="1" outlineLevel="1" x14ac:dyDescent="0.2">
      <c r="A27" s="13" t="s">
        <v>19</v>
      </c>
      <c r="E27" s="21">
        <v>150772</v>
      </c>
      <c r="F27" s="16">
        <f>E27*(1+F8)</f>
        <v>157767.82079999999</v>
      </c>
      <c r="G27" s="16">
        <f t="shared" ref="G27:Q27" si="0">F27*(1+G8)</f>
        <v>166192.62243071996</v>
      </c>
      <c r="H27" s="16">
        <f t="shared" si="0"/>
        <v>174286.20314309601</v>
      </c>
      <c r="I27" s="16">
        <f t="shared" si="0"/>
        <v>182913.37019867927</v>
      </c>
      <c r="J27" s="16">
        <f t="shared" si="0"/>
        <v>192156.59250605252</v>
      </c>
      <c r="K27" s="16">
        <f t="shared" si="0"/>
        <v>201683.28934785258</v>
      </c>
      <c r="L27" s="16">
        <f t="shared" si="0"/>
        <v>211741.30968514457</v>
      </c>
      <c r="M27" s="16">
        <f t="shared" si="0"/>
        <v>222327.06812428028</v>
      </c>
      <c r="N27" s="16">
        <f t="shared" si="0"/>
        <v>233402.06686597076</v>
      </c>
      <c r="O27" s="16">
        <f t="shared" si="0"/>
        <v>245047.13311512815</v>
      </c>
      <c r="P27" s="16">
        <f t="shared" si="0"/>
        <v>257275.02987643596</v>
      </c>
      <c r="Q27" s="16">
        <f t="shared" si="0"/>
        <v>270105.07014587359</v>
      </c>
    </row>
    <row r="28" spans="1:17" hidden="1" outlineLevel="1" x14ac:dyDescent="0.2">
      <c r="A28" s="13" t="s">
        <v>20</v>
      </c>
      <c r="E28" s="21">
        <v>-56710</v>
      </c>
      <c r="F28" s="16">
        <f>F27*-F9</f>
        <v>-57301.272514559998</v>
      </c>
      <c r="G28" s="16">
        <f t="shared" ref="G28:Q28" si="1">G27*-G9</f>
        <v>-68853.603473047275</v>
      </c>
      <c r="H28" s="16">
        <f t="shared" si="1"/>
        <v>-68337.620252407942</v>
      </c>
      <c r="I28" s="16">
        <f t="shared" si="1"/>
        <v>-71311.825928125094</v>
      </c>
      <c r="J28" s="16">
        <f t="shared" si="1"/>
        <v>-76623.508798413473</v>
      </c>
      <c r="K28" s="16">
        <f t="shared" si="1"/>
        <v>-79377.31386129465</v>
      </c>
      <c r="L28" s="16">
        <f t="shared" si="1"/>
        <v>-83439.930694234994</v>
      </c>
      <c r="M28" s="16">
        <f t="shared" si="1"/>
        <v>-87922.578570399521</v>
      </c>
      <c r="N28" s="16">
        <f t="shared" si="1"/>
        <v>-92046.347287232013</v>
      </c>
      <c r="O28" s="16">
        <f t="shared" si="1"/>
        <v>-96703.654917842723</v>
      </c>
      <c r="P28" s="16">
        <f t="shared" si="1"/>
        <v>-101577.84804149297</v>
      </c>
      <c r="Q28" s="16">
        <f t="shared" si="1"/>
        <v>-106585.53830531085</v>
      </c>
    </row>
    <row r="29" spans="1:17" hidden="1" outlineLevel="1" x14ac:dyDescent="0.2">
      <c r="A29" s="12" t="s">
        <v>21</v>
      </c>
      <c r="E29" s="18">
        <f>SUM(E27:E28)</f>
        <v>94062</v>
      </c>
      <c r="F29" s="18">
        <f>SUM(F27:F28)</f>
        <v>100466.54828543999</v>
      </c>
      <c r="G29" s="18">
        <f t="shared" ref="G29:Q29" si="2">SUM(G27:G28)</f>
        <v>97339.018957672684</v>
      </c>
      <c r="H29" s="18">
        <f t="shared" si="2"/>
        <v>105948.58289068806</v>
      </c>
      <c r="I29" s="18">
        <f t="shared" si="2"/>
        <v>111601.54427055418</v>
      </c>
      <c r="J29" s="18">
        <f t="shared" si="2"/>
        <v>115533.08370763905</v>
      </c>
      <c r="K29" s="18">
        <f t="shared" si="2"/>
        <v>122305.97548655793</v>
      </c>
      <c r="L29" s="18">
        <f t="shared" si="2"/>
        <v>128301.37899090958</v>
      </c>
      <c r="M29" s="18">
        <f t="shared" si="2"/>
        <v>134404.48955388076</v>
      </c>
      <c r="N29" s="18">
        <f t="shared" si="2"/>
        <v>141355.71957873873</v>
      </c>
      <c r="O29" s="18">
        <f t="shared" si="2"/>
        <v>148343.47819728544</v>
      </c>
      <c r="P29" s="18">
        <f t="shared" si="2"/>
        <v>155697.18183494301</v>
      </c>
      <c r="Q29" s="18">
        <f t="shared" si="2"/>
        <v>163519.53184056273</v>
      </c>
    </row>
    <row r="30" spans="1:17" hidden="1" outlineLevel="1" x14ac:dyDescent="0.2">
      <c r="A30" s="12"/>
      <c r="E30" s="18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idden="1" outlineLevel="1" x14ac:dyDescent="0.2">
      <c r="A31" s="12" t="s">
        <v>27</v>
      </c>
    </row>
    <row r="32" spans="1:17" hidden="1" outlineLevel="1" x14ac:dyDescent="0.2">
      <c r="A32" s="13" t="s">
        <v>22</v>
      </c>
      <c r="E32" s="21">
        <v>-25245</v>
      </c>
      <c r="F32" s="16">
        <f>-F10</f>
        <v>-26500</v>
      </c>
      <c r="G32" s="16">
        <f t="shared" ref="G32:Q32" si="3">-G10</f>
        <v>-26500</v>
      </c>
      <c r="H32" s="16">
        <f t="shared" si="3"/>
        <v>-26500</v>
      </c>
      <c r="I32" s="16">
        <f t="shared" si="3"/>
        <v>-26500</v>
      </c>
      <c r="J32" s="16">
        <f t="shared" si="3"/>
        <v>-26500</v>
      </c>
      <c r="K32" s="16">
        <f t="shared" si="3"/>
        <v>-26500</v>
      </c>
      <c r="L32" s="16">
        <f t="shared" si="3"/>
        <v>-26500</v>
      </c>
      <c r="M32" s="16">
        <f t="shared" si="3"/>
        <v>-26500</v>
      </c>
      <c r="N32" s="16">
        <f t="shared" si="3"/>
        <v>-26500</v>
      </c>
      <c r="O32" s="16">
        <f t="shared" si="3"/>
        <v>-26500</v>
      </c>
      <c r="P32" s="16">
        <f t="shared" si="3"/>
        <v>-26500</v>
      </c>
      <c r="Q32" s="16">
        <f t="shared" si="3"/>
        <v>-26500</v>
      </c>
    </row>
    <row r="33" spans="1:17" hidden="1" outlineLevel="1" x14ac:dyDescent="0.2">
      <c r="A33" s="13" t="s">
        <v>23</v>
      </c>
      <c r="E33" s="21">
        <v>-11412</v>
      </c>
      <c r="F33" s="16">
        <f>-F11</f>
        <v>-12500</v>
      </c>
      <c r="G33" s="16">
        <f t="shared" ref="G33:Q33" si="4">-G11</f>
        <v>-12500</v>
      </c>
      <c r="H33" s="16">
        <f t="shared" si="4"/>
        <v>-12500</v>
      </c>
      <c r="I33" s="16">
        <f t="shared" si="4"/>
        <v>-12500</v>
      </c>
      <c r="J33" s="16">
        <f t="shared" si="4"/>
        <v>-12500</v>
      </c>
      <c r="K33" s="16">
        <f t="shared" si="4"/>
        <v>-12500</v>
      </c>
      <c r="L33" s="16">
        <f t="shared" si="4"/>
        <v>-12500</v>
      </c>
      <c r="M33" s="16">
        <f t="shared" si="4"/>
        <v>-12500</v>
      </c>
      <c r="N33" s="16">
        <f t="shared" si="4"/>
        <v>-12500</v>
      </c>
      <c r="O33" s="16">
        <f t="shared" si="4"/>
        <v>-12500</v>
      </c>
      <c r="P33" s="16">
        <f t="shared" si="4"/>
        <v>-12500</v>
      </c>
      <c r="Q33" s="16">
        <f t="shared" si="4"/>
        <v>-12500</v>
      </c>
    </row>
    <row r="34" spans="1:17" hidden="1" outlineLevel="1" x14ac:dyDescent="0.2">
      <c r="A34" s="13" t="s">
        <v>24</v>
      </c>
      <c r="E34" s="21">
        <v>-16080</v>
      </c>
      <c r="F34" s="16">
        <f>F98</f>
        <v>-15886.8148</v>
      </c>
      <c r="G34" s="16">
        <f t="shared" ref="G34:Q34" si="5">G98</f>
        <v>-16569.837413680001</v>
      </c>
      <c r="H34" s="16">
        <f t="shared" si="5"/>
        <v>-16963.668252727886</v>
      </c>
      <c r="I34" s="16">
        <f t="shared" si="5"/>
        <v>-17190.751114522896</v>
      </c>
      <c r="J34" s="16">
        <f t="shared" si="5"/>
        <v>-17321.687092633903</v>
      </c>
      <c r="K34" s="16">
        <f t="shared" si="5"/>
        <v>-17397.184777612711</v>
      </c>
      <c r="L34" s="16">
        <f t="shared" si="5"/>
        <v>-17440.716742771488</v>
      </c>
      <c r="M34" s="16">
        <f t="shared" si="5"/>
        <v>-17465.817273882039</v>
      </c>
      <c r="N34" s="16">
        <f t="shared" si="5"/>
        <v>-17480.290240120383</v>
      </c>
      <c r="O34" s="16">
        <f t="shared" si="5"/>
        <v>-17488.635352453413</v>
      </c>
      <c r="P34" s="16">
        <f t="shared" si="5"/>
        <v>-17493.447144224636</v>
      </c>
      <c r="Q34" s="16">
        <f t="shared" si="5"/>
        <v>-17496.221623359928</v>
      </c>
    </row>
    <row r="35" spans="1:17" hidden="1" outlineLevel="1" x14ac:dyDescent="0.2">
      <c r="A35" s="13" t="s">
        <v>25</v>
      </c>
      <c r="E35" s="21">
        <v>-900</v>
      </c>
      <c r="F35" s="16">
        <f>-F105</f>
        <v>-900</v>
      </c>
      <c r="G35" s="16">
        <f t="shared" ref="G35:Q35" si="6">-G105</f>
        <v>-900</v>
      </c>
      <c r="H35" s="16">
        <f t="shared" si="6"/>
        <v>-900</v>
      </c>
      <c r="I35" s="16">
        <f t="shared" si="6"/>
        <v>-900</v>
      </c>
      <c r="J35" s="16">
        <f t="shared" si="6"/>
        <v>-900</v>
      </c>
      <c r="K35" s="16">
        <f t="shared" si="6"/>
        <v>-900</v>
      </c>
      <c r="L35" s="16">
        <f t="shared" si="6"/>
        <v>-900</v>
      </c>
      <c r="M35" s="16">
        <f t="shared" si="6"/>
        <v>-165</v>
      </c>
      <c r="N35" s="16">
        <f t="shared" si="6"/>
        <v>-165</v>
      </c>
      <c r="O35" s="16">
        <f t="shared" si="6"/>
        <v>-165</v>
      </c>
      <c r="P35" s="16">
        <f t="shared" si="6"/>
        <v>-165</v>
      </c>
      <c r="Q35" s="16">
        <f t="shared" si="6"/>
        <v>-165</v>
      </c>
    </row>
    <row r="36" spans="1:17" hidden="1" outlineLevel="1" x14ac:dyDescent="0.2">
      <c r="A36" s="12" t="s">
        <v>26</v>
      </c>
      <c r="E36" s="18">
        <f>SUM(E32:E35)</f>
        <v>-53637</v>
      </c>
      <c r="F36" s="18">
        <f t="shared" ref="F36:Q36" si="7">SUM(F32:F35)</f>
        <v>-55786.8148</v>
      </c>
      <c r="G36" s="18">
        <f t="shared" si="7"/>
        <v>-56469.837413679998</v>
      </c>
      <c r="H36" s="18">
        <f t="shared" si="7"/>
        <v>-56863.66825272789</v>
      </c>
      <c r="I36" s="18">
        <f t="shared" si="7"/>
        <v>-57090.751114522893</v>
      </c>
      <c r="J36" s="18">
        <f t="shared" si="7"/>
        <v>-57221.687092633903</v>
      </c>
      <c r="K36" s="18">
        <f t="shared" si="7"/>
        <v>-57297.184777612711</v>
      </c>
      <c r="L36" s="18">
        <f t="shared" si="7"/>
        <v>-57340.716742771488</v>
      </c>
      <c r="M36" s="18">
        <f t="shared" si="7"/>
        <v>-56630.817273882043</v>
      </c>
      <c r="N36" s="18">
        <f t="shared" si="7"/>
        <v>-56645.290240120383</v>
      </c>
      <c r="O36" s="18">
        <f t="shared" si="7"/>
        <v>-56653.635352453413</v>
      </c>
      <c r="P36" s="18">
        <f t="shared" si="7"/>
        <v>-56658.447144224636</v>
      </c>
      <c r="Q36" s="18">
        <f t="shared" si="7"/>
        <v>-56661.221623359932</v>
      </c>
    </row>
    <row r="37" spans="1:17" hidden="1" outlineLevel="1" x14ac:dyDescent="0.2">
      <c r="A37" s="12" t="s">
        <v>85</v>
      </c>
      <c r="E37" s="18">
        <f>E29+E36</f>
        <v>40425</v>
      </c>
      <c r="F37" s="18">
        <f t="shared" ref="F37:Q37" si="8">F29+F36</f>
        <v>44679.733485439989</v>
      </c>
      <c r="G37" s="18">
        <f t="shared" si="8"/>
        <v>40869.181543992687</v>
      </c>
      <c r="H37" s="18">
        <f t="shared" si="8"/>
        <v>49084.914637960173</v>
      </c>
      <c r="I37" s="18">
        <f t="shared" si="8"/>
        <v>54510.793156031286</v>
      </c>
      <c r="J37" s="18">
        <f t="shared" si="8"/>
        <v>58311.396615005142</v>
      </c>
      <c r="K37" s="18">
        <f t="shared" si="8"/>
        <v>65008.79070894522</v>
      </c>
      <c r="L37" s="18">
        <f t="shared" si="8"/>
        <v>70960.662248138091</v>
      </c>
      <c r="M37" s="18">
        <f t="shared" si="8"/>
        <v>77773.672279998718</v>
      </c>
      <c r="N37" s="18">
        <f t="shared" si="8"/>
        <v>84710.429338618356</v>
      </c>
      <c r="O37" s="18">
        <f t="shared" si="8"/>
        <v>91689.842844832019</v>
      </c>
      <c r="P37" s="18">
        <f t="shared" si="8"/>
        <v>99038.734690718382</v>
      </c>
      <c r="Q37" s="18">
        <f t="shared" si="8"/>
        <v>106858.3102172028</v>
      </c>
    </row>
    <row r="38" spans="1:17" hidden="1" outlineLevel="1" x14ac:dyDescent="0.2">
      <c r="A38" s="13" t="s">
        <v>28</v>
      </c>
      <c r="E38" s="21">
        <v>-11598</v>
      </c>
      <c r="F38" s="16">
        <f>-F37*F14</f>
        <v>-11362.056225347391</v>
      </c>
      <c r="G38" s="16">
        <f t="shared" ref="G38:Q38" si="9">-G37*G14</f>
        <v>-10393.032866637341</v>
      </c>
      <c r="H38" s="16">
        <f t="shared" si="9"/>
        <v>-12482.293792433273</v>
      </c>
      <c r="I38" s="16">
        <f t="shared" si="9"/>
        <v>-13862.094699578758</v>
      </c>
      <c r="J38" s="16">
        <f t="shared" si="9"/>
        <v>-14828.58815919581</v>
      </c>
      <c r="K38" s="16">
        <f t="shared" si="9"/>
        <v>-16531.735477284772</v>
      </c>
      <c r="L38" s="16">
        <f t="shared" si="9"/>
        <v>-18045.296409701517</v>
      </c>
      <c r="M38" s="16">
        <f t="shared" si="9"/>
        <v>-19777.844860803678</v>
      </c>
      <c r="N38" s="16">
        <f t="shared" si="9"/>
        <v>-21541.862180810651</v>
      </c>
      <c r="O38" s="16">
        <f t="shared" si="9"/>
        <v>-23316.727035440785</v>
      </c>
      <c r="P38" s="16">
        <f t="shared" si="9"/>
        <v>-25185.550231849687</v>
      </c>
      <c r="Q38" s="16">
        <f t="shared" si="9"/>
        <v>-27174.068288234674</v>
      </c>
    </row>
    <row r="39" spans="1:17" hidden="1" outlineLevel="1" x14ac:dyDescent="0.2">
      <c r="A39" s="12" t="s">
        <v>29</v>
      </c>
      <c r="B39" s="12"/>
      <c r="C39" s="12"/>
      <c r="D39" s="12"/>
      <c r="E39" s="18">
        <f>E37+E38</f>
        <v>28827</v>
      </c>
      <c r="F39" s="18">
        <f t="shared" ref="F39:Q39" si="10">F37+F38</f>
        <v>33317.677260092598</v>
      </c>
      <c r="G39" s="18">
        <f t="shared" si="10"/>
        <v>30476.148677355348</v>
      </c>
      <c r="H39" s="18">
        <f t="shared" si="10"/>
        <v>36602.620845526901</v>
      </c>
      <c r="I39" s="18">
        <f t="shared" si="10"/>
        <v>40648.698456452526</v>
      </c>
      <c r="J39" s="18">
        <f t="shared" si="10"/>
        <v>43482.808455809332</v>
      </c>
      <c r="K39" s="18">
        <f t="shared" si="10"/>
        <v>48477.055231660444</v>
      </c>
      <c r="L39" s="18">
        <f t="shared" si="10"/>
        <v>52915.36583843657</v>
      </c>
      <c r="M39" s="18">
        <f t="shared" si="10"/>
        <v>57995.82741919504</v>
      </c>
      <c r="N39" s="18">
        <f t="shared" si="10"/>
        <v>63168.567157807702</v>
      </c>
      <c r="O39" s="18">
        <f t="shared" si="10"/>
        <v>68373.115809391238</v>
      </c>
      <c r="P39" s="18">
        <f t="shared" si="10"/>
        <v>73853.184458868694</v>
      </c>
      <c r="Q39" s="18">
        <f t="shared" si="10"/>
        <v>79684.241928968127</v>
      </c>
    </row>
    <row r="40" spans="1:17" collapsed="1" x14ac:dyDescent="0.2"/>
    <row r="41" spans="1:17" x14ac:dyDescent="0.2">
      <c r="A41" s="2" t="s">
        <v>30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idden="1" outlineLevel="1" x14ac:dyDescent="0.2"/>
    <row r="43" spans="1:17" hidden="1" outlineLevel="1" x14ac:dyDescent="0.2">
      <c r="A43" s="12" t="s">
        <v>31</v>
      </c>
      <c r="E43" s="20"/>
    </row>
    <row r="44" spans="1:17" hidden="1" outlineLevel="1" x14ac:dyDescent="0.2">
      <c r="A44" s="13" t="s">
        <v>32</v>
      </c>
      <c r="E44" s="21">
        <v>239550</v>
      </c>
      <c r="F44" s="16">
        <f>F84</f>
        <v>268555.34621364524</v>
      </c>
      <c r="G44" s="16">
        <f t="shared" ref="G44:Q44" si="11">G84</f>
        <v>294546.45695220947</v>
      </c>
      <c r="H44" s="16">
        <f t="shared" si="11"/>
        <v>327474.19191939058</v>
      </c>
      <c r="I44" s="16">
        <f t="shared" si="11"/>
        <v>369218.76115936926</v>
      </c>
      <c r="J44" s="16">
        <f t="shared" si="11"/>
        <v>410496.46759942576</v>
      </c>
      <c r="K44" s="16">
        <f t="shared" si="11"/>
        <v>457460.81745706551</v>
      </c>
      <c r="L44" s="16">
        <f t="shared" si="11"/>
        <v>485120.20706805569</v>
      </c>
      <c r="M44" s="16">
        <f t="shared" si="11"/>
        <v>541538.62286141014</v>
      </c>
      <c r="N44" s="16">
        <f t="shared" si="11"/>
        <v>580847.38406164909</v>
      </c>
      <c r="O44" s="16">
        <f t="shared" si="11"/>
        <v>647904.32980245061</v>
      </c>
      <c r="P44" s="16">
        <f t="shared" si="11"/>
        <v>720206.67783472606</v>
      </c>
      <c r="Q44" s="16">
        <f t="shared" si="11"/>
        <v>798350.35228507896</v>
      </c>
    </row>
    <row r="45" spans="1:17" hidden="1" outlineLevel="1" x14ac:dyDescent="0.2">
      <c r="A45" s="13" t="s">
        <v>33</v>
      </c>
      <c r="E45" s="21">
        <v>7538</v>
      </c>
      <c r="F45" s="16">
        <f>F27*F17/365</f>
        <v>9941.5339134246569</v>
      </c>
      <c r="G45" s="16">
        <f t="shared" ref="G45:Q45" si="12">G27*G17/365</f>
        <v>12293.700837340928</v>
      </c>
      <c r="H45" s="16">
        <f t="shared" si="12"/>
        <v>16234.879196891136</v>
      </c>
      <c r="I45" s="16">
        <f t="shared" si="12"/>
        <v>14031.710590583616</v>
      </c>
      <c r="J45" s="16">
        <f t="shared" si="12"/>
        <v>15618.207062135778</v>
      </c>
      <c r="K45" s="16">
        <f t="shared" si="12"/>
        <v>16883.684800809577</v>
      </c>
      <c r="L45" s="16">
        <f t="shared" si="12"/>
        <v>17059.624544901551</v>
      </c>
      <c r="M45" s="16">
        <f t="shared" si="12"/>
        <v>18198.258239836236</v>
      </c>
      <c r="N45" s="16">
        <f t="shared" si="12"/>
        <v>19149.521851104</v>
      </c>
      <c r="O45" s="16">
        <f t="shared" si="12"/>
        <v>19968.645310090098</v>
      </c>
      <c r="P45" s="16">
        <f t="shared" si="12"/>
        <v>21044.047078630276</v>
      </c>
      <c r="Q45" s="16">
        <f t="shared" si="12"/>
        <v>22088.303661147253</v>
      </c>
    </row>
    <row r="46" spans="1:17" hidden="1" outlineLevel="1" x14ac:dyDescent="0.2">
      <c r="A46" s="13" t="s">
        <v>34</v>
      </c>
      <c r="E46" s="21">
        <v>11342</v>
      </c>
      <c r="F46" s="16">
        <f>F28*-F18/365</f>
        <v>12245.203441467616</v>
      </c>
      <c r="G46" s="16">
        <f t="shared" ref="G46:Q46" si="13">G28*-G18/365</f>
        <v>15091.20076121584</v>
      </c>
      <c r="H46" s="16">
        <f t="shared" si="13"/>
        <v>15352.561262184798</v>
      </c>
      <c r="I46" s="16">
        <f t="shared" si="13"/>
        <v>15629.989244520568</v>
      </c>
      <c r="J46" s="16">
        <f t="shared" si="13"/>
        <v>16934.145323484987</v>
      </c>
      <c r="K46" s="16">
        <f t="shared" si="13"/>
        <v>17591.075948560887</v>
      </c>
      <c r="L46" s="16">
        <f t="shared" si="13"/>
        <v>18406.738643253873</v>
      </c>
      <c r="M46" s="16">
        <f t="shared" si="13"/>
        <v>19437.239084597713</v>
      </c>
      <c r="N46" s="16">
        <f t="shared" si="13"/>
        <v>20350.965334039349</v>
      </c>
      <c r="O46" s="16">
        <f t="shared" si="13"/>
        <v>21363.953814346798</v>
      </c>
      <c r="P46" s="16">
        <f t="shared" si="13"/>
        <v>22451.713240436875</v>
      </c>
      <c r="Q46" s="16">
        <f t="shared" si="13"/>
        <v>23557.047858238679</v>
      </c>
    </row>
    <row r="47" spans="1:17" hidden="1" outlineLevel="1" x14ac:dyDescent="0.2">
      <c r="A47" s="13" t="s">
        <v>35</v>
      </c>
      <c r="E47" s="21">
        <v>37521</v>
      </c>
      <c r="F47" s="16">
        <f>F99</f>
        <v>39135.1852</v>
      </c>
      <c r="G47" s="16">
        <f t="shared" ref="G47:Q47" si="14">G99</f>
        <v>40065.347786319995</v>
      </c>
      <c r="H47" s="16">
        <f t="shared" si="14"/>
        <v>40601.679533592105</v>
      </c>
      <c r="I47" s="16">
        <f t="shared" si="14"/>
        <v>40910.928419069212</v>
      </c>
      <c r="J47" s="16">
        <f t="shared" si="14"/>
        <v>41089.241326435309</v>
      </c>
      <c r="K47" s="16">
        <f t="shared" si="14"/>
        <v>41192.056548822598</v>
      </c>
      <c r="L47" s="16">
        <f t="shared" si="14"/>
        <v>41251.33980605111</v>
      </c>
      <c r="M47" s="16">
        <f t="shared" si="14"/>
        <v>41285.522532169067</v>
      </c>
      <c r="N47" s="16">
        <f t="shared" si="14"/>
        <v>41305.232292048684</v>
      </c>
      <c r="O47" s="16">
        <f t="shared" si="14"/>
        <v>41316.596939595271</v>
      </c>
      <c r="P47" s="16">
        <f t="shared" si="14"/>
        <v>41323.149795370635</v>
      </c>
      <c r="Q47" s="16">
        <f t="shared" si="14"/>
        <v>41326.92817201071</v>
      </c>
    </row>
    <row r="48" spans="1:17" hidden="1" outlineLevel="1" x14ac:dyDescent="0.2">
      <c r="A48" s="12" t="s">
        <v>36</v>
      </c>
      <c r="E48" s="18">
        <f>SUM(E44:E47)</f>
        <v>295951</v>
      </c>
      <c r="F48" s="18">
        <f>SUM(F44:F47)</f>
        <v>329877.2687685375</v>
      </c>
      <c r="G48" s="18">
        <f t="shared" ref="G48:Q48" si="15">SUM(G44:G47)</f>
        <v>361996.70633708616</v>
      </c>
      <c r="H48" s="18">
        <f t="shared" si="15"/>
        <v>399663.31191205862</v>
      </c>
      <c r="I48" s="18">
        <f t="shared" si="15"/>
        <v>439791.38941354264</v>
      </c>
      <c r="J48" s="18">
        <f t="shared" si="15"/>
        <v>484138.06131148181</v>
      </c>
      <c r="K48" s="18">
        <f t="shared" si="15"/>
        <v>533127.63475525856</v>
      </c>
      <c r="L48" s="18">
        <f t="shared" si="15"/>
        <v>561837.91006226221</v>
      </c>
      <c r="M48" s="18">
        <f t="shared" si="15"/>
        <v>620459.64271801314</v>
      </c>
      <c r="N48" s="18">
        <f t="shared" si="15"/>
        <v>661653.10353884101</v>
      </c>
      <c r="O48" s="18">
        <f t="shared" si="15"/>
        <v>730553.52586648276</v>
      </c>
      <c r="P48" s="18">
        <f t="shared" si="15"/>
        <v>805025.58794916386</v>
      </c>
      <c r="Q48" s="18">
        <f t="shared" si="15"/>
        <v>885322.63197647559</v>
      </c>
    </row>
    <row r="49" spans="1:17" hidden="1" outlineLevel="1" x14ac:dyDescent="0.2"/>
    <row r="50" spans="1:17" hidden="1" outlineLevel="1" x14ac:dyDescent="0.2"/>
    <row r="51" spans="1:17" hidden="1" outlineLevel="1" x14ac:dyDescent="0.2">
      <c r="A51" s="12" t="s">
        <v>37</v>
      </c>
    </row>
    <row r="52" spans="1:17" hidden="1" outlineLevel="1" x14ac:dyDescent="0.2">
      <c r="A52" s="13" t="s">
        <v>38</v>
      </c>
      <c r="E52" s="21">
        <v>5671</v>
      </c>
      <c r="F52" s="16">
        <f>-F28*F19/365</f>
        <v>6279.5915084449316</v>
      </c>
      <c r="G52" s="16">
        <f t="shared" ref="G52:Q52" si="16">-G28*G19/365</f>
        <v>7922.8803996383158</v>
      </c>
      <c r="H52" s="16">
        <f t="shared" si="16"/>
        <v>8986.8651290837843</v>
      </c>
      <c r="I52" s="16">
        <f t="shared" si="16"/>
        <v>8466.2441741153089</v>
      </c>
      <c r="J52" s="16">
        <f t="shared" si="16"/>
        <v>9330.1076162451718</v>
      </c>
      <c r="K52" s="16">
        <f t="shared" si="16"/>
        <v>9842.6258283614479</v>
      </c>
      <c r="L52" s="16">
        <f t="shared" si="16"/>
        <v>10137.535296928538</v>
      </c>
      <c r="M52" s="16">
        <f t="shared" si="16"/>
        <v>10763.440533484394</v>
      </c>
      <c r="N52" s="16">
        <f t="shared" si="16"/>
        <v>11288.334196504711</v>
      </c>
      <c r="O52" s="16">
        <f t="shared" si="16"/>
        <v>11815.640714755154</v>
      </c>
      <c r="P52" s="16">
        <f t="shared" si="16"/>
        <v>12434.518338567565</v>
      </c>
      <c r="Q52" s="16">
        <f t="shared" si="16"/>
        <v>13047.320436911237</v>
      </c>
    </row>
    <row r="53" spans="1:17" hidden="1" outlineLevel="1" x14ac:dyDescent="0.2">
      <c r="A53" s="13" t="s">
        <v>39</v>
      </c>
      <c r="E53" s="21">
        <v>30000</v>
      </c>
      <c r="F53" s="16">
        <f>F104</f>
        <v>30000</v>
      </c>
      <c r="G53" s="16">
        <f t="shared" ref="G53:Q53" si="17">G104</f>
        <v>30000</v>
      </c>
      <c r="H53" s="16">
        <f t="shared" si="17"/>
        <v>30000</v>
      </c>
      <c r="I53" s="16">
        <f t="shared" si="17"/>
        <v>30000</v>
      </c>
      <c r="J53" s="16">
        <f t="shared" si="17"/>
        <v>30000</v>
      </c>
      <c r="K53" s="16">
        <f t="shared" si="17"/>
        <v>30000</v>
      </c>
      <c r="L53" s="16">
        <f t="shared" si="17"/>
        <v>5500</v>
      </c>
      <c r="M53" s="16">
        <f t="shared" si="17"/>
        <v>5500</v>
      </c>
      <c r="N53" s="16">
        <f t="shared" si="17"/>
        <v>5500</v>
      </c>
      <c r="O53" s="16">
        <f t="shared" si="17"/>
        <v>5500</v>
      </c>
      <c r="P53" s="16">
        <f t="shared" si="17"/>
        <v>5500</v>
      </c>
      <c r="Q53" s="16">
        <f t="shared" si="17"/>
        <v>5500</v>
      </c>
    </row>
    <row r="54" spans="1:17" hidden="1" outlineLevel="1" x14ac:dyDescent="0.2">
      <c r="A54" s="12" t="s">
        <v>40</v>
      </c>
      <c r="E54" s="18">
        <f>SUM(E52:E53)</f>
        <v>35671</v>
      </c>
      <c r="F54" s="18">
        <f>SUM(F52:F53)</f>
        <v>36279.59150844493</v>
      </c>
      <c r="G54" s="18">
        <f t="shared" ref="G54:Q54" si="18">SUM(G52:G53)</f>
        <v>37922.880399638314</v>
      </c>
      <c r="H54" s="18">
        <f t="shared" si="18"/>
        <v>38986.865129083788</v>
      </c>
      <c r="I54" s="18">
        <f t="shared" si="18"/>
        <v>38466.244174115309</v>
      </c>
      <c r="J54" s="18">
        <f t="shared" si="18"/>
        <v>39330.107616245172</v>
      </c>
      <c r="K54" s="18">
        <f t="shared" si="18"/>
        <v>39842.625828361444</v>
      </c>
      <c r="L54" s="18">
        <f t="shared" si="18"/>
        <v>15637.535296928538</v>
      </c>
      <c r="M54" s="18">
        <f t="shared" si="18"/>
        <v>16263.440533484394</v>
      </c>
      <c r="N54" s="18">
        <f t="shared" si="18"/>
        <v>16788.334196504711</v>
      </c>
      <c r="O54" s="18">
        <f t="shared" si="18"/>
        <v>17315.640714755154</v>
      </c>
      <c r="P54" s="18">
        <f t="shared" si="18"/>
        <v>17934.518338567563</v>
      </c>
      <c r="Q54" s="18">
        <f t="shared" si="18"/>
        <v>18547.320436911235</v>
      </c>
    </row>
    <row r="55" spans="1:17" hidden="1" outlineLevel="1" x14ac:dyDescent="0.2"/>
    <row r="56" spans="1:17" hidden="1" outlineLevel="1" x14ac:dyDescent="0.2">
      <c r="A56" s="12" t="s">
        <v>41</v>
      </c>
    </row>
    <row r="57" spans="1:17" hidden="1" outlineLevel="1" x14ac:dyDescent="0.2">
      <c r="A57" s="13" t="s">
        <v>42</v>
      </c>
      <c r="E57" s="21">
        <v>170000</v>
      </c>
      <c r="F57" s="16">
        <f>E57+F22</f>
        <v>170000</v>
      </c>
      <c r="G57" s="16">
        <f t="shared" ref="G57:Q57" si="19">F57+G22</f>
        <v>170000</v>
      </c>
      <c r="H57" s="16">
        <f t="shared" si="19"/>
        <v>170000</v>
      </c>
      <c r="I57" s="16">
        <f t="shared" si="19"/>
        <v>170000</v>
      </c>
      <c r="J57" s="16">
        <f t="shared" si="19"/>
        <v>170000</v>
      </c>
      <c r="K57" s="16">
        <f t="shared" si="19"/>
        <v>170000</v>
      </c>
      <c r="L57" s="16">
        <f t="shared" si="19"/>
        <v>170000</v>
      </c>
      <c r="M57" s="16">
        <f t="shared" si="19"/>
        <v>170000</v>
      </c>
      <c r="N57" s="16">
        <f t="shared" si="19"/>
        <v>147500</v>
      </c>
      <c r="O57" s="16">
        <f t="shared" si="19"/>
        <v>147500</v>
      </c>
      <c r="P57" s="16">
        <f t="shared" si="19"/>
        <v>147500</v>
      </c>
      <c r="Q57" s="16">
        <f t="shared" si="19"/>
        <v>147500</v>
      </c>
    </row>
    <row r="58" spans="1:17" hidden="1" outlineLevel="1" x14ac:dyDescent="0.2">
      <c r="A58" s="13" t="s">
        <v>43</v>
      </c>
      <c r="E58" s="21">
        <v>90280</v>
      </c>
      <c r="F58" s="16">
        <f>E58+F39</f>
        <v>123597.67726009261</v>
      </c>
      <c r="G58" s="16">
        <f t="shared" ref="G58:Q58" si="20">F58+G39</f>
        <v>154073.82593744795</v>
      </c>
      <c r="H58" s="16">
        <f t="shared" si="20"/>
        <v>190676.44678297485</v>
      </c>
      <c r="I58" s="16">
        <f t="shared" si="20"/>
        <v>231325.14523942737</v>
      </c>
      <c r="J58" s="16">
        <f t="shared" si="20"/>
        <v>274807.95369523671</v>
      </c>
      <c r="K58" s="16">
        <f t="shared" si="20"/>
        <v>323285.00892689714</v>
      </c>
      <c r="L58" s="16">
        <f t="shared" si="20"/>
        <v>376200.37476533372</v>
      </c>
      <c r="M58" s="16">
        <f t="shared" si="20"/>
        <v>434196.20218452875</v>
      </c>
      <c r="N58" s="16">
        <f t="shared" si="20"/>
        <v>497364.76934233645</v>
      </c>
      <c r="O58" s="16">
        <f t="shared" si="20"/>
        <v>565737.88515172771</v>
      </c>
      <c r="P58" s="16">
        <f t="shared" si="20"/>
        <v>639591.0696105964</v>
      </c>
      <c r="Q58" s="16">
        <f t="shared" si="20"/>
        <v>719275.31153956451</v>
      </c>
    </row>
    <row r="59" spans="1:17" hidden="1" outlineLevel="1" x14ac:dyDescent="0.2">
      <c r="A59" s="12" t="s">
        <v>44</v>
      </c>
      <c r="E59" s="18">
        <f>SUM(E57:E58)</f>
        <v>260280</v>
      </c>
      <c r="F59" s="18">
        <f t="shared" ref="F59:Q59" si="21">SUM(F57:F58)</f>
        <v>293597.67726009258</v>
      </c>
      <c r="G59" s="18">
        <f t="shared" si="21"/>
        <v>324073.82593744795</v>
      </c>
      <c r="H59" s="18">
        <f t="shared" si="21"/>
        <v>360676.44678297488</v>
      </c>
      <c r="I59" s="18">
        <f t="shared" si="21"/>
        <v>401325.14523942734</v>
      </c>
      <c r="J59" s="18">
        <f>SUM(J57:J58)</f>
        <v>444807.95369523671</v>
      </c>
      <c r="K59" s="18">
        <f t="shared" si="21"/>
        <v>493285.00892689714</v>
      </c>
      <c r="L59" s="18">
        <f t="shared" si="21"/>
        <v>546200.37476533372</v>
      </c>
      <c r="M59" s="18">
        <f t="shared" si="21"/>
        <v>604196.20218452881</v>
      </c>
      <c r="N59" s="18">
        <f t="shared" si="21"/>
        <v>644864.76934233645</v>
      </c>
      <c r="O59" s="18">
        <f t="shared" si="21"/>
        <v>713237.88515172771</v>
      </c>
      <c r="P59" s="18">
        <f t="shared" si="21"/>
        <v>787091.0696105964</v>
      </c>
      <c r="Q59" s="18">
        <f t="shared" si="21"/>
        <v>866775.31153956451</v>
      </c>
    </row>
    <row r="60" spans="1:17" hidden="1" outlineLevel="1" x14ac:dyDescent="0.2"/>
    <row r="61" spans="1:17" hidden="1" outlineLevel="1" x14ac:dyDescent="0.2">
      <c r="A61" s="12" t="s">
        <v>45</v>
      </c>
      <c r="E61" s="18">
        <f>E54+E59</f>
        <v>295951</v>
      </c>
      <c r="F61" s="18">
        <f t="shared" ref="F61:Q61" si="22">F54+F59</f>
        <v>329877.2687685375</v>
      </c>
      <c r="G61" s="18">
        <f>G54+G59</f>
        <v>361996.70633708627</v>
      </c>
      <c r="H61" s="18">
        <f t="shared" si="22"/>
        <v>399663.31191205868</v>
      </c>
      <c r="I61" s="18">
        <f t="shared" si="22"/>
        <v>439791.38941354264</v>
      </c>
      <c r="J61" s="18">
        <f t="shared" si="22"/>
        <v>484138.06131148187</v>
      </c>
      <c r="K61" s="18">
        <f t="shared" si="22"/>
        <v>533127.63475525856</v>
      </c>
      <c r="L61" s="18">
        <f t="shared" si="22"/>
        <v>561837.91006226221</v>
      </c>
      <c r="M61" s="18">
        <f t="shared" si="22"/>
        <v>620459.64271801326</v>
      </c>
      <c r="N61" s="18">
        <f t="shared" si="22"/>
        <v>661653.10353884113</v>
      </c>
      <c r="O61" s="18">
        <f t="shared" si="22"/>
        <v>730553.52586648287</v>
      </c>
      <c r="P61" s="18">
        <f t="shared" si="22"/>
        <v>805025.58794916398</v>
      </c>
      <c r="Q61" s="18">
        <f t="shared" si="22"/>
        <v>885322.63197647571</v>
      </c>
    </row>
    <row r="62" spans="1:17" hidden="1" outlineLevel="1" x14ac:dyDescent="0.2"/>
    <row r="63" spans="1:17" hidden="1" outlineLevel="1" x14ac:dyDescent="0.2">
      <c r="A63" s="12" t="s">
        <v>46</v>
      </c>
      <c r="E63" s="18">
        <f>E61-E48</f>
        <v>0</v>
      </c>
      <c r="F63" s="18">
        <f t="shared" ref="F63:Q63" si="23">F61-F48</f>
        <v>0</v>
      </c>
      <c r="G63" s="18">
        <f t="shared" si="23"/>
        <v>0</v>
      </c>
      <c r="H63" s="18">
        <f t="shared" si="23"/>
        <v>0</v>
      </c>
      <c r="I63" s="18">
        <f t="shared" si="23"/>
        <v>0</v>
      </c>
      <c r="J63" s="18">
        <f>J61-J48</f>
        <v>0</v>
      </c>
      <c r="K63" s="18">
        <f t="shared" si="23"/>
        <v>0</v>
      </c>
      <c r="L63" s="18">
        <f t="shared" si="23"/>
        <v>0</v>
      </c>
      <c r="M63" s="18">
        <f t="shared" si="23"/>
        <v>0</v>
      </c>
      <c r="N63" s="18">
        <f t="shared" si="23"/>
        <v>0</v>
      </c>
      <c r="O63" s="18">
        <f t="shared" si="23"/>
        <v>0</v>
      </c>
      <c r="P63" s="18">
        <f t="shared" si="23"/>
        <v>0</v>
      </c>
      <c r="Q63" s="18">
        <f t="shared" si="23"/>
        <v>0</v>
      </c>
    </row>
    <row r="64" spans="1:17" collapsed="1" x14ac:dyDescent="0.2"/>
    <row r="65" spans="1:17" x14ac:dyDescent="0.2">
      <c r="A65" s="2" t="s">
        <v>47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idden="1" outlineLevel="1" x14ac:dyDescent="0.2"/>
    <row r="67" spans="1:17" hidden="1" outlineLevel="1" x14ac:dyDescent="0.2">
      <c r="A67" s="12" t="s">
        <v>48</v>
      </c>
    </row>
    <row r="68" spans="1:17" hidden="1" outlineLevel="1" x14ac:dyDescent="0.2">
      <c r="A68" s="13" t="s">
        <v>29</v>
      </c>
      <c r="E68" s="16">
        <v>28227</v>
      </c>
      <c r="F68" s="16">
        <f>F39</f>
        <v>33317.677260092598</v>
      </c>
      <c r="G68" s="16">
        <f t="shared" ref="G68:Q68" si="24">G39</f>
        <v>30476.148677355348</v>
      </c>
      <c r="H68" s="16">
        <f t="shared" si="24"/>
        <v>36602.620845526901</v>
      </c>
      <c r="I68" s="16">
        <f t="shared" si="24"/>
        <v>40648.698456452526</v>
      </c>
      <c r="J68" s="16">
        <f t="shared" si="24"/>
        <v>43482.808455809332</v>
      </c>
      <c r="K68" s="16">
        <f t="shared" si="24"/>
        <v>48477.055231660444</v>
      </c>
      <c r="L68" s="16">
        <f t="shared" si="24"/>
        <v>52915.36583843657</v>
      </c>
      <c r="M68" s="16">
        <f t="shared" si="24"/>
        <v>57995.82741919504</v>
      </c>
      <c r="N68" s="16">
        <f t="shared" si="24"/>
        <v>63168.567157807702</v>
      </c>
      <c r="O68" s="16">
        <f t="shared" si="24"/>
        <v>68373.115809391238</v>
      </c>
      <c r="P68" s="16">
        <f t="shared" si="24"/>
        <v>73853.184458868694</v>
      </c>
      <c r="Q68" s="16">
        <f t="shared" si="24"/>
        <v>79684.241928968127</v>
      </c>
    </row>
    <row r="69" spans="1:17" hidden="1" outlineLevel="1" x14ac:dyDescent="0.2">
      <c r="A69" s="13" t="s">
        <v>49</v>
      </c>
      <c r="E69" s="16">
        <v>16080</v>
      </c>
      <c r="F69" s="16">
        <f>F98*-1</f>
        <v>15886.8148</v>
      </c>
      <c r="G69" s="16">
        <f t="shared" ref="G69:Q69" si="25">G98*-1</f>
        <v>16569.837413680001</v>
      </c>
      <c r="H69" s="16">
        <f t="shared" si="25"/>
        <v>16963.668252727886</v>
      </c>
      <c r="I69" s="16">
        <f t="shared" si="25"/>
        <v>17190.751114522896</v>
      </c>
      <c r="J69" s="16">
        <f t="shared" si="25"/>
        <v>17321.687092633903</v>
      </c>
      <c r="K69" s="16">
        <f t="shared" si="25"/>
        <v>17397.184777612711</v>
      </c>
      <c r="L69" s="16">
        <f t="shared" si="25"/>
        <v>17440.716742771488</v>
      </c>
      <c r="M69" s="16">
        <f t="shared" si="25"/>
        <v>17465.817273882039</v>
      </c>
      <c r="N69" s="16">
        <f t="shared" si="25"/>
        <v>17480.290240120383</v>
      </c>
      <c r="O69" s="16">
        <f t="shared" si="25"/>
        <v>17488.635352453413</v>
      </c>
      <c r="P69" s="16">
        <f t="shared" si="25"/>
        <v>17493.447144224636</v>
      </c>
      <c r="Q69" s="16">
        <f t="shared" si="25"/>
        <v>17496.221623359928</v>
      </c>
    </row>
    <row r="70" spans="1:17" hidden="1" outlineLevel="1" x14ac:dyDescent="0.2">
      <c r="A70" s="13" t="s">
        <v>50</v>
      </c>
      <c r="E70" s="16">
        <v>827</v>
      </c>
      <c r="F70" s="16">
        <f>F93</f>
        <v>2697.1458464473417</v>
      </c>
      <c r="G70" s="16">
        <f t="shared" ref="G70:Q70" si="26">G93</f>
        <v>3554.8753524711119</v>
      </c>
      <c r="H70" s="16">
        <f t="shared" si="26"/>
        <v>3138.5541310736953</v>
      </c>
      <c r="I70" s="16">
        <f t="shared" si="26"/>
        <v>-1405.1196690032739</v>
      </c>
      <c r="J70" s="16">
        <f t="shared" si="26"/>
        <v>2026.789108386718</v>
      </c>
      <c r="K70" s="16">
        <f t="shared" si="26"/>
        <v>1409.8901516334226</v>
      </c>
      <c r="L70" s="16">
        <f t="shared" si="26"/>
        <v>696.69297021787133</v>
      </c>
      <c r="M70" s="16">
        <f t="shared" si="26"/>
        <v>1543.2288997226678</v>
      </c>
      <c r="N70" s="16">
        <f t="shared" si="26"/>
        <v>1340.0961976890831</v>
      </c>
      <c r="O70" s="16">
        <f t="shared" si="26"/>
        <v>1304.8054210431001</v>
      </c>
      <c r="P70" s="16">
        <f t="shared" si="26"/>
        <v>1544.28357081785</v>
      </c>
      <c r="Q70" s="16">
        <f t="shared" si="26"/>
        <v>1536.7891019751114</v>
      </c>
    </row>
    <row r="71" spans="1:17" hidden="1" outlineLevel="1" x14ac:dyDescent="0.2">
      <c r="A71" s="12" t="s">
        <v>51</v>
      </c>
      <c r="E71" s="18">
        <f>E68+E69-E70</f>
        <v>43480</v>
      </c>
      <c r="F71" s="18">
        <f t="shared" ref="F71:Q71" si="27">F68+F69-F70</f>
        <v>46507.346213645258</v>
      </c>
      <c r="G71" s="18">
        <f t="shared" si="27"/>
        <v>43491.110738564232</v>
      </c>
      <c r="H71" s="18">
        <f>H68+H69-H70</f>
        <v>50427.734967181088</v>
      </c>
      <c r="I71" s="18">
        <f t="shared" si="27"/>
        <v>59244.5692399787</v>
      </c>
      <c r="J71" s="18">
        <f t="shared" si="27"/>
        <v>58777.706440056514</v>
      </c>
      <c r="K71" s="18">
        <f t="shared" si="27"/>
        <v>64464.349857639732</v>
      </c>
      <c r="L71" s="18">
        <f t="shared" si="27"/>
        <v>69659.389610990183</v>
      </c>
      <c r="M71" s="18">
        <f t="shared" si="27"/>
        <v>73918.415793354405</v>
      </c>
      <c r="N71" s="18">
        <f>N68+N69-N70</f>
        <v>79308.761200238994</v>
      </c>
      <c r="O71" s="18">
        <f t="shared" si="27"/>
        <v>84556.945740801544</v>
      </c>
      <c r="P71" s="18">
        <f t="shared" si="27"/>
        <v>89802.348032275477</v>
      </c>
      <c r="Q71" s="18">
        <f t="shared" si="27"/>
        <v>95643.674450352948</v>
      </c>
    </row>
    <row r="72" spans="1:17" hidden="1" outlineLevel="1" x14ac:dyDescent="0.2"/>
    <row r="73" spans="1:17" hidden="1" outlineLevel="1" x14ac:dyDescent="0.2">
      <c r="A73" s="12" t="s">
        <v>52</v>
      </c>
    </row>
    <row r="74" spans="1:17" hidden="1" outlineLevel="1" x14ac:dyDescent="0.2">
      <c r="A74" s="13" t="s">
        <v>53</v>
      </c>
      <c r="E74" s="16">
        <v>-15000</v>
      </c>
      <c r="F74" s="16">
        <f>-F97</f>
        <v>-17500</v>
      </c>
      <c r="G74" s="16">
        <f t="shared" ref="G74:Q74" si="28">-G97</f>
        <v>-17500</v>
      </c>
      <c r="H74" s="16">
        <f t="shared" si="28"/>
        <v>-17500</v>
      </c>
      <c r="I74" s="16">
        <f t="shared" si="28"/>
        <v>-17500</v>
      </c>
      <c r="J74" s="16">
        <f t="shared" si="28"/>
        <v>-17500</v>
      </c>
      <c r="K74" s="16">
        <f t="shared" si="28"/>
        <v>-17500</v>
      </c>
      <c r="L74" s="16">
        <f t="shared" si="28"/>
        <v>-17500</v>
      </c>
      <c r="M74" s="16">
        <f t="shared" si="28"/>
        <v>-17500</v>
      </c>
      <c r="N74" s="16">
        <f t="shared" si="28"/>
        <v>-17500</v>
      </c>
      <c r="O74" s="16">
        <f t="shared" si="28"/>
        <v>-17500</v>
      </c>
      <c r="P74" s="16">
        <f t="shared" si="28"/>
        <v>-17500</v>
      </c>
      <c r="Q74" s="16">
        <f t="shared" si="28"/>
        <v>-17500</v>
      </c>
    </row>
    <row r="75" spans="1:17" hidden="1" outlineLevel="1" x14ac:dyDescent="0.2">
      <c r="A75" s="12" t="s">
        <v>54</v>
      </c>
      <c r="E75" s="18">
        <f>SUM(E74)</f>
        <v>-15000</v>
      </c>
      <c r="F75" s="18">
        <f t="shared" ref="F75:Q75" si="29">SUM(F74)</f>
        <v>-17500</v>
      </c>
      <c r="G75" s="18">
        <f t="shared" si="29"/>
        <v>-17500</v>
      </c>
      <c r="H75" s="18">
        <f t="shared" si="29"/>
        <v>-17500</v>
      </c>
      <c r="I75" s="18">
        <f t="shared" si="29"/>
        <v>-17500</v>
      </c>
      <c r="J75" s="18">
        <f t="shared" si="29"/>
        <v>-17500</v>
      </c>
      <c r="K75" s="18">
        <f t="shared" si="29"/>
        <v>-17500</v>
      </c>
      <c r="L75" s="18">
        <f t="shared" si="29"/>
        <v>-17500</v>
      </c>
      <c r="M75" s="18">
        <f t="shared" si="29"/>
        <v>-17500</v>
      </c>
      <c r="N75" s="18">
        <f t="shared" si="29"/>
        <v>-17500</v>
      </c>
      <c r="O75" s="18">
        <f t="shared" si="29"/>
        <v>-17500</v>
      </c>
      <c r="P75" s="18">
        <f t="shared" si="29"/>
        <v>-17500</v>
      </c>
      <c r="Q75" s="18">
        <f t="shared" si="29"/>
        <v>-17500</v>
      </c>
    </row>
    <row r="76" spans="1:17" hidden="1" outlineLevel="1" x14ac:dyDescent="0.2"/>
    <row r="77" spans="1:17" hidden="1" outlineLevel="1" x14ac:dyDescent="0.2">
      <c r="A77" s="12" t="s">
        <v>55</v>
      </c>
    </row>
    <row r="78" spans="1:17" hidden="1" outlineLevel="1" x14ac:dyDescent="0.2">
      <c r="A78" s="13" t="s">
        <v>56</v>
      </c>
      <c r="E78" s="4">
        <v>0</v>
      </c>
      <c r="F78" s="16">
        <f>F53-E53</f>
        <v>0</v>
      </c>
      <c r="G78" s="16">
        <f t="shared" ref="G78:Q78" si="30">G53-F53</f>
        <v>0</v>
      </c>
      <c r="H78" s="16">
        <f t="shared" si="30"/>
        <v>0</v>
      </c>
      <c r="I78" s="16">
        <f t="shared" si="30"/>
        <v>0</v>
      </c>
      <c r="J78" s="16">
        <f t="shared" si="30"/>
        <v>0</v>
      </c>
      <c r="K78" s="16">
        <f t="shared" si="30"/>
        <v>0</v>
      </c>
      <c r="L78" s="16">
        <f>L53-K53</f>
        <v>-24500</v>
      </c>
      <c r="M78" s="16">
        <f t="shared" si="30"/>
        <v>0</v>
      </c>
      <c r="N78" s="16">
        <f t="shared" si="30"/>
        <v>0</v>
      </c>
      <c r="O78" s="16">
        <f t="shared" si="30"/>
        <v>0</v>
      </c>
      <c r="P78" s="16">
        <f t="shared" si="30"/>
        <v>0</v>
      </c>
      <c r="Q78" s="16">
        <f t="shared" si="30"/>
        <v>0</v>
      </c>
    </row>
    <row r="79" spans="1:17" hidden="1" outlineLevel="1" x14ac:dyDescent="0.2">
      <c r="A79" s="13" t="s">
        <v>57</v>
      </c>
      <c r="E79" s="4">
        <v>0</v>
      </c>
      <c r="F79" s="16">
        <f>F57-E57</f>
        <v>0</v>
      </c>
      <c r="G79" s="16">
        <f t="shared" ref="G79:Q79" si="31">G57-F57</f>
        <v>0</v>
      </c>
      <c r="H79" s="16">
        <f t="shared" si="31"/>
        <v>0</v>
      </c>
      <c r="I79" s="16">
        <f t="shared" si="31"/>
        <v>0</v>
      </c>
      <c r="J79" s="16">
        <f t="shared" si="31"/>
        <v>0</v>
      </c>
      <c r="K79" s="16">
        <f t="shared" si="31"/>
        <v>0</v>
      </c>
      <c r="L79" s="16">
        <f t="shared" si="31"/>
        <v>0</v>
      </c>
      <c r="M79" s="16">
        <f t="shared" si="31"/>
        <v>0</v>
      </c>
      <c r="N79" s="16">
        <f t="shared" si="31"/>
        <v>-22500</v>
      </c>
      <c r="O79" s="16">
        <f t="shared" si="31"/>
        <v>0</v>
      </c>
      <c r="P79" s="16">
        <f t="shared" si="31"/>
        <v>0</v>
      </c>
      <c r="Q79" s="16">
        <f t="shared" si="31"/>
        <v>0</v>
      </c>
    </row>
    <row r="80" spans="1:17" hidden="1" outlineLevel="1" x14ac:dyDescent="0.2">
      <c r="A80" s="12" t="s">
        <v>58</v>
      </c>
      <c r="E80" s="18">
        <f>SUM(E78:E79)</f>
        <v>0</v>
      </c>
      <c r="F80" s="18">
        <f t="shared" ref="F80:Q80" si="32">SUM(F78:F79)</f>
        <v>0</v>
      </c>
      <c r="G80" s="18">
        <f t="shared" si="32"/>
        <v>0</v>
      </c>
      <c r="H80" s="18">
        <f t="shared" si="32"/>
        <v>0</v>
      </c>
      <c r="I80" s="18">
        <f t="shared" si="32"/>
        <v>0</v>
      </c>
      <c r="J80" s="18">
        <f t="shared" si="32"/>
        <v>0</v>
      </c>
      <c r="K80" s="18">
        <f t="shared" si="32"/>
        <v>0</v>
      </c>
      <c r="L80" s="18">
        <f t="shared" si="32"/>
        <v>-24500</v>
      </c>
      <c r="M80" s="18">
        <f t="shared" si="32"/>
        <v>0</v>
      </c>
      <c r="N80" s="18">
        <f t="shared" si="32"/>
        <v>-22500</v>
      </c>
      <c r="O80" s="18">
        <f t="shared" si="32"/>
        <v>0</v>
      </c>
      <c r="P80" s="18">
        <f t="shared" si="32"/>
        <v>0</v>
      </c>
      <c r="Q80" s="18">
        <f t="shared" si="32"/>
        <v>0</v>
      </c>
    </row>
    <row r="81" spans="1:17" hidden="1" outlineLevel="1" x14ac:dyDescent="0.2"/>
    <row r="82" spans="1:17" hidden="1" outlineLevel="1" x14ac:dyDescent="0.2">
      <c r="A82" s="4" t="s">
        <v>59</v>
      </c>
      <c r="E82" s="16">
        <f>E71+E75+E80</f>
        <v>28480</v>
      </c>
      <c r="F82" s="16">
        <f>F71+F75+F80</f>
        <v>29007.346213645258</v>
      </c>
      <c r="G82" s="16">
        <f t="shared" ref="G82:Q82" si="33">G71+G75+G80</f>
        <v>25991.110738564232</v>
      </c>
      <c r="H82" s="16">
        <f t="shared" si="33"/>
        <v>32927.734967181088</v>
      </c>
      <c r="I82" s="16">
        <f t="shared" si="33"/>
        <v>41744.5692399787</v>
      </c>
      <c r="J82" s="16">
        <f t="shared" si="33"/>
        <v>41277.706440056514</v>
      </c>
      <c r="K82" s="16">
        <f t="shared" si="33"/>
        <v>46964.349857639732</v>
      </c>
      <c r="L82" s="16">
        <f t="shared" si="33"/>
        <v>27659.389610990183</v>
      </c>
      <c r="M82" s="16">
        <f t="shared" si="33"/>
        <v>56418.415793354405</v>
      </c>
      <c r="N82" s="16">
        <f t="shared" si="33"/>
        <v>39308.761200238994</v>
      </c>
      <c r="O82" s="16">
        <f t="shared" si="33"/>
        <v>67056.945740801544</v>
      </c>
      <c r="P82" s="16">
        <f t="shared" si="33"/>
        <v>72302.348032275477</v>
      </c>
      <c r="Q82" s="16">
        <f t="shared" si="33"/>
        <v>78143.674450352948</v>
      </c>
    </row>
    <row r="83" spans="1:17" hidden="1" outlineLevel="1" x14ac:dyDescent="0.2">
      <c r="A83" s="4" t="s">
        <v>60</v>
      </c>
      <c r="E83" s="16">
        <v>211068</v>
      </c>
      <c r="F83" s="16">
        <f>E84</f>
        <v>239548</v>
      </c>
      <c r="G83" s="16">
        <f>F84</f>
        <v>268555.34621364524</v>
      </c>
      <c r="H83" s="16">
        <f t="shared" ref="H83:Q83" si="34">G84</f>
        <v>294546.45695220947</v>
      </c>
      <c r="I83" s="16">
        <f t="shared" si="34"/>
        <v>327474.19191939058</v>
      </c>
      <c r="J83" s="16">
        <f t="shared" si="34"/>
        <v>369218.76115936926</v>
      </c>
      <c r="K83" s="16">
        <f t="shared" si="34"/>
        <v>410496.46759942576</v>
      </c>
      <c r="L83" s="16">
        <f>K84</f>
        <v>457460.81745706551</v>
      </c>
      <c r="M83" s="16">
        <f t="shared" si="34"/>
        <v>485120.20706805569</v>
      </c>
      <c r="N83" s="16">
        <f t="shared" si="34"/>
        <v>541538.62286141014</v>
      </c>
      <c r="O83" s="16">
        <f t="shared" si="34"/>
        <v>580847.38406164909</v>
      </c>
      <c r="P83" s="16">
        <f t="shared" si="34"/>
        <v>647904.32980245061</v>
      </c>
      <c r="Q83" s="16">
        <f t="shared" si="34"/>
        <v>720206.67783472606</v>
      </c>
    </row>
    <row r="84" spans="1:17" hidden="1" outlineLevel="1" x14ac:dyDescent="0.2">
      <c r="A84" s="12" t="s">
        <v>61</v>
      </c>
      <c r="E84" s="18">
        <f>SUM(E82:E83)</f>
        <v>239548</v>
      </c>
      <c r="F84" s="18">
        <f>SUM(F82:F83)</f>
        <v>268555.34621364524</v>
      </c>
      <c r="G84" s="18">
        <f t="shared" ref="G84:Q84" si="35">SUM(G82:G83)</f>
        <v>294546.45695220947</v>
      </c>
      <c r="H84" s="18">
        <f>SUM(H82:H83)</f>
        <v>327474.19191939058</v>
      </c>
      <c r="I84" s="18">
        <f t="shared" si="35"/>
        <v>369218.76115936926</v>
      </c>
      <c r="J84" s="18">
        <f t="shared" si="35"/>
        <v>410496.46759942576</v>
      </c>
      <c r="K84" s="18">
        <f t="shared" si="35"/>
        <v>457460.81745706551</v>
      </c>
      <c r="L84" s="18">
        <f t="shared" si="35"/>
        <v>485120.20706805569</v>
      </c>
      <c r="M84" s="18">
        <f t="shared" si="35"/>
        <v>541538.62286141014</v>
      </c>
      <c r="N84" s="18">
        <f t="shared" si="35"/>
        <v>580847.38406164909</v>
      </c>
      <c r="O84" s="18">
        <f t="shared" si="35"/>
        <v>647904.32980245061</v>
      </c>
      <c r="P84" s="18">
        <f t="shared" si="35"/>
        <v>720206.67783472606</v>
      </c>
      <c r="Q84" s="18">
        <f t="shared" si="35"/>
        <v>798350.35228507896</v>
      </c>
    </row>
    <row r="85" spans="1:17" collapsed="1" x14ac:dyDescent="0.2"/>
    <row r="86" spans="1:17" x14ac:dyDescent="0.2">
      <c r="A86" s="2" t="s">
        <v>62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idden="1" outlineLevel="1" x14ac:dyDescent="0.2"/>
    <row r="88" spans="1:17" hidden="1" outlineLevel="1" x14ac:dyDescent="0.2">
      <c r="A88" s="12" t="s">
        <v>63</v>
      </c>
    </row>
    <row r="89" spans="1:17" hidden="1" outlineLevel="1" x14ac:dyDescent="0.2">
      <c r="A89" s="13" t="s">
        <v>64</v>
      </c>
      <c r="E89" s="16">
        <v>7539</v>
      </c>
      <c r="F89" s="16">
        <f>F45</f>
        <v>9941.5339134246569</v>
      </c>
      <c r="G89" s="16">
        <f t="shared" ref="G89:Q89" si="36">G45</f>
        <v>12293.700837340928</v>
      </c>
      <c r="H89" s="16">
        <f t="shared" si="36"/>
        <v>16234.879196891136</v>
      </c>
      <c r="I89" s="16">
        <f t="shared" si="36"/>
        <v>14031.710590583616</v>
      </c>
      <c r="J89" s="16">
        <f t="shared" si="36"/>
        <v>15618.207062135778</v>
      </c>
      <c r="K89" s="16">
        <f t="shared" si="36"/>
        <v>16883.684800809577</v>
      </c>
      <c r="L89" s="16">
        <f t="shared" si="36"/>
        <v>17059.624544901551</v>
      </c>
      <c r="M89" s="16">
        <f t="shared" si="36"/>
        <v>18198.258239836236</v>
      </c>
      <c r="N89" s="16">
        <f t="shared" si="36"/>
        <v>19149.521851104</v>
      </c>
      <c r="O89" s="16">
        <f t="shared" si="36"/>
        <v>19968.645310090098</v>
      </c>
      <c r="P89" s="16">
        <f t="shared" si="36"/>
        <v>21044.047078630276</v>
      </c>
      <c r="Q89" s="16">
        <f t="shared" si="36"/>
        <v>22088.303661147253</v>
      </c>
    </row>
    <row r="90" spans="1:17" hidden="1" outlineLevel="1" x14ac:dyDescent="0.2">
      <c r="A90" s="13" t="s">
        <v>34</v>
      </c>
      <c r="E90" s="16">
        <v>11342</v>
      </c>
      <c r="F90" s="16">
        <f>F46</f>
        <v>12245.203441467616</v>
      </c>
      <c r="G90" s="16">
        <f t="shared" ref="G90:Q90" si="37">G46</f>
        <v>15091.20076121584</v>
      </c>
      <c r="H90" s="16">
        <f t="shared" si="37"/>
        <v>15352.561262184798</v>
      </c>
      <c r="I90" s="16">
        <f t="shared" si="37"/>
        <v>15629.989244520568</v>
      </c>
      <c r="J90" s="16">
        <f t="shared" si="37"/>
        <v>16934.145323484987</v>
      </c>
      <c r="K90" s="16">
        <f t="shared" si="37"/>
        <v>17591.075948560887</v>
      </c>
      <c r="L90" s="16">
        <f t="shared" si="37"/>
        <v>18406.738643253873</v>
      </c>
      <c r="M90" s="16">
        <f t="shared" si="37"/>
        <v>19437.239084597713</v>
      </c>
      <c r="N90" s="16">
        <f t="shared" si="37"/>
        <v>20350.965334039349</v>
      </c>
      <c r="O90" s="16">
        <f t="shared" si="37"/>
        <v>21363.953814346798</v>
      </c>
      <c r="P90" s="16">
        <f t="shared" si="37"/>
        <v>22451.713240436875</v>
      </c>
      <c r="Q90" s="16">
        <f t="shared" si="37"/>
        <v>23557.047858238679</v>
      </c>
    </row>
    <row r="91" spans="1:17" hidden="1" outlineLevel="1" x14ac:dyDescent="0.2">
      <c r="A91" s="13" t="s">
        <v>65</v>
      </c>
      <c r="E91" s="16">
        <v>-5671</v>
      </c>
      <c r="F91" s="16">
        <f>-F52</f>
        <v>-6279.5915084449316</v>
      </c>
      <c r="G91" s="16">
        <f t="shared" ref="G91:Q91" si="38">-G52</f>
        <v>-7922.8803996383158</v>
      </c>
      <c r="H91" s="16">
        <f t="shared" si="38"/>
        <v>-8986.8651290837843</v>
      </c>
      <c r="I91" s="16">
        <f t="shared" si="38"/>
        <v>-8466.2441741153089</v>
      </c>
      <c r="J91" s="16">
        <f t="shared" si="38"/>
        <v>-9330.1076162451718</v>
      </c>
      <c r="K91" s="16">
        <f t="shared" si="38"/>
        <v>-9842.6258283614479</v>
      </c>
      <c r="L91" s="16">
        <f t="shared" si="38"/>
        <v>-10137.535296928538</v>
      </c>
      <c r="M91" s="16">
        <f t="shared" si="38"/>
        <v>-10763.440533484394</v>
      </c>
      <c r="N91" s="16">
        <f t="shared" si="38"/>
        <v>-11288.334196504711</v>
      </c>
      <c r="O91" s="16">
        <f t="shared" si="38"/>
        <v>-11815.640714755154</v>
      </c>
      <c r="P91" s="16">
        <f t="shared" si="38"/>
        <v>-12434.518338567565</v>
      </c>
      <c r="Q91" s="16">
        <f t="shared" si="38"/>
        <v>-13047.320436911237</v>
      </c>
    </row>
    <row r="92" spans="1:17" hidden="1" outlineLevel="1" x14ac:dyDescent="0.2">
      <c r="A92" s="12" t="s">
        <v>66</v>
      </c>
      <c r="E92" s="18">
        <f>SUM(E89:E91)</f>
        <v>13210</v>
      </c>
      <c r="F92" s="18">
        <f>SUM(F89:F91)</f>
        <v>15907.145846447342</v>
      </c>
      <c r="G92" s="18">
        <f t="shared" ref="G92:Q92" si="39">SUM(G89:G91)</f>
        <v>19462.021198918454</v>
      </c>
      <c r="H92" s="18">
        <f t="shared" si="39"/>
        <v>22600.575329992149</v>
      </c>
      <c r="I92" s="18">
        <f t="shared" si="39"/>
        <v>21195.455660988875</v>
      </c>
      <c r="J92" s="18">
        <f t="shared" si="39"/>
        <v>23222.244769375593</v>
      </c>
      <c r="K92" s="18">
        <f t="shared" si="39"/>
        <v>24632.134921009016</v>
      </c>
      <c r="L92" s="18">
        <f t="shared" si="39"/>
        <v>25328.827891226887</v>
      </c>
      <c r="M92" s="18">
        <f t="shared" si="39"/>
        <v>26872.056790949555</v>
      </c>
      <c r="N92" s="18">
        <f t="shared" si="39"/>
        <v>28212.152988638638</v>
      </c>
      <c r="O92" s="18">
        <f t="shared" si="39"/>
        <v>29516.958409681738</v>
      </c>
      <c r="P92" s="18">
        <f t="shared" si="39"/>
        <v>31061.241980499588</v>
      </c>
      <c r="Q92" s="18">
        <f t="shared" si="39"/>
        <v>32598.031082474699</v>
      </c>
    </row>
    <row r="93" spans="1:17" hidden="1" outlineLevel="1" x14ac:dyDescent="0.2">
      <c r="A93" s="12" t="s">
        <v>67</v>
      </c>
      <c r="E93" s="18">
        <v>827</v>
      </c>
      <c r="F93" s="18">
        <f>F92-E92</f>
        <v>2697.1458464473417</v>
      </c>
      <c r="G93" s="18">
        <f t="shared" ref="G93:Q93" si="40">G92-F92</f>
        <v>3554.8753524711119</v>
      </c>
      <c r="H93" s="18">
        <f t="shared" si="40"/>
        <v>3138.5541310736953</v>
      </c>
      <c r="I93" s="18">
        <f>I92-H92</f>
        <v>-1405.1196690032739</v>
      </c>
      <c r="J93" s="18">
        <f t="shared" si="40"/>
        <v>2026.789108386718</v>
      </c>
      <c r="K93" s="18">
        <f t="shared" si="40"/>
        <v>1409.8901516334226</v>
      </c>
      <c r="L93" s="18">
        <f t="shared" si="40"/>
        <v>696.69297021787133</v>
      </c>
      <c r="M93" s="18">
        <f t="shared" si="40"/>
        <v>1543.2288997226678</v>
      </c>
      <c r="N93" s="18">
        <f t="shared" si="40"/>
        <v>1340.0961976890831</v>
      </c>
      <c r="O93" s="18">
        <f t="shared" si="40"/>
        <v>1304.8054210431001</v>
      </c>
      <c r="P93" s="18">
        <f t="shared" si="40"/>
        <v>1544.28357081785</v>
      </c>
      <c r="Q93" s="18">
        <f t="shared" si="40"/>
        <v>1536.7891019751114</v>
      </c>
    </row>
    <row r="94" spans="1:17" hidden="1" outlineLevel="1" x14ac:dyDescent="0.2"/>
    <row r="95" spans="1:17" hidden="1" outlineLevel="1" x14ac:dyDescent="0.2">
      <c r="A95" s="12" t="s">
        <v>68</v>
      </c>
    </row>
    <row r="96" spans="1:17" hidden="1" outlineLevel="1" x14ac:dyDescent="0.2">
      <c r="A96" s="13" t="s">
        <v>69</v>
      </c>
      <c r="E96" s="16">
        <v>38602</v>
      </c>
      <c r="F96" s="16">
        <f>E99</f>
        <v>37522</v>
      </c>
      <c r="G96" s="16">
        <f t="shared" ref="G96:Q96" si="41">F99</f>
        <v>39135.1852</v>
      </c>
      <c r="H96" s="16">
        <f t="shared" si="41"/>
        <v>40065.347786319995</v>
      </c>
      <c r="I96" s="16">
        <f t="shared" si="41"/>
        <v>40601.679533592105</v>
      </c>
      <c r="J96" s="16">
        <f t="shared" si="41"/>
        <v>40910.928419069212</v>
      </c>
      <c r="K96" s="16">
        <f t="shared" si="41"/>
        <v>41089.241326435309</v>
      </c>
      <c r="L96" s="16">
        <f t="shared" si="41"/>
        <v>41192.056548822598</v>
      </c>
      <c r="M96" s="16">
        <f t="shared" si="41"/>
        <v>41251.33980605111</v>
      </c>
      <c r="N96" s="16">
        <f t="shared" si="41"/>
        <v>41285.522532169067</v>
      </c>
      <c r="O96" s="16">
        <f t="shared" si="41"/>
        <v>41305.232292048684</v>
      </c>
      <c r="P96" s="16">
        <f t="shared" si="41"/>
        <v>41316.596939595271</v>
      </c>
      <c r="Q96" s="16">
        <f t="shared" si="41"/>
        <v>41323.149795370635</v>
      </c>
    </row>
    <row r="97" spans="1:17" hidden="1" outlineLevel="1" x14ac:dyDescent="0.2">
      <c r="A97" s="13" t="s">
        <v>70</v>
      </c>
      <c r="E97" s="16">
        <v>15000</v>
      </c>
      <c r="F97" s="16">
        <f>F20</f>
        <v>17500</v>
      </c>
      <c r="G97" s="16">
        <f t="shared" ref="G97:Q97" si="42">G20</f>
        <v>17500</v>
      </c>
      <c r="H97" s="16">
        <f t="shared" si="42"/>
        <v>17500</v>
      </c>
      <c r="I97" s="16">
        <f>I20</f>
        <v>17500</v>
      </c>
      <c r="J97" s="16">
        <f t="shared" si="42"/>
        <v>17500</v>
      </c>
      <c r="K97" s="16">
        <f t="shared" si="42"/>
        <v>17500</v>
      </c>
      <c r="L97" s="16">
        <f t="shared" si="42"/>
        <v>17500</v>
      </c>
      <c r="M97" s="16">
        <f t="shared" si="42"/>
        <v>17500</v>
      </c>
      <c r="N97" s="16">
        <f t="shared" si="42"/>
        <v>17500</v>
      </c>
      <c r="O97" s="16">
        <f t="shared" si="42"/>
        <v>17500</v>
      </c>
      <c r="P97" s="16">
        <f t="shared" si="42"/>
        <v>17500</v>
      </c>
      <c r="Q97" s="16">
        <f t="shared" si="42"/>
        <v>17500</v>
      </c>
    </row>
    <row r="98" spans="1:17" hidden="1" outlineLevel="1" x14ac:dyDescent="0.2">
      <c r="A98" s="13" t="s">
        <v>71</v>
      </c>
      <c r="E98" s="16">
        <v>-16080</v>
      </c>
      <c r="F98" s="16">
        <f>F96*-F12</f>
        <v>-15886.8148</v>
      </c>
      <c r="G98" s="16">
        <f t="shared" ref="G98:Q98" si="43">G96*-G12</f>
        <v>-16569.837413680001</v>
      </c>
      <c r="H98" s="16">
        <f t="shared" si="43"/>
        <v>-16963.668252727886</v>
      </c>
      <c r="I98" s="16">
        <f t="shared" si="43"/>
        <v>-17190.751114522896</v>
      </c>
      <c r="J98" s="16">
        <f t="shared" si="43"/>
        <v>-17321.687092633903</v>
      </c>
      <c r="K98" s="16">
        <f>K96*-K12</f>
        <v>-17397.184777612711</v>
      </c>
      <c r="L98" s="16">
        <f t="shared" si="43"/>
        <v>-17440.716742771488</v>
      </c>
      <c r="M98" s="16">
        <f t="shared" si="43"/>
        <v>-17465.817273882039</v>
      </c>
      <c r="N98" s="16">
        <f t="shared" si="43"/>
        <v>-17480.290240120383</v>
      </c>
      <c r="O98" s="16">
        <f t="shared" si="43"/>
        <v>-17488.635352453413</v>
      </c>
      <c r="P98" s="16">
        <f t="shared" si="43"/>
        <v>-17493.447144224636</v>
      </c>
      <c r="Q98" s="16">
        <f t="shared" si="43"/>
        <v>-17496.221623359928</v>
      </c>
    </row>
    <row r="99" spans="1:17" hidden="1" outlineLevel="1" x14ac:dyDescent="0.2">
      <c r="A99" s="12" t="s">
        <v>72</v>
      </c>
      <c r="E99" s="18">
        <f>SUM(E96:E98)</f>
        <v>37522</v>
      </c>
      <c r="F99" s="18">
        <f>SUM(F96:F98)</f>
        <v>39135.1852</v>
      </c>
      <c r="G99" s="18">
        <f t="shared" ref="G99:Q99" si="44">SUM(G96:G98)</f>
        <v>40065.347786319995</v>
      </c>
      <c r="H99" s="18">
        <f t="shared" si="44"/>
        <v>40601.679533592105</v>
      </c>
      <c r="I99" s="18">
        <f t="shared" si="44"/>
        <v>40910.928419069212</v>
      </c>
      <c r="J99" s="18">
        <f t="shared" si="44"/>
        <v>41089.241326435309</v>
      </c>
      <c r="K99" s="18">
        <f>SUM(K96:K98)</f>
        <v>41192.056548822598</v>
      </c>
      <c r="L99" s="18">
        <f t="shared" si="44"/>
        <v>41251.33980605111</v>
      </c>
      <c r="M99" s="18">
        <f t="shared" si="44"/>
        <v>41285.522532169067</v>
      </c>
      <c r="N99" s="18">
        <f t="shared" si="44"/>
        <v>41305.232292048684</v>
      </c>
      <c r="O99" s="18">
        <f t="shared" si="44"/>
        <v>41316.596939595271</v>
      </c>
      <c r="P99" s="18">
        <f t="shared" si="44"/>
        <v>41323.149795370635</v>
      </c>
      <c r="Q99" s="18">
        <f t="shared" si="44"/>
        <v>41326.92817201071</v>
      </c>
    </row>
    <row r="100" spans="1:17" hidden="1" outlineLevel="1" x14ac:dyDescent="0.2"/>
    <row r="101" spans="1:17" hidden="1" outlineLevel="1" x14ac:dyDescent="0.2">
      <c r="A101" s="12" t="s">
        <v>73</v>
      </c>
    </row>
    <row r="102" spans="1:17" hidden="1" outlineLevel="1" x14ac:dyDescent="0.2">
      <c r="A102" s="13" t="s">
        <v>74</v>
      </c>
      <c r="E102" s="16">
        <v>30000</v>
      </c>
      <c r="F102" s="16">
        <f>E104</f>
        <v>30000</v>
      </c>
      <c r="G102" s="16">
        <f t="shared" ref="G102:Q102" si="45">F104</f>
        <v>30000</v>
      </c>
      <c r="H102" s="16">
        <f t="shared" si="45"/>
        <v>30000</v>
      </c>
      <c r="I102" s="16">
        <f t="shared" si="45"/>
        <v>30000</v>
      </c>
      <c r="J102" s="16">
        <f t="shared" si="45"/>
        <v>30000</v>
      </c>
      <c r="K102" s="16">
        <f t="shared" si="45"/>
        <v>30000</v>
      </c>
      <c r="L102" s="16">
        <f t="shared" si="45"/>
        <v>30000</v>
      </c>
      <c r="M102" s="16">
        <f t="shared" si="45"/>
        <v>5500</v>
      </c>
      <c r="N102" s="16">
        <f t="shared" si="45"/>
        <v>5500</v>
      </c>
      <c r="O102" s="16">
        <f t="shared" si="45"/>
        <v>5500</v>
      </c>
      <c r="P102" s="16">
        <f t="shared" si="45"/>
        <v>5500</v>
      </c>
      <c r="Q102" s="16">
        <f t="shared" si="45"/>
        <v>5500</v>
      </c>
    </row>
    <row r="103" spans="1:17" hidden="1" outlineLevel="1" x14ac:dyDescent="0.2">
      <c r="A103" s="13" t="s">
        <v>75</v>
      </c>
      <c r="E103" s="16">
        <v>0</v>
      </c>
      <c r="F103" s="16">
        <f>F21</f>
        <v>0</v>
      </c>
      <c r="G103" s="16">
        <f t="shared" ref="G103:Q103" si="46">G21</f>
        <v>0</v>
      </c>
      <c r="H103" s="16">
        <f t="shared" si="46"/>
        <v>0</v>
      </c>
      <c r="I103" s="16">
        <f t="shared" si="46"/>
        <v>0</v>
      </c>
      <c r="J103" s="16">
        <f t="shared" si="46"/>
        <v>0</v>
      </c>
      <c r="K103" s="16">
        <f t="shared" si="46"/>
        <v>0</v>
      </c>
      <c r="L103" s="16">
        <f t="shared" si="46"/>
        <v>-24500</v>
      </c>
      <c r="M103" s="16">
        <f t="shared" si="46"/>
        <v>0</v>
      </c>
      <c r="N103" s="16">
        <f t="shared" si="46"/>
        <v>0</v>
      </c>
      <c r="O103" s="16">
        <f t="shared" si="46"/>
        <v>0</v>
      </c>
      <c r="P103" s="16">
        <f t="shared" si="46"/>
        <v>0</v>
      </c>
      <c r="Q103" s="16">
        <f t="shared" si="46"/>
        <v>0</v>
      </c>
    </row>
    <row r="104" spans="1:17" hidden="1" outlineLevel="1" x14ac:dyDescent="0.2">
      <c r="A104" s="14" t="s">
        <v>76</v>
      </c>
      <c r="E104" s="18">
        <f t="shared" ref="E104:Q104" si="47">SUM(E102:E103)</f>
        <v>30000</v>
      </c>
      <c r="F104" s="18">
        <f t="shared" si="47"/>
        <v>30000</v>
      </c>
      <c r="G104" s="18">
        <f t="shared" si="47"/>
        <v>30000</v>
      </c>
      <c r="H104" s="18">
        <f t="shared" si="47"/>
        <v>30000</v>
      </c>
      <c r="I104" s="18">
        <f t="shared" si="47"/>
        <v>30000</v>
      </c>
      <c r="J104" s="18">
        <f t="shared" si="47"/>
        <v>30000</v>
      </c>
      <c r="K104" s="18">
        <f t="shared" si="47"/>
        <v>30000</v>
      </c>
      <c r="L104" s="18">
        <f t="shared" si="47"/>
        <v>5500</v>
      </c>
      <c r="M104" s="18">
        <f t="shared" si="47"/>
        <v>5500</v>
      </c>
      <c r="N104" s="18">
        <f t="shared" si="47"/>
        <v>5500</v>
      </c>
      <c r="O104" s="18">
        <f t="shared" si="47"/>
        <v>5500</v>
      </c>
      <c r="P104" s="18">
        <f t="shared" si="47"/>
        <v>5500</v>
      </c>
      <c r="Q104" s="18">
        <f t="shared" si="47"/>
        <v>5500</v>
      </c>
    </row>
    <row r="105" spans="1:17" hidden="1" outlineLevel="1" x14ac:dyDescent="0.2">
      <c r="A105" s="13" t="s">
        <v>77</v>
      </c>
      <c r="E105" s="16">
        <f>E102*E13</f>
        <v>900</v>
      </c>
      <c r="F105" s="16">
        <f>F102*F13</f>
        <v>900</v>
      </c>
      <c r="G105" s="16">
        <f t="shared" ref="G105:Q105" si="48">G102*G13</f>
        <v>900</v>
      </c>
      <c r="H105" s="16">
        <f t="shared" si="48"/>
        <v>900</v>
      </c>
      <c r="I105" s="16">
        <f t="shared" si="48"/>
        <v>900</v>
      </c>
      <c r="J105" s="16">
        <f t="shared" si="48"/>
        <v>900</v>
      </c>
      <c r="K105" s="16">
        <f t="shared" si="48"/>
        <v>900</v>
      </c>
      <c r="L105" s="16">
        <f t="shared" si="48"/>
        <v>900</v>
      </c>
      <c r="M105" s="16">
        <f t="shared" si="48"/>
        <v>165</v>
      </c>
      <c r="N105" s="16">
        <f t="shared" si="48"/>
        <v>165</v>
      </c>
      <c r="O105" s="16">
        <f t="shared" si="48"/>
        <v>165</v>
      </c>
      <c r="P105" s="16">
        <f t="shared" si="48"/>
        <v>165</v>
      </c>
      <c r="Q105" s="16">
        <f t="shared" si="48"/>
        <v>165</v>
      </c>
    </row>
    <row r="106" spans="1:17" collapsed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3 Statement Financial Modeling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OMARY WASHE</dc:creator>
  <cp:lastModifiedBy>OMARY WASHE</cp:lastModifiedBy>
  <dcterms:created xsi:type="dcterms:W3CDTF">2023-06-21T06:11:02Z</dcterms:created>
  <dcterms:modified xsi:type="dcterms:W3CDTF">2023-10-16T07:08:36Z</dcterms:modified>
</cp:coreProperties>
</file>