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essica/Google Drive/powellCenter2018/submissionMaterials/"/>
    </mc:Choice>
  </mc:AlternateContent>
  <bookViews>
    <workbookView xWindow="-31320" yWindow="-2440" windowWidth="26220" windowHeight="17460"/>
  </bookViews>
  <sheets>
    <sheet name="Powell Budget 2yr (2)" sheetId="1" r:id="rId1"/>
  </sheets>
  <definedNames>
    <definedName name="_xlnm.Print_Area" localSheetId="0">'Powell Budget 2yr (2)'!$A$1:$G$33</definedName>
  </definedNames>
  <calcPr calcId="162913"/>
</workbook>
</file>

<file path=xl/calcChain.xml><?xml version="1.0" encoding="utf-8"?>
<calcChain xmlns="http://schemas.openxmlformats.org/spreadsheetml/2006/main">
  <c r="E19" i="1" l="1"/>
  <c r="C15" i="1"/>
  <c r="C13" i="1"/>
  <c r="C11" i="1"/>
  <c r="C10" i="1"/>
  <c r="C6" i="1"/>
  <c r="E12" i="1" l="1"/>
  <c r="F25" i="1"/>
  <c r="D25" i="1"/>
  <c r="D26" i="1" s="1"/>
  <c r="G24" i="1"/>
  <c r="F22" i="1"/>
  <c r="D22" i="1"/>
  <c r="G22" i="1" s="1"/>
  <c r="D20" i="1"/>
  <c r="F19" i="1"/>
  <c r="E18" i="1"/>
  <c r="F17" i="1"/>
  <c r="E17" i="1"/>
  <c r="F16" i="1"/>
  <c r="E16" i="1"/>
  <c r="G16" i="1" s="1"/>
  <c r="G15" i="1"/>
  <c r="F15" i="1"/>
  <c r="E15" i="1"/>
  <c r="F14" i="1"/>
  <c r="E14" i="1"/>
  <c r="G14" i="1" s="1"/>
  <c r="F13" i="1"/>
  <c r="E13" i="1"/>
  <c r="G13" i="1" s="1"/>
  <c r="F12" i="1"/>
  <c r="G12" i="1"/>
  <c r="F11" i="1"/>
  <c r="E11" i="1"/>
  <c r="F10" i="1"/>
  <c r="E10" i="1"/>
  <c r="F9" i="1"/>
  <c r="E9" i="1"/>
  <c r="G9" i="1" s="1"/>
  <c r="F8" i="1"/>
  <c r="E8" i="1"/>
  <c r="F7" i="1"/>
  <c r="E7" i="1"/>
  <c r="G7" i="1" s="1"/>
  <c r="F6" i="1"/>
  <c r="E6" i="1"/>
  <c r="G6" i="1" s="1"/>
  <c r="F5" i="1"/>
  <c r="E5" i="1"/>
  <c r="G5" i="1" s="1"/>
  <c r="D32" i="1" l="1"/>
  <c r="G8" i="1"/>
  <c r="G25" i="1"/>
  <c r="G17" i="1"/>
  <c r="G19" i="1"/>
  <c r="F26" i="1"/>
  <c r="G10" i="1"/>
  <c r="G11" i="1"/>
  <c r="G18" i="1"/>
  <c r="F20" i="1"/>
  <c r="G20" i="1" s="1"/>
  <c r="F32" i="1" l="1"/>
  <c r="G26" i="1"/>
  <c r="G33" i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0"/>
            <color rgb="FF000000"/>
            <rFont val="Arial"/>
            <family val="2"/>
          </rPr>
          <t xml:space="preserve">Colasuonno, Leah Taylor:
</t>
        </r>
        <r>
          <rPr>
            <sz val="10"/>
            <color rgb="FF000000"/>
            <rFont val="Arial"/>
            <family val="2"/>
          </rPr>
          <t xml:space="preserve">based on GSA City Pair Prices, hyperlinked here.
</t>
        </r>
      </text>
    </comment>
    <comment ref="D4" authorId="0" shapeId="0">
      <text>
        <r>
          <rPr>
            <sz val="10"/>
            <color rgb="FF000000"/>
            <rFont val="Arial"/>
            <family val="2"/>
          </rPr>
          <t xml:space="preserve">Colasuonno, Leah Taylor:
</t>
        </r>
        <r>
          <rPr>
            <sz val="10"/>
            <color rgb="FF000000"/>
            <rFont val="Arial"/>
            <family val="2"/>
          </rPr>
          <t>See Notes</t>
        </r>
      </text>
    </comment>
    <comment ref="E4" authorId="0" shapeId="0">
      <text>
        <r>
          <rPr>
            <sz val="10"/>
            <color rgb="FF000000"/>
            <rFont val="Arial"/>
            <family val="2"/>
          </rPr>
          <t>Colasuonno, Leah Taylor:
based on GSA City Pair Prices, hyperlinked here.
10% increase for estimating airfare cost increase</t>
        </r>
      </text>
    </comment>
    <comment ref="F4" authorId="0" shapeId="0">
      <text>
        <r>
          <rPr>
            <sz val="10"/>
            <color rgb="FF000000"/>
            <rFont val="Arial"/>
            <family val="2"/>
          </rPr>
          <t xml:space="preserve">Colasuonno, Leah Taylor:
</t>
        </r>
        <r>
          <rPr>
            <sz val="10"/>
            <color rgb="FF000000"/>
            <rFont val="Arial"/>
            <family val="2"/>
          </rPr>
          <t xml:space="preserve">See Notes
</t>
        </r>
      </text>
    </comment>
  </commentList>
</comments>
</file>

<file path=xl/sharedStrings.xml><?xml version="1.0" encoding="utf-8"?>
<sst xmlns="http://schemas.openxmlformats.org/spreadsheetml/2006/main" count="83" uniqueCount="69">
  <si>
    <t>POWELL CENTER BUDGET SHEET</t>
  </si>
  <si>
    <t xml:space="preserve">Working Group Name: </t>
  </si>
  <si>
    <t>Scale mismatch</t>
  </si>
  <si>
    <t>A. Travel</t>
  </si>
  <si>
    <t>Year 1</t>
  </si>
  <si>
    <t xml:space="preserve">Year 2 </t>
  </si>
  <si>
    <t xml:space="preserve">  TOTAL TRANSPORTATION</t>
  </si>
  <si>
    <t>Names of Working Group members</t>
  </si>
  <si>
    <t>Name of Departure City</t>
  </si>
  <si>
    <t>Roundtrip Economy Airfare</t>
  </si>
  <si>
    <t>Other transportation expenses</t>
  </si>
  <si>
    <t>Roundtrip Economy Airfare plus 10%</t>
  </si>
  <si>
    <t>Jessica Burnett</t>
  </si>
  <si>
    <t>Craig Allen</t>
  </si>
  <si>
    <t>Hao Ye</t>
  </si>
  <si>
    <t>Gainesville, FL</t>
  </si>
  <si>
    <t>George Sugihara</t>
  </si>
  <si>
    <t>San Diego, CA</t>
  </si>
  <si>
    <t>Ethan Deyle</t>
  </si>
  <si>
    <t>Dirac Twidwell</t>
  </si>
  <si>
    <t>Morgan Ernst</t>
  </si>
  <si>
    <t>Christie Bahlai</t>
  </si>
  <si>
    <t>Karen Bailey</t>
  </si>
  <si>
    <t>Ryan Batt</t>
  </si>
  <si>
    <t>Jacquelyn Gill</t>
  </si>
  <si>
    <t>Cairns, AUS</t>
  </si>
  <si>
    <t>Total Year 1 Transportation expenses=</t>
  </si>
  <si>
    <t>Total Y2 transportation=</t>
  </si>
  <si>
    <t>B. Per Diem</t>
  </si>
  <si>
    <t>Year 1 Per Diem</t>
  </si>
  <si>
    <t>Y2 Per Diem (with est. cost increase)</t>
  </si>
  <si>
    <t>TOTAL PER DIEM</t>
  </si>
  <si>
    <t>Number of participants * number of days (4 day minimum) * $180/day</t>
  </si>
  <si>
    <t>(# of people) x (# days) x (180) =</t>
  </si>
  <si>
    <t>(# of people) x (# days) x (200) =</t>
  </si>
  <si>
    <t>C. Fellow Support*</t>
  </si>
  <si>
    <t>Year 1 Fellow Support*</t>
  </si>
  <si>
    <t>Year 2 Fellow Support*</t>
  </si>
  <si>
    <t>TOTAL FELLOW SUPPORT</t>
  </si>
  <si>
    <t xml:space="preserve"> </t>
  </si>
  <si>
    <t>Fellow salary and benefits cost:</t>
  </si>
  <si>
    <t>Fellow Salary&amp;Benefits:</t>
  </si>
  <si>
    <t>Indirect/Overhead Costs (@17.5%)</t>
  </si>
  <si>
    <t>Total, not to exceed $100,000</t>
  </si>
  <si>
    <t>YEAR 1 FELLOW SUPPORT</t>
  </si>
  <si>
    <t>YEAR 2 FELLOW SUPPORT</t>
  </si>
  <si>
    <t xml:space="preserve">D. Page Charges </t>
  </si>
  <si>
    <t>E. Salary support for Water Science Center Particpants during Working Group meetings ONLY</t>
  </si>
  <si>
    <t>Year 1 WSC salary</t>
  </si>
  <si>
    <t>Year 2 WSC salary</t>
  </si>
  <si>
    <t>TOTAL WSC SALARY SUPPORT</t>
  </si>
  <si>
    <t>WSC participant name</t>
  </si>
  <si>
    <t>$</t>
  </si>
  <si>
    <t>YEAR 1 WSC SALARY</t>
  </si>
  <si>
    <t>YEAR 2 WSC SALARY</t>
  </si>
  <si>
    <t>F. WORKING GROUP TOTAL EXPENSES</t>
  </si>
  <si>
    <t>Year 1 Total:</t>
  </si>
  <si>
    <t>Year 2 Total:</t>
  </si>
  <si>
    <t>WORKING GROUP TOTAL</t>
  </si>
  <si>
    <t>Notes</t>
  </si>
  <si>
    <t>Graeme Cumming</t>
  </si>
  <si>
    <t>John E. Gross</t>
  </si>
  <si>
    <t>LaPorte, CO</t>
  </si>
  <si>
    <t>Caleb Roberts</t>
  </si>
  <si>
    <t>Ahjond Garmestani</t>
  </si>
  <si>
    <t>Omaha, NE</t>
  </si>
  <si>
    <t>Cincinnati, OH</t>
  </si>
  <si>
    <t>Bangor, ME</t>
  </si>
  <si>
    <t>Akron,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</si>
</sst>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0"/>
      <color rgb="FF000000"/>
      <name val="Arial"/>
    </font>
    <font>
      <b/>
      <sz val="12"/>
      <color rgb="FF333333"/>
      <name val="Helvetica Neue"/>
      <family val="2"/>
    </font>
    <font>
      <sz val="10"/>
      <name val="Arial"/>
      <family val="2"/>
    </font>
    <font>
      <sz val="10"/>
      <color rgb="FF333333"/>
      <name val="Helvetica Neue"/>
      <family val="2"/>
    </font>
    <font>
      <b/>
      <sz val="12"/>
      <name val="Arial"/>
      <family val="2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sz val="12"/>
      <color rgb="FF333333"/>
      <name val="Helvetica Neue"/>
      <family val="2"/>
    </font>
    <font>
      <u/>
      <sz val="12"/>
      <color rgb="FF548DD4"/>
      <name val="Helvetica Neue"/>
      <family val="2"/>
    </font>
    <font>
      <u/>
      <sz val="12"/>
      <color rgb="FF548DD4"/>
      <name val="Helvetica Neue"/>
      <family val="2"/>
    </font>
    <font>
      <b/>
      <sz val="11"/>
      <color rgb="FF333333"/>
      <name val="Helvetica Neue"/>
      <family val="2"/>
    </font>
    <font>
      <b/>
      <sz val="16"/>
      <color rgb="FF333333"/>
      <name val="Helvetica Neue"/>
      <family val="2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  <font>
      <b/>
      <sz val="10"/>
      <color rgb="FF333333"/>
      <name val="Helvetica Neue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7F7"/>
        <bgColor rgb="FFFFF7F7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FF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6" xfId="0" applyFont="1" applyFill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1" fillId="2" borderId="16" xfId="0" applyFont="1" applyFill="1" applyBorder="1" applyAlignment="1">
      <alignment horizontal="left" wrapText="1"/>
    </xf>
    <xf numFmtId="0" fontId="7" fillId="2" borderId="1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7" fillId="2" borderId="18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7" fillId="2" borderId="16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wrapText="1"/>
    </xf>
    <xf numFmtId="44" fontId="3" fillId="2" borderId="5" xfId="0" applyNumberFormat="1" applyFont="1" applyFill="1" applyBorder="1" applyAlignment="1">
      <alignment wrapText="1"/>
    </xf>
    <xf numFmtId="44" fontId="7" fillId="2" borderId="18" xfId="0" applyNumberFormat="1" applyFont="1" applyFill="1" applyBorder="1" applyAlignment="1">
      <alignment wrapText="1"/>
    </xf>
    <xf numFmtId="44" fontId="7" fillId="5" borderId="10" xfId="0" applyNumberFormat="1" applyFont="1" applyFill="1" applyBorder="1" applyAlignment="1">
      <alignment wrapText="1"/>
    </xf>
    <xf numFmtId="44" fontId="7" fillId="5" borderId="18" xfId="0" applyNumberFormat="1" applyFont="1" applyFill="1" applyBorder="1" applyAlignment="1">
      <alignment wrapText="1"/>
    </xf>
    <xf numFmtId="44" fontId="3" fillId="4" borderId="21" xfId="0" applyNumberFormat="1" applyFont="1" applyFill="1" applyBorder="1" applyAlignment="1">
      <alignment wrapText="1"/>
    </xf>
    <xf numFmtId="0" fontId="7" fillId="2" borderId="22" xfId="0" applyFont="1" applyFill="1" applyBorder="1" applyAlignment="1">
      <alignment horizontal="left" wrapText="1"/>
    </xf>
    <xf numFmtId="0" fontId="7" fillId="2" borderId="23" xfId="0" applyFont="1" applyFill="1" applyBorder="1" applyAlignment="1">
      <alignment wrapText="1"/>
    </xf>
    <xf numFmtId="44" fontId="3" fillId="2" borderId="24" xfId="0" applyNumberFormat="1" applyFont="1" applyFill="1" applyBorder="1" applyAlignment="1">
      <alignment wrapText="1"/>
    </xf>
    <xf numFmtId="44" fontId="7" fillId="2" borderId="25" xfId="0" applyNumberFormat="1" applyFont="1" applyFill="1" applyBorder="1" applyAlignment="1">
      <alignment wrapText="1"/>
    </xf>
    <xf numFmtId="0" fontId="7" fillId="2" borderId="26" xfId="0" applyFont="1" applyFill="1" applyBorder="1" applyAlignment="1">
      <alignment horizontal="left" wrapText="1"/>
    </xf>
    <xf numFmtId="44" fontId="7" fillId="2" borderId="29" xfId="0" applyNumberFormat="1" applyFont="1" applyFill="1" applyBorder="1" applyAlignment="1">
      <alignment wrapText="1"/>
    </xf>
    <xf numFmtId="0" fontId="1" fillId="5" borderId="30" xfId="0" applyFont="1" applyFill="1" applyBorder="1" applyAlignment="1">
      <alignment wrapText="1"/>
    </xf>
    <xf numFmtId="44" fontId="7" fillId="5" borderId="31" xfId="0" applyNumberFormat="1" applyFont="1" applyFill="1" applyBorder="1" applyAlignment="1">
      <alignment wrapText="1"/>
    </xf>
    <xf numFmtId="0" fontId="5" fillId="3" borderId="33" xfId="0" applyFont="1" applyFill="1" applyBorder="1" applyAlignment="1">
      <alignment horizontal="left" wrapText="1"/>
    </xf>
    <xf numFmtId="0" fontId="5" fillId="3" borderId="38" xfId="0" applyFont="1" applyFill="1" applyBorder="1" applyAlignment="1">
      <alignment wrapText="1"/>
    </xf>
    <xf numFmtId="0" fontId="7" fillId="2" borderId="39" xfId="0" applyFont="1" applyFill="1" applyBorder="1" applyAlignment="1">
      <alignment horizontal="left" wrapText="1"/>
    </xf>
    <xf numFmtId="164" fontId="7" fillId="2" borderId="42" xfId="0" applyNumberFormat="1" applyFont="1" applyFill="1" applyBorder="1" applyAlignment="1">
      <alignment wrapText="1"/>
    </xf>
    <xf numFmtId="0" fontId="10" fillId="5" borderId="43" xfId="0" applyFont="1" applyFill="1" applyBorder="1" applyAlignment="1">
      <alignment wrapText="1"/>
    </xf>
    <xf numFmtId="44" fontId="1" fillId="5" borderId="43" xfId="0" applyNumberFormat="1" applyFont="1" applyFill="1" applyBorder="1" applyAlignment="1">
      <alignment wrapText="1"/>
    </xf>
    <xf numFmtId="0" fontId="5" fillId="3" borderId="45" xfId="0" applyFont="1" applyFill="1" applyBorder="1" applyAlignment="1">
      <alignment wrapText="1"/>
    </xf>
    <xf numFmtId="0" fontId="5" fillId="3" borderId="48" xfId="0" applyFont="1" applyFill="1" applyBorder="1" applyAlignment="1">
      <alignment wrapText="1"/>
    </xf>
    <xf numFmtId="0" fontId="7" fillId="2" borderId="49" xfId="0" applyFont="1" applyFill="1" applyBorder="1" applyAlignment="1">
      <alignment horizontal="left" wrapText="1"/>
    </xf>
    <xf numFmtId="44" fontId="7" fillId="2" borderId="22" xfId="0" applyNumberFormat="1" applyFont="1" applyFill="1" applyBorder="1" applyAlignment="1">
      <alignment wrapText="1"/>
    </xf>
    <xf numFmtId="0" fontId="7" fillId="5" borderId="52" xfId="0" applyFont="1" applyFill="1" applyBorder="1" applyAlignment="1">
      <alignment wrapText="1"/>
    </xf>
    <xf numFmtId="164" fontId="7" fillId="5" borderId="53" xfId="0" applyNumberFormat="1" applyFont="1" applyFill="1" applyBorder="1" applyAlignment="1">
      <alignment wrapText="1"/>
    </xf>
    <xf numFmtId="44" fontId="7" fillId="4" borderId="21" xfId="0" applyNumberFormat="1" applyFont="1" applyFill="1" applyBorder="1" applyAlignment="1">
      <alignment vertical="center" wrapText="1"/>
    </xf>
    <xf numFmtId="44" fontId="7" fillId="2" borderId="54" xfId="0" applyNumberFormat="1" applyFont="1" applyFill="1" applyBorder="1" applyAlignment="1">
      <alignment wrapText="1"/>
    </xf>
    <xf numFmtId="0" fontId="7" fillId="5" borderId="55" xfId="0" applyFont="1" applyFill="1" applyBorder="1" applyAlignment="1">
      <alignment wrapText="1"/>
    </xf>
    <xf numFmtId="164" fontId="7" fillId="5" borderId="53" xfId="0" applyNumberFormat="1" applyFont="1" applyFill="1" applyBorder="1" applyAlignment="1">
      <alignment wrapText="1"/>
    </xf>
    <xf numFmtId="0" fontId="1" fillId="2" borderId="57" xfId="0" applyFont="1" applyFill="1" applyBorder="1" applyAlignment="1">
      <alignment horizontal="right" wrapText="1"/>
    </xf>
    <xf numFmtId="44" fontId="1" fillId="2" borderId="59" xfId="0" applyNumberFormat="1" applyFont="1" applyFill="1" applyBorder="1" applyAlignment="1">
      <alignment wrapText="1"/>
    </xf>
    <xf numFmtId="0" fontId="1" fillId="5" borderId="60" xfId="0" applyFont="1" applyFill="1" applyBorder="1" applyAlignment="1">
      <alignment wrapText="1"/>
    </xf>
    <xf numFmtId="164" fontId="1" fillId="5" borderId="59" xfId="0" applyNumberFormat="1" applyFont="1" applyFill="1" applyBorder="1" applyAlignment="1">
      <alignment wrapText="1"/>
    </xf>
    <xf numFmtId="0" fontId="5" fillId="3" borderId="62" xfId="0" applyFont="1" applyFill="1" applyBorder="1" applyAlignment="1">
      <alignment wrapText="1"/>
    </xf>
    <xf numFmtId="0" fontId="6" fillId="3" borderId="63" xfId="0" applyFont="1" applyFill="1" applyBorder="1"/>
    <xf numFmtId="0" fontId="6" fillId="3" borderId="63" xfId="0" applyFont="1" applyFill="1" applyBorder="1" applyAlignment="1">
      <alignment wrapText="1"/>
    </xf>
    <xf numFmtId="0" fontId="10" fillId="3" borderId="16" xfId="0" applyFont="1" applyFill="1" applyBorder="1" applyAlignment="1">
      <alignment wrapText="1"/>
    </xf>
    <xf numFmtId="0" fontId="5" fillId="3" borderId="67" xfId="0" applyFont="1" applyFill="1" applyBorder="1" applyAlignment="1">
      <alignment wrapText="1"/>
    </xf>
    <xf numFmtId="0" fontId="7" fillId="2" borderId="16" xfId="0" applyFont="1" applyFill="1" applyBorder="1" applyAlignment="1">
      <alignment horizontal="left" wrapText="1"/>
    </xf>
    <xf numFmtId="0" fontId="7" fillId="2" borderId="16" xfId="0" applyFont="1" applyFill="1" applyBorder="1" applyAlignment="1">
      <alignment wrapText="1"/>
    </xf>
    <xf numFmtId="0" fontId="1" fillId="2" borderId="39" xfId="0" applyFont="1" applyFill="1" applyBorder="1" applyAlignment="1">
      <alignment horizontal="left" wrapText="1"/>
    </xf>
    <xf numFmtId="0" fontId="7" fillId="2" borderId="75" xfId="0" applyFont="1" applyFill="1" applyBorder="1" applyAlignment="1">
      <alignment wrapText="1"/>
    </xf>
    <xf numFmtId="0" fontId="1" fillId="5" borderId="43" xfId="0" applyFont="1" applyFill="1" applyBorder="1" applyAlignment="1">
      <alignment wrapText="1"/>
    </xf>
    <xf numFmtId="0" fontId="5" fillId="3" borderId="77" xfId="0" applyFont="1" applyFill="1" applyBorder="1" applyAlignment="1">
      <alignment wrapText="1"/>
    </xf>
    <xf numFmtId="0" fontId="5" fillId="3" borderId="81" xfId="0" applyFont="1" applyFill="1" applyBorder="1" applyAlignment="1">
      <alignment horizontal="right" wrapText="1"/>
    </xf>
    <xf numFmtId="0" fontId="5" fillId="3" borderId="82" xfId="0" applyFont="1" applyFill="1" applyBorder="1" applyAlignment="1">
      <alignment horizontal="center" wrapText="1"/>
    </xf>
    <xf numFmtId="44" fontId="5" fillId="2" borderId="80" xfId="0" applyNumberFormat="1" applyFont="1" applyFill="1" applyBorder="1" applyAlignment="1">
      <alignment wrapText="1"/>
    </xf>
    <xf numFmtId="164" fontId="7" fillId="4" borderId="56" xfId="0" applyNumberFormat="1" applyFont="1" applyFill="1" applyBorder="1" applyAlignment="1">
      <alignment vertical="center" wrapText="1"/>
    </xf>
    <xf numFmtId="44" fontId="12" fillId="3" borderId="64" xfId="0" applyNumberFormat="1" applyFont="1" applyFill="1" applyBorder="1" applyAlignment="1">
      <alignment wrapText="1"/>
    </xf>
    <xf numFmtId="44" fontId="13" fillId="4" borderId="61" xfId="0" applyNumberFormat="1" applyFont="1" applyFill="1" applyBorder="1" applyAlignment="1">
      <alignment vertical="center" wrapText="1"/>
    </xf>
    <xf numFmtId="44" fontId="14" fillId="4" borderId="32" xfId="0" applyNumberFormat="1" applyFont="1" applyFill="1" applyBorder="1" applyAlignment="1">
      <alignment wrapText="1"/>
    </xf>
    <xf numFmtId="44" fontId="13" fillId="4" borderId="44" xfId="0" applyNumberFormat="1" applyFont="1" applyFill="1" applyBorder="1" applyAlignment="1">
      <alignment wrapText="1"/>
    </xf>
    <xf numFmtId="44" fontId="13" fillId="6" borderId="80" xfId="0" applyNumberFormat="1" applyFont="1" applyFill="1" applyBorder="1" applyAlignment="1">
      <alignment wrapText="1"/>
    </xf>
    <xf numFmtId="0" fontId="7" fillId="5" borderId="68" xfId="0" applyFont="1" applyFill="1" applyBorder="1" applyAlignment="1">
      <alignment wrapText="1"/>
    </xf>
    <xf numFmtId="0" fontId="2" fillId="0" borderId="71" xfId="0" applyFont="1" applyBorder="1"/>
    <xf numFmtId="0" fontId="5" fillId="3" borderId="46" xfId="0" applyFont="1" applyFill="1" applyBorder="1" applyAlignment="1">
      <alignment horizontal="center" wrapText="1"/>
    </xf>
    <xf numFmtId="0" fontId="2" fillId="0" borderId="14" xfId="0" applyFont="1" applyBorder="1"/>
    <xf numFmtId="0" fontId="5" fillId="3" borderId="65" xfId="0" applyFont="1" applyFill="1" applyBorder="1" applyAlignment="1">
      <alignment horizontal="center" wrapText="1"/>
    </xf>
    <xf numFmtId="0" fontId="2" fillId="0" borderId="35" xfId="0" applyFont="1" applyBorder="1"/>
    <xf numFmtId="0" fontId="2" fillId="0" borderId="66" xfId="0" applyFont="1" applyBorder="1"/>
    <xf numFmtId="0" fontId="7" fillId="2" borderId="68" xfId="0" applyFont="1" applyFill="1" applyBorder="1" applyAlignment="1">
      <alignment wrapText="1"/>
    </xf>
    <xf numFmtId="0" fontId="2" fillId="0" borderId="69" xfId="0" applyFont="1" applyBorder="1"/>
    <xf numFmtId="0" fontId="2" fillId="0" borderId="70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4" borderId="15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4" fillId="0" borderId="7" xfId="0" applyFont="1" applyBorder="1" applyAlignment="1">
      <alignment horizontal="center" wrapText="1"/>
    </xf>
    <xf numFmtId="0" fontId="2" fillId="0" borderId="7" xfId="0" applyFont="1" applyBorder="1"/>
    <xf numFmtId="0" fontId="2" fillId="0" borderId="47" xfId="0" applyFont="1" applyBorder="1"/>
    <xf numFmtId="0" fontId="5" fillId="3" borderId="12" xfId="0" applyFont="1" applyFill="1" applyBorder="1" applyAlignment="1">
      <alignment horizontal="center" wrapText="1"/>
    </xf>
    <xf numFmtId="0" fontId="2" fillId="0" borderId="13" xfId="0" applyFont="1" applyBorder="1"/>
    <xf numFmtId="0" fontId="11" fillId="3" borderId="1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 wrapText="1"/>
    </xf>
    <xf numFmtId="0" fontId="2" fillId="0" borderId="28" xfId="0" applyFont="1" applyBorder="1"/>
    <xf numFmtId="0" fontId="1" fillId="2" borderId="40" xfId="0" applyFont="1" applyFill="1" applyBorder="1" applyAlignment="1">
      <alignment horizontal="center" wrapText="1"/>
    </xf>
    <xf numFmtId="0" fontId="2" fillId="0" borderId="41" xfId="0" applyFont="1" applyBorder="1"/>
    <xf numFmtId="0" fontId="2" fillId="0" borderId="37" xfId="0" applyFont="1" applyBorder="1"/>
    <xf numFmtId="0" fontId="5" fillId="3" borderId="34" xfId="0" applyFont="1" applyFill="1" applyBorder="1" applyAlignment="1">
      <alignment horizontal="center" wrapText="1"/>
    </xf>
    <xf numFmtId="0" fontId="2" fillId="0" borderId="36" xfId="0" applyFont="1" applyBorder="1"/>
    <xf numFmtId="0" fontId="1" fillId="2" borderId="58" xfId="0" applyFont="1" applyFill="1" applyBorder="1" applyAlignment="1">
      <alignment horizontal="center" wrapText="1"/>
    </xf>
    <xf numFmtId="0" fontId="7" fillId="5" borderId="50" xfId="0" applyFont="1" applyFill="1" applyBorder="1" applyAlignment="1">
      <alignment wrapText="1"/>
    </xf>
    <xf numFmtId="0" fontId="7" fillId="4" borderId="72" xfId="0" applyFont="1" applyFill="1" applyBorder="1" applyAlignment="1">
      <alignment horizontal="left" vertical="center" wrapText="1"/>
    </xf>
    <xf numFmtId="0" fontId="2" fillId="0" borderId="73" xfId="0" applyFont="1" applyBorder="1"/>
    <xf numFmtId="0" fontId="2" fillId="0" borderId="76" xfId="0" applyFont="1" applyBorder="1"/>
    <xf numFmtId="0" fontId="1" fillId="2" borderId="74" xfId="0" applyFont="1" applyFill="1" applyBorder="1" applyAlignment="1">
      <alignment horizontal="center" wrapText="1"/>
    </xf>
    <xf numFmtId="0" fontId="5" fillId="3" borderId="78" xfId="0" applyFont="1" applyFill="1" applyBorder="1" applyAlignment="1">
      <alignment horizontal="right" wrapText="1"/>
    </xf>
    <xf numFmtId="0" fontId="2" fillId="0" borderId="79" xfId="0" applyFont="1" applyBorder="1"/>
    <xf numFmtId="0" fontId="7" fillId="2" borderId="50" xfId="0" applyFont="1" applyFill="1" applyBorder="1" applyAlignment="1">
      <alignment horizontal="center" wrapText="1"/>
    </xf>
    <xf numFmtId="0" fontId="2" fillId="0" borderId="5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647700</xdr:colOff>
      <xdr:row>20</xdr:row>
      <xdr:rowOff>129540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1689100</xdr:colOff>
      <xdr:row>20</xdr:row>
      <xdr:rowOff>101600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1689100</xdr:colOff>
      <xdr:row>20</xdr:row>
      <xdr:rowOff>101600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FB66FDA-A6FD-5548-9A41-723F61F9D4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1689100</xdr:colOff>
      <xdr:row>20</xdr:row>
      <xdr:rowOff>101600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D60CB478-33B0-6A4B-B62D-42ABBDDADD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1689100</xdr:colOff>
      <xdr:row>20</xdr:row>
      <xdr:rowOff>101600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FC3C14FD-843A-3649-8440-4DD096D86F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psearch.fas.gsa.gov/cpsearch/search.do?method=enter" TargetMode="External"/><Relationship Id="rId1" Type="http://schemas.openxmlformats.org/officeDocument/2006/relationships/hyperlink" Target="https://cpsearch.fas.gsa.gov/cpsearch/search.do?method=ente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A25" zoomScale="113" zoomScaleNormal="113" workbookViewId="0">
      <selection activeCell="G33" sqref="A1:G33"/>
    </sheetView>
  </sheetViews>
  <sheetFormatPr baseColWidth="10" defaultColWidth="14.5" defaultRowHeight="15" customHeight="1" x14ac:dyDescent="0.15"/>
  <cols>
    <col min="1" max="1" width="38.1640625" customWidth="1"/>
    <col min="2" max="2" width="18.33203125" customWidth="1"/>
    <col min="3" max="3" width="21.33203125" customWidth="1"/>
    <col min="4" max="4" width="23.83203125" customWidth="1"/>
    <col min="5" max="5" width="24.6640625" customWidth="1"/>
    <col min="6" max="6" width="23.83203125" customWidth="1"/>
    <col min="7" max="7" width="26.83203125" customWidth="1"/>
  </cols>
  <sheetData>
    <row r="1" spans="1:7" ht="29.25" customHeight="1" thickBot="1" x14ac:dyDescent="0.25">
      <c r="A1" s="76" t="s">
        <v>0</v>
      </c>
      <c r="B1" s="77"/>
      <c r="C1" s="77"/>
      <c r="D1" s="77"/>
      <c r="E1" s="77"/>
      <c r="F1" s="77"/>
      <c r="G1" s="78"/>
    </row>
    <row r="2" spans="1:7" ht="29.25" customHeight="1" thickTop="1" thickBot="1" x14ac:dyDescent="0.25">
      <c r="A2" s="1" t="s">
        <v>1</v>
      </c>
      <c r="B2" s="81" t="s">
        <v>2</v>
      </c>
      <c r="C2" s="82"/>
      <c r="D2" s="82"/>
      <c r="E2" s="2"/>
      <c r="F2" s="2"/>
      <c r="G2" s="3"/>
    </row>
    <row r="3" spans="1:7" ht="33.75" customHeight="1" thickTop="1" x14ac:dyDescent="0.2">
      <c r="A3" s="4" t="s">
        <v>3</v>
      </c>
      <c r="B3" s="84" t="s">
        <v>4</v>
      </c>
      <c r="C3" s="85"/>
      <c r="D3" s="69"/>
      <c r="E3" s="84" t="s">
        <v>5</v>
      </c>
      <c r="F3" s="69"/>
      <c r="G3" s="79" t="s">
        <v>6</v>
      </c>
    </row>
    <row r="4" spans="1:7" ht="36" customHeight="1" x14ac:dyDescent="0.2">
      <c r="A4" s="5" t="s">
        <v>7</v>
      </c>
      <c r="B4" s="6" t="s">
        <v>8</v>
      </c>
      <c r="C4" s="7" t="s">
        <v>9</v>
      </c>
      <c r="D4" s="8" t="s">
        <v>10</v>
      </c>
      <c r="E4" s="9" t="s">
        <v>11</v>
      </c>
      <c r="F4" s="10" t="s">
        <v>10</v>
      </c>
      <c r="G4" s="80"/>
    </row>
    <row r="5" spans="1:7" ht="29.25" customHeight="1" x14ac:dyDescent="0.2">
      <c r="A5" s="11" t="s">
        <v>12</v>
      </c>
      <c r="B5" s="12" t="s">
        <v>65</v>
      </c>
      <c r="C5" s="13">
        <v>260</v>
      </c>
      <c r="D5" s="14">
        <v>235</v>
      </c>
      <c r="E5" s="15">
        <f t="shared" ref="E5:E18" si="0">C5*0.1+C5*2</f>
        <v>546</v>
      </c>
      <c r="F5" s="16">
        <f t="shared" ref="F5:F19" si="1">235*2</f>
        <v>470</v>
      </c>
      <c r="G5" s="17">
        <f t="shared" ref="G5:G19" si="2">SUM(C5:F5)</f>
        <v>1511</v>
      </c>
    </row>
    <row r="6" spans="1:7" ht="29.25" customHeight="1" x14ac:dyDescent="0.2">
      <c r="A6" s="11" t="s">
        <v>13</v>
      </c>
      <c r="B6" s="12" t="s">
        <v>65</v>
      </c>
      <c r="C6" s="13">
        <f>C5</f>
        <v>260</v>
      </c>
      <c r="D6" s="14">
        <v>235</v>
      </c>
      <c r="E6" s="15">
        <f t="shared" si="0"/>
        <v>546</v>
      </c>
      <c r="F6" s="16">
        <f t="shared" si="1"/>
        <v>470</v>
      </c>
      <c r="G6" s="17">
        <f t="shared" si="2"/>
        <v>1511</v>
      </c>
    </row>
    <row r="7" spans="1:7" ht="29.25" customHeight="1" x14ac:dyDescent="0.2">
      <c r="A7" s="11" t="s">
        <v>14</v>
      </c>
      <c r="B7" s="12" t="s">
        <v>15</v>
      </c>
      <c r="C7" s="13">
        <v>418</v>
      </c>
      <c r="D7" s="14">
        <v>235</v>
      </c>
      <c r="E7" s="15">
        <f t="shared" si="0"/>
        <v>877.8</v>
      </c>
      <c r="F7" s="16">
        <f t="shared" si="1"/>
        <v>470</v>
      </c>
      <c r="G7" s="17">
        <f t="shared" si="2"/>
        <v>2000.8</v>
      </c>
    </row>
    <row r="8" spans="1:7" ht="29.25" customHeight="1" x14ac:dyDescent="0.2">
      <c r="A8" s="11" t="s">
        <v>16</v>
      </c>
      <c r="B8" s="12" t="s">
        <v>17</v>
      </c>
      <c r="C8" s="13">
        <v>360</v>
      </c>
      <c r="D8" s="14">
        <v>235</v>
      </c>
      <c r="E8" s="15">
        <f t="shared" si="0"/>
        <v>756</v>
      </c>
      <c r="F8" s="16">
        <f t="shared" si="1"/>
        <v>470</v>
      </c>
      <c r="G8" s="17">
        <f t="shared" si="2"/>
        <v>1821</v>
      </c>
    </row>
    <row r="9" spans="1:7" ht="29.25" customHeight="1" x14ac:dyDescent="0.2">
      <c r="A9" s="11" t="s">
        <v>18</v>
      </c>
      <c r="B9" s="12" t="s">
        <v>17</v>
      </c>
      <c r="C9" s="13">
        <v>360</v>
      </c>
      <c r="D9" s="14">
        <v>235</v>
      </c>
      <c r="E9" s="15">
        <f t="shared" si="0"/>
        <v>756</v>
      </c>
      <c r="F9" s="16">
        <f t="shared" si="1"/>
        <v>470</v>
      </c>
      <c r="G9" s="17">
        <f t="shared" si="2"/>
        <v>1821</v>
      </c>
    </row>
    <row r="10" spans="1:7" ht="29.25" customHeight="1" x14ac:dyDescent="0.2">
      <c r="A10" s="11" t="s">
        <v>19</v>
      </c>
      <c r="B10" s="12" t="s">
        <v>65</v>
      </c>
      <c r="C10" s="13">
        <f>C5</f>
        <v>260</v>
      </c>
      <c r="D10" s="14">
        <v>235</v>
      </c>
      <c r="E10" s="15">
        <f t="shared" si="0"/>
        <v>546</v>
      </c>
      <c r="F10" s="16">
        <f t="shared" si="1"/>
        <v>470</v>
      </c>
      <c r="G10" s="17">
        <f t="shared" si="2"/>
        <v>1511</v>
      </c>
    </row>
    <row r="11" spans="1:7" ht="29.25" customHeight="1" x14ac:dyDescent="0.2">
      <c r="A11" s="11" t="s">
        <v>63</v>
      </c>
      <c r="B11" s="12" t="s">
        <v>65</v>
      </c>
      <c r="C11" s="13">
        <f>C5</f>
        <v>260</v>
      </c>
      <c r="D11" s="14">
        <v>235</v>
      </c>
      <c r="E11" s="15">
        <f t="shared" si="0"/>
        <v>546</v>
      </c>
      <c r="F11" s="16">
        <f t="shared" si="1"/>
        <v>470</v>
      </c>
      <c r="G11" s="17">
        <f t="shared" si="2"/>
        <v>1511</v>
      </c>
    </row>
    <row r="12" spans="1:7" ht="29.25" customHeight="1" x14ac:dyDescent="0.2">
      <c r="A12" s="11" t="s">
        <v>64</v>
      </c>
      <c r="B12" s="12" t="s">
        <v>66</v>
      </c>
      <c r="C12" s="13">
        <v>426</v>
      </c>
      <c r="D12" s="14">
        <v>235</v>
      </c>
      <c r="E12" s="15">
        <f>C12*0.1+C12*2</f>
        <v>894.6</v>
      </c>
      <c r="F12" s="16">
        <f t="shared" si="1"/>
        <v>470</v>
      </c>
      <c r="G12" s="17">
        <f t="shared" si="2"/>
        <v>2025.6</v>
      </c>
    </row>
    <row r="13" spans="1:7" ht="29.25" customHeight="1" x14ac:dyDescent="0.2">
      <c r="A13" s="18" t="s">
        <v>20</v>
      </c>
      <c r="B13" s="12" t="s">
        <v>15</v>
      </c>
      <c r="C13" s="13">
        <f>C7</f>
        <v>418</v>
      </c>
      <c r="D13" s="14">
        <v>235</v>
      </c>
      <c r="E13" s="15">
        <f t="shared" si="0"/>
        <v>877.8</v>
      </c>
      <c r="F13" s="16">
        <f t="shared" si="1"/>
        <v>470</v>
      </c>
      <c r="G13" s="17">
        <f t="shared" si="2"/>
        <v>2000.8</v>
      </c>
    </row>
    <row r="14" spans="1:7" ht="29.25" customHeight="1" x14ac:dyDescent="0.2">
      <c r="A14" s="11" t="s">
        <v>21</v>
      </c>
      <c r="B14" s="12" t="s">
        <v>68</v>
      </c>
      <c r="C14" s="13">
        <v>320</v>
      </c>
      <c r="D14" s="14">
        <v>235</v>
      </c>
      <c r="E14" s="15">
        <f t="shared" si="0"/>
        <v>672</v>
      </c>
      <c r="F14" s="16">
        <f t="shared" si="1"/>
        <v>470</v>
      </c>
      <c r="G14" s="17">
        <f t="shared" si="2"/>
        <v>1697</v>
      </c>
    </row>
    <row r="15" spans="1:7" ht="29.25" customHeight="1" x14ac:dyDescent="0.2">
      <c r="A15" s="11" t="s">
        <v>22</v>
      </c>
      <c r="B15" s="12" t="s">
        <v>15</v>
      </c>
      <c r="C15" s="13">
        <f>C7</f>
        <v>418</v>
      </c>
      <c r="D15" s="14">
        <v>235</v>
      </c>
      <c r="E15" s="15">
        <f t="shared" si="0"/>
        <v>877.8</v>
      </c>
      <c r="F15" s="16">
        <f t="shared" si="1"/>
        <v>470</v>
      </c>
      <c r="G15" s="17">
        <f t="shared" si="2"/>
        <v>2000.8</v>
      </c>
    </row>
    <row r="16" spans="1:7" ht="29.25" customHeight="1" x14ac:dyDescent="0.2">
      <c r="A16" s="11" t="s">
        <v>23</v>
      </c>
      <c r="B16" s="12" t="s">
        <v>66</v>
      </c>
      <c r="C16" s="13">
        <v>426</v>
      </c>
      <c r="D16" s="14">
        <v>235</v>
      </c>
      <c r="E16" s="15">
        <f t="shared" si="0"/>
        <v>894.6</v>
      </c>
      <c r="F16" s="16">
        <f t="shared" si="1"/>
        <v>470</v>
      </c>
      <c r="G16" s="17">
        <f t="shared" si="2"/>
        <v>2025.6</v>
      </c>
    </row>
    <row r="17" spans="1:7" ht="29.25" customHeight="1" x14ac:dyDescent="0.2">
      <c r="A17" s="11" t="s">
        <v>24</v>
      </c>
      <c r="B17" s="12" t="s">
        <v>67</v>
      </c>
      <c r="C17" s="13">
        <v>554</v>
      </c>
      <c r="D17" s="14">
        <v>235</v>
      </c>
      <c r="E17" s="15">
        <f t="shared" si="0"/>
        <v>1163.4000000000001</v>
      </c>
      <c r="F17" s="16">
        <f t="shared" si="1"/>
        <v>470</v>
      </c>
      <c r="G17" s="17">
        <f t="shared" si="2"/>
        <v>2422.4</v>
      </c>
    </row>
    <row r="18" spans="1:7" ht="29.25" customHeight="1" x14ac:dyDescent="0.2">
      <c r="A18" s="11" t="s">
        <v>61</v>
      </c>
      <c r="B18" s="12" t="s">
        <v>62</v>
      </c>
      <c r="C18" s="13">
        <v>0</v>
      </c>
      <c r="D18" s="14">
        <v>150</v>
      </c>
      <c r="E18" s="15">
        <f t="shared" si="0"/>
        <v>0</v>
      </c>
      <c r="F18" s="16">
        <v>300</v>
      </c>
      <c r="G18" s="17">
        <f t="shared" si="2"/>
        <v>450</v>
      </c>
    </row>
    <row r="19" spans="1:7" ht="29.25" customHeight="1" thickBot="1" x14ac:dyDescent="0.25">
      <c r="A19" s="11" t="s">
        <v>60</v>
      </c>
      <c r="B19" s="19" t="s">
        <v>25</v>
      </c>
      <c r="C19" s="20">
        <v>1650</v>
      </c>
      <c r="D19" s="21">
        <v>235</v>
      </c>
      <c r="E19" s="15">
        <f>C19*0.1+C19*2</f>
        <v>3465</v>
      </c>
      <c r="F19" s="16">
        <f t="shared" si="1"/>
        <v>470</v>
      </c>
      <c r="G19" s="17">
        <f t="shared" si="2"/>
        <v>5820</v>
      </c>
    </row>
    <row r="20" spans="1:7" ht="30.75" customHeight="1" thickBot="1" x14ac:dyDescent="0.25">
      <c r="A20" s="22"/>
      <c r="B20" s="87" t="s">
        <v>26</v>
      </c>
      <c r="C20" s="88"/>
      <c r="D20" s="23">
        <f>SUM(C5:D19)</f>
        <v>9830</v>
      </c>
      <c r="E20" s="24" t="s">
        <v>27</v>
      </c>
      <c r="F20" s="25">
        <f>SUM(E5:F19)</f>
        <v>20299</v>
      </c>
      <c r="G20" s="63">
        <f>SUM(F20,D20)</f>
        <v>30129</v>
      </c>
    </row>
    <row r="21" spans="1:7" ht="29.25" customHeight="1" thickTop="1" x14ac:dyDescent="0.2">
      <c r="A21" s="26" t="s">
        <v>28</v>
      </c>
      <c r="B21" s="92" t="s">
        <v>29</v>
      </c>
      <c r="C21" s="71"/>
      <c r="D21" s="93"/>
      <c r="E21" s="84" t="s">
        <v>30</v>
      </c>
      <c r="F21" s="91"/>
      <c r="G21" s="27" t="s">
        <v>31</v>
      </c>
    </row>
    <row r="22" spans="1:7" ht="35.25" customHeight="1" thickBot="1" x14ac:dyDescent="0.25">
      <c r="A22" s="28" t="s">
        <v>32</v>
      </c>
      <c r="B22" s="89" t="s">
        <v>33</v>
      </c>
      <c r="C22" s="90"/>
      <c r="D22" s="29">
        <f>15*6*180</f>
        <v>16200</v>
      </c>
      <c r="E22" s="30" t="s">
        <v>34</v>
      </c>
      <c r="F22" s="31">
        <f>12*5*200*2</f>
        <v>24000</v>
      </c>
      <c r="G22" s="64">
        <f>SUM(D22,F22)</f>
        <v>40200</v>
      </c>
    </row>
    <row r="23" spans="1:7" ht="36.75" customHeight="1" thickTop="1" x14ac:dyDescent="0.2">
      <c r="A23" s="32" t="s">
        <v>35</v>
      </c>
      <c r="B23" s="68" t="s">
        <v>36</v>
      </c>
      <c r="C23" s="85"/>
      <c r="D23" s="69"/>
      <c r="E23" s="68" t="s">
        <v>37</v>
      </c>
      <c r="F23" s="83"/>
      <c r="G23" s="33" t="s">
        <v>38</v>
      </c>
    </row>
    <row r="24" spans="1:7" ht="29.25" customHeight="1" x14ac:dyDescent="0.2">
      <c r="A24" s="34" t="s">
        <v>40</v>
      </c>
      <c r="B24" s="102" t="s">
        <v>41</v>
      </c>
      <c r="C24" s="103"/>
      <c r="D24" s="35">
        <v>51025</v>
      </c>
      <c r="E24" s="36" t="s">
        <v>41</v>
      </c>
      <c r="F24" s="37">
        <v>34075</v>
      </c>
      <c r="G24" s="38">
        <f t="shared" ref="G24" si="3">SUM(F24,D24)</f>
        <v>85100</v>
      </c>
    </row>
    <row r="25" spans="1:7" ht="29.25" customHeight="1" x14ac:dyDescent="0.2">
      <c r="A25" s="34" t="s">
        <v>42</v>
      </c>
      <c r="B25" s="102" t="s">
        <v>42</v>
      </c>
      <c r="C25" s="103"/>
      <c r="D25" s="39">
        <f>D24*0.175</f>
        <v>8929.375</v>
      </c>
      <c r="E25" s="40" t="s">
        <v>42</v>
      </c>
      <c r="F25" s="41">
        <f>F24*0.175</f>
        <v>5963.125</v>
      </c>
      <c r="G25" s="60">
        <f>SUM(F25,D25)</f>
        <v>14892.5</v>
      </c>
    </row>
    <row r="26" spans="1:7" ht="34.5" customHeight="1" thickBot="1" x14ac:dyDescent="0.25">
      <c r="A26" s="42" t="s">
        <v>43</v>
      </c>
      <c r="B26" s="94" t="s">
        <v>44</v>
      </c>
      <c r="C26" s="90"/>
      <c r="D26" s="43">
        <f>SUM(D24,D25)</f>
        <v>59954.375</v>
      </c>
      <c r="E26" s="44" t="s">
        <v>45</v>
      </c>
      <c r="F26" s="45">
        <f t="shared" ref="F26" si="4">SUM(F24:F25)</f>
        <v>40038.125</v>
      </c>
      <c r="G26" s="62">
        <f>SUM(D26,F26)</f>
        <v>99992.5</v>
      </c>
    </row>
    <row r="27" spans="1:7" ht="29.25" customHeight="1" thickTop="1" thickBot="1" x14ac:dyDescent="0.25">
      <c r="A27" s="46" t="s">
        <v>46</v>
      </c>
      <c r="B27" s="47"/>
      <c r="C27" s="47"/>
      <c r="D27" s="48"/>
      <c r="E27" s="48"/>
      <c r="F27" s="48"/>
      <c r="G27" s="61">
        <v>1800</v>
      </c>
    </row>
    <row r="28" spans="1:7" ht="50.25" customHeight="1" thickTop="1" x14ac:dyDescent="0.2">
      <c r="A28" s="49" t="s">
        <v>47</v>
      </c>
      <c r="B28" s="70" t="s">
        <v>48</v>
      </c>
      <c r="C28" s="71"/>
      <c r="D28" s="72"/>
      <c r="E28" s="68" t="s">
        <v>49</v>
      </c>
      <c r="F28" s="69"/>
      <c r="G28" s="50" t="s">
        <v>50</v>
      </c>
    </row>
    <row r="29" spans="1:7" ht="29.25" customHeight="1" x14ac:dyDescent="0.2">
      <c r="A29" s="51" t="s">
        <v>51</v>
      </c>
      <c r="B29" s="73"/>
      <c r="C29" s="74"/>
      <c r="D29" s="75"/>
      <c r="E29" s="66" t="s">
        <v>39</v>
      </c>
      <c r="F29" s="67"/>
      <c r="G29" s="96" t="s">
        <v>52</v>
      </c>
    </row>
    <row r="30" spans="1:7" ht="29.25" customHeight="1" x14ac:dyDescent="0.2">
      <c r="A30" s="52" t="s">
        <v>51</v>
      </c>
      <c r="B30" s="73"/>
      <c r="C30" s="74"/>
      <c r="D30" s="75"/>
      <c r="E30" s="95"/>
      <c r="F30" s="67"/>
      <c r="G30" s="97"/>
    </row>
    <row r="31" spans="1:7" ht="29.25" customHeight="1" thickBot="1" x14ac:dyDescent="0.25">
      <c r="A31" s="53"/>
      <c r="B31" s="99" t="s">
        <v>53</v>
      </c>
      <c r="C31" s="90"/>
      <c r="D31" s="54" t="s">
        <v>52</v>
      </c>
      <c r="E31" s="30" t="s">
        <v>54</v>
      </c>
      <c r="F31" s="55" t="s">
        <v>52</v>
      </c>
      <c r="G31" s="98"/>
    </row>
    <row r="32" spans="1:7" ht="37.5" customHeight="1" thickTop="1" thickBot="1" x14ac:dyDescent="0.25">
      <c r="A32" s="56" t="s">
        <v>55</v>
      </c>
      <c r="B32" s="100" t="s">
        <v>56</v>
      </c>
      <c r="C32" s="101"/>
      <c r="D32" s="59">
        <f>SUM(D26,D22,D20)</f>
        <v>85984.375</v>
      </c>
      <c r="E32" s="57" t="s">
        <v>57</v>
      </c>
      <c r="F32" s="59">
        <f>SUM(F26,F22,F20)</f>
        <v>84337.125</v>
      </c>
      <c r="G32" s="58" t="s">
        <v>58</v>
      </c>
    </row>
    <row r="33" spans="1:7" ht="29.25" customHeight="1" thickTop="1" thickBot="1" x14ac:dyDescent="0.25">
      <c r="A33" s="86" t="s">
        <v>59</v>
      </c>
      <c r="B33" s="77"/>
      <c r="C33" s="77"/>
      <c r="D33" s="77"/>
      <c r="E33" s="77"/>
      <c r="F33" s="78"/>
      <c r="G33" s="65">
        <f>SUM(G27,G26,G20,G22)</f>
        <v>172121.5</v>
      </c>
    </row>
    <row r="34" spans="1:7" ht="15" customHeight="1" thickTop="1" x14ac:dyDescent="0.15"/>
  </sheetData>
  <mergeCells count="24">
    <mergeCell ref="A33:F33"/>
    <mergeCell ref="B20:C20"/>
    <mergeCell ref="B22:C22"/>
    <mergeCell ref="E21:F21"/>
    <mergeCell ref="B21:D21"/>
    <mergeCell ref="B26:C26"/>
    <mergeCell ref="B29:D29"/>
    <mergeCell ref="B23:D23"/>
    <mergeCell ref="E30:F30"/>
    <mergeCell ref="B31:C31"/>
    <mergeCell ref="B32:C32"/>
    <mergeCell ref="B24:C24"/>
    <mergeCell ref="B25:C25"/>
    <mergeCell ref="E29:F29"/>
    <mergeCell ref="E28:F28"/>
    <mergeCell ref="B28:D28"/>
    <mergeCell ref="B30:D30"/>
    <mergeCell ref="A1:G1"/>
    <mergeCell ref="G3:G4"/>
    <mergeCell ref="B2:D2"/>
    <mergeCell ref="E23:F23"/>
    <mergeCell ref="B3:D3"/>
    <mergeCell ref="E3:F3"/>
    <mergeCell ref="G29:G31"/>
  </mergeCells>
  <hyperlinks>
    <hyperlink ref="C4" r:id="rId1"/>
    <hyperlink ref="E4" r:id="rId2"/>
  </hyperlinks>
  <pageMargins left="0.7" right="0.7" top="0.75" bottom="0.75" header="0.3" footer="0.3"/>
  <pageSetup scale="48" orientation="portrait" horizontalDpi="0" verticalDpi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Powell Budget 2yr (2)</vt:lpstr>
      <vt:lpstr>'Powell Budget 2yr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L. Burnett</cp:lastModifiedBy>
  <cp:lastPrinted>2018-01-29T18:10:17Z</cp:lastPrinted>
  <dcterms:created xsi:type="dcterms:W3CDTF">2018-01-29T17:20:04Z</dcterms:created>
  <dcterms:modified xsi:type="dcterms:W3CDTF">2018-01-29T18:10:32Z</dcterms:modified>
</cp:coreProperties>
</file>