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uler method comperison\"/>
    </mc:Choice>
  </mc:AlternateContent>
  <bookViews>
    <workbookView xWindow="0" yWindow="0" windowWidth="20490" windowHeight="7230" activeTab="1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Sheet2!$D$12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Sheet2!$L$2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2250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N6" i="2"/>
  <c r="E39" i="3"/>
  <c r="E22" i="3"/>
  <c r="E15" i="3"/>
  <c r="D39" i="3"/>
  <c r="D21" i="2"/>
  <c r="E20" i="2"/>
  <c r="D20" i="2"/>
  <c r="D29" i="2" s="1"/>
  <c r="D37" i="2" s="1"/>
  <c r="D22" i="3"/>
  <c r="K2" i="3"/>
  <c r="J2" i="3"/>
  <c r="M20" i="2"/>
  <c r="X7" i="2"/>
  <c r="V37" i="2"/>
  <c r="V29" i="2"/>
  <c r="V19" i="2"/>
  <c r="K2" i="2"/>
  <c r="J2" i="2"/>
  <c r="D7" i="2"/>
  <c r="D6" i="2"/>
  <c r="D25" i="1"/>
  <c r="E13" i="2" l="1"/>
  <c r="E6" i="2"/>
  <c r="L2" i="2"/>
  <c r="M21" i="2" l="1"/>
  <c r="N20" i="2"/>
  <c r="D30" i="2"/>
  <c r="D38" i="2" s="1"/>
  <c r="E7" i="2" s="1"/>
  <c r="E29" i="2"/>
  <c r="E37" i="2" s="1"/>
  <c r="E14" i="2" l="1"/>
  <c r="F6" i="2"/>
  <c r="F13" i="2"/>
  <c r="F20" i="2" s="1"/>
  <c r="E21" i="2" l="1"/>
  <c r="D22" i="2"/>
  <c r="D31" i="2" s="1"/>
  <c r="D39" i="2" s="1"/>
  <c r="E8" i="2" s="1"/>
  <c r="D31" i="3"/>
  <c r="E8" i="3" s="1"/>
  <c r="E30" i="2"/>
  <c r="E38" i="2" s="1"/>
  <c r="F29" i="2"/>
  <c r="F37" i="2" s="1"/>
  <c r="M22" i="2"/>
  <c r="N21" i="2"/>
  <c r="O20" i="2"/>
  <c r="E15" i="2" l="1"/>
  <c r="G6" i="2"/>
  <c r="G13" i="2"/>
  <c r="G20" i="2" s="1"/>
  <c r="F7" i="2"/>
  <c r="F14" i="2"/>
  <c r="F21" i="2" s="1"/>
  <c r="E22" i="2" l="1"/>
  <c r="G29" i="2"/>
  <c r="G37" i="2" s="1"/>
  <c r="E31" i="3"/>
  <c r="E31" i="2"/>
  <c r="E39" i="2" s="1"/>
  <c r="F8" i="2" s="1"/>
  <c r="N22" i="2"/>
  <c r="O21" i="2"/>
  <c r="F30" i="2"/>
  <c r="F38" i="2" s="1"/>
  <c r="G7" i="2" s="1"/>
  <c r="P20" i="2"/>
  <c r="F8" i="3" l="1"/>
  <c r="F15" i="3"/>
  <c r="F15" i="2"/>
  <c r="G14" i="2"/>
  <c r="G21" i="2" s="1"/>
  <c r="H6" i="2"/>
  <c r="H13" i="2"/>
  <c r="H20" i="2" s="1"/>
  <c r="F22" i="2" l="1"/>
  <c r="F22" i="3"/>
  <c r="F31" i="3" s="1"/>
  <c r="F39" i="3" s="1"/>
  <c r="G30" i="2"/>
  <c r="G38" i="2" s="1"/>
  <c r="H7" i="2" s="1"/>
  <c r="F31" i="2"/>
  <c r="F39" i="2" s="1"/>
  <c r="G8" i="2" s="1"/>
  <c r="O22" i="2"/>
  <c r="Q20" i="2"/>
  <c r="H29" i="2"/>
  <c r="H37" i="2" s="1"/>
  <c r="P21" i="2"/>
  <c r="G8" i="3" l="1"/>
  <c r="G15" i="3"/>
  <c r="G15" i="2"/>
  <c r="I13" i="2"/>
  <c r="I20" i="2" s="1"/>
  <c r="I6" i="2"/>
  <c r="H14" i="2"/>
  <c r="H21" i="2" s="1"/>
  <c r="G22" i="2" l="1"/>
  <c r="G22" i="3"/>
  <c r="G31" i="3" s="1"/>
  <c r="G39" i="3" s="1"/>
  <c r="G31" i="2"/>
  <c r="G39" i="2" s="1"/>
  <c r="H8" i="2" s="1"/>
  <c r="P22" i="2"/>
  <c r="Q21" i="2"/>
  <c r="H30" i="2"/>
  <c r="H38" i="2" s="1"/>
  <c r="I7" i="2" s="1"/>
  <c r="R20" i="2"/>
  <c r="I29" i="2"/>
  <c r="I37" i="2" s="1"/>
  <c r="H8" i="3" l="1"/>
  <c r="H15" i="3"/>
  <c r="H15" i="2"/>
  <c r="I14" i="2"/>
  <c r="I21" i="2" s="1"/>
  <c r="J6" i="2"/>
  <c r="J13" i="2"/>
  <c r="J20" i="2" s="1"/>
  <c r="H22" i="2" l="1"/>
  <c r="H31" i="2" s="1"/>
  <c r="H39" i="2" s="1"/>
  <c r="I8" i="2" s="1"/>
  <c r="H22" i="3"/>
  <c r="H31" i="3" s="1"/>
  <c r="H39" i="3" s="1"/>
  <c r="Q22" i="2"/>
  <c r="I30" i="2"/>
  <c r="I38" i="2" s="1"/>
  <c r="J7" i="2" s="1"/>
  <c r="S20" i="2"/>
  <c r="J29" i="2"/>
  <c r="J37" i="2" s="1"/>
  <c r="R21" i="2"/>
  <c r="I15" i="2" l="1"/>
  <c r="I22" i="2" s="1"/>
  <c r="I8" i="3"/>
  <c r="I15" i="3"/>
  <c r="K6" i="2"/>
  <c r="K13" i="2"/>
  <c r="J14" i="2"/>
  <c r="J21" i="2" s="1"/>
  <c r="I31" i="2" l="1"/>
  <c r="I39" i="2" s="1"/>
  <c r="J8" i="2" s="1"/>
  <c r="I22" i="3"/>
  <c r="I31" i="3" s="1"/>
  <c r="I39" i="3" s="1"/>
  <c r="J30" i="2"/>
  <c r="J38" i="2" s="1"/>
  <c r="K7" i="2" s="1"/>
  <c r="S21" i="2"/>
  <c r="R22" i="2"/>
  <c r="K29" i="2"/>
  <c r="K37" i="2" s="1"/>
  <c r="J8" i="3" l="1"/>
  <c r="J15" i="3"/>
  <c r="K14" i="2"/>
  <c r="J15" i="2"/>
  <c r="J22" i="2" s="1"/>
  <c r="J22" i="3" l="1"/>
  <c r="J31" i="3" s="1"/>
  <c r="J39" i="3" s="1"/>
  <c r="J31" i="2"/>
  <c r="J39" i="2" s="1"/>
  <c r="S22" i="2"/>
  <c r="K8" i="3" l="1"/>
  <c r="K15" i="3"/>
  <c r="K8" i="2"/>
  <c r="K15" i="2"/>
</calcChain>
</file>

<file path=xl/sharedStrings.xml><?xml version="1.0" encoding="utf-8"?>
<sst xmlns="http://schemas.openxmlformats.org/spreadsheetml/2006/main" count="23" uniqueCount="9">
  <si>
    <t>time</t>
  </si>
  <si>
    <t>b(ft)</t>
  </si>
  <si>
    <t>S</t>
  </si>
  <si>
    <t>n</t>
  </si>
  <si>
    <t>cfs</t>
  </si>
  <si>
    <t>d</t>
  </si>
  <si>
    <t>A</t>
  </si>
  <si>
    <t>wp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</si>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</sst>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Sheet2!$D$11:$K$11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xVal>
          <c:yVal>
            <c:numRef>
              <c:f>Sheet2!$D$12:$K$12</c:f>
              <c:numCache>
                <c:formatCode>General</c:formatCode>
                <c:ptCount val="8"/>
                <c:pt idx="0">
                  <c:v>1.6804306719868654</c:v>
                </c:pt>
                <c:pt idx="1">
                  <c:v>1.6804306719868654</c:v>
                </c:pt>
                <c:pt idx="2">
                  <c:v>1.6804306719868654</c:v>
                </c:pt>
                <c:pt idx="3">
                  <c:v>1.6804306719868654</c:v>
                </c:pt>
                <c:pt idx="4">
                  <c:v>1.6804306719868654</c:v>
                </c:pt>
                <c:pt idx="5">
                  <c:v>1.6804306719868654</c:v>
                </c:pt>
                <c:pt idx="6">
                  <c:v>1.68043067198687</c:v>
                </c:pt>
                <c:pt idx="7">
                  <c:v>1.68043067198687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1-447D-8158-553895B502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Sheet2!$D$11:$K$11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xVal>
          <c:yVal>
            <c:numRef>
              <c:f>Sheet2!$D$13:$K$13</c:f>
              <c:numCache>
                <c:formatCode>General</c:formatCode>
                <c:ptCount val="8"/>
                <c:pt idx="0">
                  <c:v>1.722395697608579</c:v>
                </c:pt>
                <c:pt idx="1">
                  <c:v>1.694508502589567</c:v>
                </c:pt>
                <c:pt idx="2">
                  <c:v>1.6856388382779663</c:v>
                </c:pt>
                <c:pt idx="3">
                  <c:v>1.6823496048982403</c:v>
                </c:pt>
                <c:pt idx="4">
                  <c:v>1.6811344769178924</c:v>
                </c:pt>
                <c:pt idx="5">
                  <c:v>1.6806862152589874</c:v>
                </c:pt>
                <c:pt idx="6">
                  <c:v>1.68052093816774</c:v>
                </c:pt>
                <c:pt idx="7">
                  <c:v>1.6804600112241033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1-447D-8158-553895B5021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Sheet2!$D$11:$K$11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xVal>
          <c:yVal>
            <c:numRef>
              <c:f>Sheet2!$D$14:$K$14</c:f>
              <c:numCache>
                <c:formatCode>General</c:formatCode>
                <c:ptCount val="8"/>
                <c:pt idx="0">
                  <c:v>1.7636948858581762</c:v>
                </c:pt>
                <c:pt idx="1">
                  <c:v>1.720082275016509</c:v>
                </c:pt>
                <c:pt idx="2">
                  <c:v>1.7018718600395346</c:v>
                </c:pt>
                <c:pt idx="3">
                  <c:v>1.6908450496310883</c:v>
                </c:pt>
                <c:pt idx="4">
                  <c:v>1.6851857361535292</c:v>
                </c:pt>
                <c:pt idx="5">
                  <c:v>1.6825152432827002</c:v>
                </c:pt>
                <c:pt idx="6">
                  <c:v>1.6813167776255715</c:v>
                </c:pt>
                <c:pt idx="7">
                  <c:v>1.6807964334121452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41-447D-8158-553895B5021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Sheet2!$D$11:$K$11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xVal>
          <c:yVal>
            <c:numRef>
              <c:f>Sheet2!$D$15:$K$15</c:f>
              <c:numCache>
                <c:formatCode>General</c:formatCode>
                <c:ptCount val="8"/>
                <c:pt idx="0">
                  <c:v>1.8043764076437703</c:v>
                </c:pt>
                <c:pt idx="1">
                  <c:v>1.7447434988616057</c:v>
                </c:pt>
                <c:pt idx="2">
                  <c:v>1.7227934137816343</c:v>
                </c:pt>
                <c:pt idx="3">
                  <c:v>1.70618523513997</c:v>
                </c:pt>
                <c:pt idx="4">
                  <c:v>1.6948500693465005</c:v>
                </c:pt>
                <c:pt idx="5">
                  <c:v>1.6879895280134338</c:v>
                </c:pt>
                <c:pt idx="6">
                  <c:v>1.6841967670974416</c:v>
                </c:pt>
                <c:pt idx="7">
                  <c:v>1.6822328245729035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41-447D-8158-553895B50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057232"/>
        <c:axId val="1558660880"/>
      </c:scatterChart>
      <c:valAx>
        <c:axId val="13760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60880"/>
        <c:crosses val="autoZero"/>
        <c:crossBetween val="midCat"/>
      </c:valAx>
      <c:valAx>
        <c:axId val="15586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5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1</xdr:row>
      <xdr:rowOff>152400</xdr:rowOff>
    </xdr:from>
    <xdr:to>
      <xdr:col>21</xdr:col>
      <xdr:colOff>161925</xdr:colOff>
      <xdr:row>16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40115C-A6E5-4BD7-BBE5-D76389C6F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workbookViewId="0">
      <selection activeCell="P2" sqref="P2:R3"/>
    </sheetView>
  </sheetViews>
  <sheetFormatPr defaultRowHeight="15" x14ac:dyDescent="0.25"/>
  <sheetData>
    <row r="1" spans="2:18" x14ac:dyDescent="0.25">
      <c r="D1" t="s">
        <v>4</v>
      </c>
    </row>
    <row r="2" spans="2:18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P2" t="s">
        <v>1</v>
      </c>
      <c r="Q2" t="s">
        <v>2</v>
      </c>
      <c r="R2" t="s">
        <v>3</v>
      </c>
    </row>
    <row r="3" spans="2:18" x14ac:dyDescent="0.25">
      <c r="C3" t="s">
        <v>0</v>
      </c>
      <c r="D3">
        <v>0</v>
      </c>
      <c r="E3">
        <v>3000</v>
      </c>
      <c r="F3">
        <v>6000</v>
      </c>
      <c r="G3">
        <v>9000</v>
      </c>
      <c r="H3">
        <v>12000</v>
      </c>
      <c r="I3">
        <v>15000</v>
      </c>
      <c r="J3">
        <v>18000</v>
      </c>
      <c r="K3">
        <v>21000</v>
      </c>
      <c r="L3">
        <v>24000</v>
      </c>
      <c r="P3">
        <v>200</v>
      </c>
      <c r="Q3">
        <v>0.01</v>
      </c>
      <c r="R3">
        <v>3.5000000000000003E-2</v>
      </c>
    </row>
    <row r="4" spans="2:18" x14ac:dyDescent="0.25">
      <c r="B4">
        <v>1</v>
      </c>
      <c r="C4">
        <v>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  <c r="J4">
        <v>2000</v>
      </c>
      <c r="K4">
        <v>2000</v>
      </c>
      <c r="L4">
        <v>2000</v>
      </c>
    </row>
    <row r="5" spans="2:18" x14ac:dyDescent="0.25">
      <c r="B5">
        <v>2</v>
      </c>
      <c r="C5">
        <v>3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  <c r="J5">
        <v>2000</v>
      </c>
      <c r="K5">
        <v>2000</v>
      </c>
      <c r="L5">
        <v>2000</v>
      </c>
    </row>
    <row r="6" spans="2:18" x14ac:dyDescent="0.25">
      <c r="B6">
        <v>3</v>
      </c>
      <c r="C6">
        <v>6</v>
      </c>
      <c r="D6">
        <v>2000</v>
      </c>
      <c r="E6">
        <v>2000</v>
      </c>
      <c r="F6">
        <v>2000</v>
      </c>
      <c r="G6">
        <v>2000</v>
      </c>
      <c r="H6">
        <v>2000</v>
      </c>
      <c r="I6">
        <v>2000</v>
      </c>
      <c r="J6">
        <v>2000</v>
      </c>
      <c r="K6">
        <v>2000</v>
      </c>
      <c r="L6">
        <v>2000</v>
      </c>
    </row>
    <row r="7" spans="2:18" x14ac:dyDescent="0.25">
      <c r="B7">
        <v>4</v>
      </c>
      <c r="C7">
        <v>9</v>
      </c>
      <c r="D7">
        <v>2000</v>
      </c>
      <c r="E7">
        <v>2000</v>
      </c>
      <c r="F7">
        <v>2000</v>
      </c>
      <c r="G7">
        <v>2000</v>
      </c>
      <c r="H7">
        <v>2000</v>
      </c>
      <c r="I7">
        <v>2000</v>
      </c>
      <c r="J7">
        <v>2000</v>
      </c>
      <c r="K7">
        <v>2000</v>
      </c>
      <c r="L7">
        <v>2000</v>
      </c>
    </row>
    <row r="8" spans="2:18" x14ac:dyDescent="0.25">
      <c r="B8">
        <v>5</v>
      </c>
      <c r="C8">
        <v>12</v>
      </c>
      <c r="D8">
        <v>2000</v>
      </c>
      <c r="E8">
        <v>2000</v>
      </c>
      <c r="F8">
        <v>2000</v>
      </c>
      <c r="G8">
        <v>2000</v>
      </c>
      <c r="H8">
        <v>2000</v>
      </c>
      <c r="I8">
        <v>2000</v>
      </c>
      <c r="J8">
        <v>2000</v>
      </c>
      <c r="K8">
        <v>2000</v>
      </c>
      <c r="L8">
        <v>2000</v>
      </c>
    </row>
    <row r="9" spans="2:18" x14ac:dyDescent="0.25">
      <c r="B9">
        <v>6</v>
      </c>
      <c r="C9">
        <v>15</v>
      </c>
      <c r="D9">
        <v>2250</v>
      </c>
    </row>
    <row r="10" spans="2:18" x14ac:dyDescent="0.25">
      <c r="B10">
        <v>7</v>
      </c>
      <c r="C10">
        <v>18</v>
      </c>
      <c r="D10">
        <v>2500</v>
      </c>
    </row>
    <row r="11" spans="2:18" x14ac:dyDescent="0.25">
      <c r="B11">
        <v>8</v>
      </c>
      <c r="C11">
        <v>21</v>
      </c>
      <c r="D11">
        <v>2750</v>
      </c>
    </row>
    <row r="12" spans="2:18" x14ac:dyDescent="0.25">
      <c r="B12">
        <v>9</v>
      </c>
      <c r="C12">
        <v>24</v>
      </c>
      <c r="D12">
        <v>3000</v>
      </c>
    </row>
    <row r="13" spans="2:18" x14ac:dyDescent="0.25">
      <c r="B13">
        <v>10</v>
      </c>
      <c r="C13">
        <v>27</v>
      </c>
      <c r="D13">
        <v>3250</v>
      </c>
    </row>
    <row r="14" spans="2:18" x14ac:dyDescent="0.25">
      <c r="B14">
        <v>11</v>
      </c>
      <c r="C14">
        <v>30</v>
      </c>
      <c r="D14">
        <v>3500</v>
      </c>
    </row>
    <row r="15" spans="2:18" x14ac:dyDescent="0.25">
      <c r="B15">
        <v>12</v>
      </c>
      <c r="C15">
        <v>33</v>
      </c>
      <c r="D15">
        <v>3750</v>
      </c>
    </row>
    <row r="16" spans="2:18" x14ac:dyDescent="0.25">
      <c r="B16">
        <v>13</v>
      </c>
      <c r="C16">
        <v>36</v>
      </c>
      <c r="D16">
        <v>4000</v>
      </c>
    </row>
    <row r="17" spans="2:4" x14ac:dyDescent="0.25">
      <c r="B17">
        <v>14</v>
      </c>
      <c r="C17">
        <v>39</v>
      </c>
      <c r="D17">
        <v>4250</v>
      </c>
    </row>
    <row r="18" spans="2:4" x14ac:dyDescent="0.25">
      <c r="B18">
        <v>15</v>
      </c>
      <c r="C18">
        <v>42</v>
      </c>
      <c r="D18">
        <v>4500</v>
      </c>
    </row>
    <row r="19" spans="2:4" x14ac:dyDescent="0.25">
      <c r="B19">
        <v>16</v>
      </c>
      <c r="C19">
        <v>45</v>
      </c>
      <c r="D19">
        <v>4750</v>
      </c>
    </row>
    <row r="20" spans="2:4" x14ac:dyDescent="0.25">
      <c r="B20">
        <v>17</v>
      </c>
      <c r="C20">
        <v>48</v>
      </c>
      <c r="D20">
        <v>5000</v>
      </c>
    </row>
    <row r="21" spans="2:4" x14ac:dyDescent="0.25">
      <c r="B21">
        <v>18</v>
      </c>
      <c r="C21">
        <v>51</v>
      </c>
      <c r="D21">
        <v>5250</v>
      </c>
    </row>
    <row r="22" spans="2:4" x14ac:dyDescent="0.25">
      <c r="B22">
        <v>19</v>
      </c>
      <c r="C22">
        <v>54</v>
      </c>
      <c r="D22">
        <v>5500</v>
      </c>
    </row>
    <row r="23" spans="2:4" x14ac:dyDescent="0.25">
      <c r="B23">
        <v>20</v>
      </c>
      <c r="C23">
        <v>57</v>
      </c>
      <c r="D23">
        <v>5750</v>
      </c>
    </row>
    <row r="24" spans="2:4" x14ac:dyDescent="0.25">
      <c r="B24">
        <v>21</v>
      </c>
      <c r="C24">
        <v>60</v>
      </c>
      <c r="D24">
        <v>6000</v>
      </c>
    </row>
    <row r="25" spans="2:4" x14ac:dyDescent="0.25">
      <c r="B25">
        <v>22</v>
      </c>
      <c r="C25">
        <v>63</v>
      </c>
      <c r="D25">
        <f>D23</f>
        <v>5750</v>
      </c>
    </row>
    <row r="26" spans="2:4" x14ac:dyDescent="0.25">
      <c r="B26">
        <v>23</v>
      </c>
      <c r="C26">
        <v>66</v>
      </c>
      <c r="D26">
        <v>5500</v>
      </c>
    </row>
    <row r="27" spans="2:4" x14ac:dyDescent="0.25">
      <c r="B27">
        <v>24</v>
      </c>
      <c r="C27">
        <v>69</v>
      </c>
      <c r="D27">
        <v>5250</v>
      </c>
    </row>
    <row r="28" spans="2:4" x14ac:dyDescent="0.25">
      <c r="B28">
        <v>25</v>
      </c>
      <c r="C28">
        <v>72</v>
      </c>
      <c r="D28">
        <v>5000</v>
      </c>
    </row>
    <row r="29" spans="2:4" x14ac:dyDescent="0.25">
      <c r="B29">
        <v>26</v>
      </c>
      <c r="C29">
        <v>75</v>
      </c>
      <c r="D29">
        <v>4750</v>
      </c>
    </row>
    <row r="30" spans="2:4" x14ac:dyDescent="0.25">
      <c r="B30">
        <v>27</v>
      </c>
      <c r="C30">
        <v>78</v>
      </c>
      <c r="D30">
        <v>4500</v>
      </c>
    </row>
    <row r="31" spans="2:4" x14ac:dyDescent="0.25">
      <c r="B31">
        <v>28</v>
      </c>
      <c r="C31">
        <v>81</v>
      </c>
      <c r="D31">
        <v>4250</v>
      </c>
    </row>
    <row r="32" spans="2:4" x14ac:dyDescent="0.25">
      <c r="B32">
        <v>29</v>
      </c>
      <c r="C32">
        <v>84</v>
      </c>
      <c r="D32">
        <v>4000</v>
      </c>
    </row>
    <row r="33" spans="2:4" x14ac:dyDescent="0.25">
      <c r="B33">
        <v>30</v>
      </c>
      <c r="C33">
        <v>87</v>
      </c>
      <c r="D33">
        <v>3750</v>
      </c>
    </row>
    <row r="34" spans="2:4" x14ac:dyDescent="0.25">
      <c r="B34">
        <v>31</v>
      </c>
      <c r="C34">
        <v>90</v>
      </c>
      <c r="D34">
        <v>3500</v>
      </c>
    </row>
    <row r="35" spans="2:4" x14ac:dyDescent="0.25">
      <c r="B35">
        <v>32</v>
      </c>
      <c r="C35">
        <v>93</v>
      </c>
      <c r="D35">
        <v>3250</v>
      </c>
    </row>
    <row r="36" spans="2:4" x14ac:dyDescent="0.25">
      <c r="B36">
        <v>33</v>
      </c>
      <c r="C36">
        <v>96</v>
      </c>
      <c r="D36">
        <v>3000</v>
      </c>
    </row>
    <row r="37" spans="2:4" x14ac:dyDescent="0.25">
      <c r="B37">
        <v>34</v>
      </c>
      <c r="C37">
        <v>99</v>
      </c>
      <c r="D37">
        <v>2750</v>
      </c>
    </row>
    <row r="38" spans="2:4" x14ac:dyDescent="0.25">
      <c r="B38">
        <v>35</v>
      </c>
      <c r="C38">
        <v>102</v>
      </c>
      <c r="D38">
        <v>2500</v>
      </c>
    </row>
    <row r="39" spans="2:4" x14ac:dyDescent="0.25">
      <c r="B39">
        <v>36</v>
      </c>
      <c r="C39">
        <v>105</v>
      </c>
      <c r="D39">
        <v>2250</v>
      </c>
    </row>
    <row r="40" spans="2:4" x14ac:dyDescent="0.25">
      <c r="B40">
        <v>37</v>
      </c>
      <c r="C40">
        <v>108</v>
      </c>
      <c r="D40">
        <v>2000</v>
      </c>
    </row>
    <row r="41" spans="2:4" x14ac:dyDescent="0.25">
      <c r="B41">
        <v>38</v>
      </c>
      <c r="C41">
        <v>111</v>
      </c>
      <c r="D41">
        <v>2000</v>
      </c>
    </row>
    <row r="42" spans="2:4" x14ac:dyDescent="0.25">
      <c r="B42">
        <v>39</v>
      </c>
      <c r="C42">
        <v>114</v>
      </c>
      <c r="D42">
        <v>2000</v>
      </c>
    </row>
    <row r="43" spans="2:4" x14ac:dyDescent="0.25">
      <c r="B43">
        <v>40</v>
      </c>
      <c r="C43">
        <v>117</v>
      </c>
      <c r="D43">
        <v>2000</v>
      </c>
    </row>
    <row r="44" spans="2:4" x14ac:dyDescent="0.25">
      <c r="B44">
        <v>41</v>
      </c>
      <c r="C44">
        <v>120</v>
      </c>
      <c r="D44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tabSelected="1" workbookViewId="0">
      <selection activeCell="D11" sqref="D11:K15"/>
    </sheetView>
  </sheetViews>
  <sheetFormatPr defaultRowHeight="15" x14ac:dyDescent="0.25"/>
  <cols>
    <col min="4" max="4" width="12" bestFit="1" customWidth="1"/>
    <col min="8" max="9" width="10.5703125" bestFit="1" customWidth="1"/>
    <col min="10" max="11" width="12" bestFit="1" customWidth="1"/>
  </cols>
  <sheetData>
    <row r="1" spans="2:24" x14ac:dyDescent="0.25">
      <c r="E1" t="s">
        <v>1</v>
      </c>
      <c r="F1" t="s">
        <v>2</v>
      </c>
      <c r="G1" t="s">
        <v>3</v>
      </c>
      <c r="J1" t="s">
        <v>6</v>
      </c>
      <c r="K1" t="s">
        <v>7</v>
      </c>
      <c r="L1" t="s">
        <v>8</v>
      </c>
    </row>
    <row r="2" spans="2:24" x14ac:dyDescent="0.25">
      <c r="E2">
        <v>200</v>
      </c>
      <c r="F2">
        <v>0.01</v>
      </c>
      <c r="G2">
        <v>3.5000000000000003E-2</v>
      </c>
      <c r="J2">
        <f>D12*E2</f>
        <v>336.08613439737309</v>
      </c>
      <c r="K2">
        <f>E2+D12*2</f>
        <v>203.36086134397374</v>
      </c>
      <c r="L2">
        <f>J2*1.49*SQRT(F2)*(J2/K2)^(2/3)/G2</f>
        <v>1999.9737776193165</v>
      </c>
    </row>
    <row r="4" spans="2:24" x14ac:dyDescent="0.25">
      <c r="D4">
        <v>0</v>
      </c>
      <c r="E4">
        <v>1000</v>
      </c>
      <c r="F4">
        <v>2000</v>
      </c>
      <c r="G4">
        <v>3000</v>
      </c>
      <c r="H4">
        <v>4000</v>
      </c>
      <c r="I4">
        <v>5000</v>
      </c>
      <c r="J4">
        <v>6000</v>
      </c>
      <c r="K4">
        <v>7000</v>
      </c>
    </row>
    <row r="5" spans="2:24" x14ac:dyDescent="0.25">
      <c r="C5">
        <v>12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  <c r="J5">
        <v>2000</v>
      </c>
      <c r="K5">
        <v>2000</v>
      </c>
    </row>
    <row r="6" spans="2:24" x14ac:dyDescent="0.25">
      <c r="C6">
        <v>13</v>
      </c>
      <c r="D6">
        <f>(D8-D5)/3+D5</f>
        <v>2083.3333333333335</v>
      </c>
      <c r="E6">
        <f>D37</f>
        <v>2046.9261020090053</v>
      </c>
      <c r="F6">
        <f t="shared" ref="F6:K8" si="0">E37</f>
        <v>2017.3605543036701</v>
      </c>
      <c r="G6">
        <f t="shared" si="0"/>
        <v>2006.3964430379165</v>
      </c>
      <c r="H6">
        <f t="shared" si="0"/>
        <v>2002.3460164367575</v>
      </c>
      <c r="I6">
        <f t="shared" si="0"/>
        <v>2000.8518109070737</v>
      </c>
      <c r="J6">
        <f t="shared" si="0"/>
        <v>2000.3008872695668</v>
      </c>
      <c r="K6">
        <f t="shared" si="0"/>
        <v>2000.0977974574437</v>
      </c>
      <c r="N6">
        <f>E5/E2/E12</f>
        <v>5.950855436467636</v>
      </c>
      <c r="O6">
        <f>N6*60</f>
        <v>357.05132618805817</v>
      </c>
    </row>
    <row r="7" spans="2:24" x14ac:dyDescent="0.25">
      <c r="C7">
        <v>14</v>
      </c>
      <c r="D7">
        <f>(D8-D5)/3+D6</f>
        <v>2166.666666666667</v>
      </c>
      <c r="E7">
        <f>D38</f>
        <v>2132.1720100988123</v>
      </c>
      <c r="F7">
        <f t="shared" ref="F7:J7" si="1">E38</f>
        <v>2071.4706268422301</v>
      </c>
      <c r="G7">
        <f t="shared" si="1"/>
        <v>2034.7145921474109</v>
      </c>
      <c r="H7">
        <f t="shared" si="1"/>
        <v>2015.8502138888796</v>
      </c>
      <c r="I7">
        <f t="shared" si="1"/>
        <v>2006.9485709861165</v>
      </c>
      <c r="J7">
        <f t="shared" si="1"/>
        <v>2002.9536854623393</v>
      </c>
      <c r="K7">
        <f>J38</f>
        <v>2001.2192047509175</v>
      </c>
      <c r="X7">
        <f>(F12*3000*200+(V37-E5)*3*60)/3000/200</f>
        <v>1.7186271244766105</v>
      </c>
    </row>
    <row r="8" spans="2:24" x14ac:dyDescent="0.25">
      <c r="C8">
        <v>15</v>
      </c>
      <c r="D8">
        <v>2250</v>
      </c>
      <c r="E8">
        <f>D39</f>
        <v>2214.3760895824685</v>
      </c>
      <c r="F8">
        <f t="shared" si="0"/>
        <v>2141.2091393158958</v>
      </c>
      <c r="G8">
        <f>F39</f>
        <v>2085.8485438436837</v>
      </c>
      <c r="H8">
        <f t="shared" si="0"/>
        <v>2048.06465786545</v>
      </c>
      <c r="I8">
        <f t="shared" si="0"/>
        <v>2025.1961867552277</v>
      </c>
      <c r="J8">
        <f t="shared" si="0"/>
        <v>2012.5536503685717</v>
      </c>
      <c r="K8">
        <f t="shared" si="0"/>
        <v>2006.007175286778</v>
      </c>
    </row>
    <row r="11" spans="2:24" x14ac:dyDescent="0.25">
      <c r="B11" t="s">
        <v>5</v>
      </c>
      <c r="D11">
        <v>0</v>
      </c>
      <c r="E11">
        <v>1000</v>
      </c>
      <c r="F11">
        <v>2000</v>
      </c>
      <c r="G11">
        <v>3000</v>
      </c>
      <c r="H11">
        <v>4000</v>
      </c>
      <c r="I11">
        <v>5000</v>
      </c>
      <c r="J11">
        <v>6000</v>
      </c>
      <c r="K11">
        <v>7000</v>
      </c>
    </row>
    <row r="12" spans="2:24" x14ac:dyDescent="0.25">
      <c r="C12">
        <v>12</v>
      </c>
      <c r="D12">
        <v>1.6804306719868654</v>
      </c>
      <c r="E12">
        <v>1.6804306719868654</v>
      </c>
      <c r="F12">
        <v>1.6804306719868654</v>
      </c>
      <c r="G12">
        <v>1.6804306719868654</v>
      </c>
      <c r="H12">
        <v>1.6804306719868654</v>
      </c>
      <c r="I12">
        <v>1.6804306719868654</v>
      </c>
      <c r="J12">
        <v>1.68043067198687</v>
      </c>
      <c r="K12">
        <v>1.68043067198687</v>
      </c>
    </row>
    <row r="13" spans="2:24" x14ac:dyDescent="0.25">
      <c r="C13">
        <v>13</v>
      </c>
      <c r="D13">
        <v>1.722395697608579</v>
      </c>
      <c r="E13">
        <f>(E12*1000*200+(D37-E5)*60)/1000/200</f>
        <v>1.694508502589567</v>
      </c>
      <c r="F13">
        <f>(F12*1000*200+(E37-F5)*60)/1000/200</f>
        <v>1.6856388382779663</v>
      </c>
      <c r="G13">
        <f>(G12*1000*200+(F37-G5)*60)/1000/200</f>
        <v>1.6823496048982403</v>
      </c>
      <c r="H13">
        <f>(H12*1000*200+(G37-H5)*60)/1000/200</f>
        <v>1.6811344769178924</v>
      </c>
      <c r="I13">
        <f t="shared" ref="I13:K13" si="2">(I12*1000*200+(H37-I5)*60)/1000/200</f>
        <v>1.6806862152589874</v>
      </c>
      <c r="J13">
        <f t="shared" si="2"/>
        <v>1.68052093816774</v>
      </c>
      <c r="K13">
        <f t="shared" si="2"/>
        <v>1.6804600112241033</v>
      </c>
    </row>
    <row r="14" spans="2:24" x14ac:dyDescent="0.25">
      <c r="C14">
        <v>14</v>
      </c>
      <c r="D14">
        <v>1.7636948858581762</v>
      </c>
      <c r="E14">
        <f>(E13*1000*200+(D38-E6)*60)/1000/200</f>
        <v>1.720082275016509</v>
      </c>
      <c r="F14">
        <f>(F13*1000*200+(E38-F6)*60)/1000/200</f>
        <v>1.7018718600395346</v>
      </c>
      <c r="G14">
        <f>(G13*1000*200+(F38-G6)*60)/1000/200</f>
        <v>1.6908450496310883</v>
      </c>
      <c r="H14">
        <f t="shared" ref="H14:K14" si="3">(H13*1000*200+(G38-H6)*60)/1000/200</f>
        <v>1.6851857361535292</v>
      </c>
      <c r="I14">
        <f t="shared" si="3"/>
        <v>1.6825152432827002</v>
      </c>
      <c r="J14">
        <f t="shared" si="3"/>
        <v>1.6813167776255715</v>
      </c>
      <c r="K14">
        <f t="shared" si="3"/>
        <v>1.6807964334121452</v>
      </c>
    </row>
    <row r="15" spans="2:24" x14ac:dyDescent="0.25">
      <c r="C15">
        <v>15</v>
      </c>
      <c r="D15">
        <v>1.8043764076437703</v>
      </c>
      <c r="E15">
        <f>(E14*1000*200+(D39-E7)*60)/1000/200</f>
        <v>1.7447434988616057</v>
      </c>
      <c r="F15">
        <f t="shared" ref="F15:K15" si="4">(F14*1000*200+(E39-F7)*60)/1000/200</f>
        <v>1.7227934137816343</v>
      </c>
      <c r="G15">
        <f t="shared" si="4"/>
        <v>1.70618523513997</v>
      </c>
      <c r="H15">
        <f t="shared" si="4"/>
        <v>1.6948500693465005</v>
      </c>
      <c r="I15">
        <f t="shared" si="4"/>
        <v>1.6879895280134338</v>
      </c>
      <c r="J15">
        <f t="shared" si="4"/>
        <v>1.6841967670974416</v>
      </c>
      <c r="K15">
        <f t="shared" si="4"/>
        <v>1.6822328245729035</v>
      </c>
    </row>
    <row r="18" spans="2:22" x14ac:dyDescent="0.25">
      <c r="D18">
        <v>0</v>
      </c>
      <c r="E18">
        <v>1000</v>
      </c>
      <c r="F18">
        <v>2000</v>
      </c>
      <c r="G18">
        <v>3000</v>
      </c>
      <c r="H18">
        <v>4000</v>
      </c>
      <c r="I18">
        <v>5000</v>
      </c>
      <c r="J18">
        <v>6000</v>
      </c>
    </row>
    <row r="19" spans="2:22" x14ac:dyDescent="0.25">
      <c r="C19">
        <v>12</v>
      </c>
      <c r="D19">
        <v>0.01</v>
      </c>
      <c r="E19">
        <v>0.01</v>
      </c>
      <c r="F19">
        <v>0.01</v>
      </c>
      <c r="G19">
        <v>0.01</v>
      </c>
      <c r="H19">
        <v>0.01</v>
      </c>
      <c r="I19">
        <v>0.01</v>
      </c>
      <c r="J19">
        <v>0.01</v>
      </c>
      <c r="K19">
        <v>0.01</v>
      </c>
      <c r="M19">
        <v>0.01</v>
      </c>
      <c r="N19">
        <v>0.01</v>
      </c>
      <c r="O19">
        <v>0.01</v>
      </c>
      <c r="P19">
        <v>0.01</v>
      </c>
      <c r="Q19">
        <v>0.01</v>
      </c>
      <c r="R19">
        <v>0.01</v>
      </c>
      <c r="S19">
        <v>0.01</v>
      </c>
      <c r="V19">
        <f>(D15+3000*0.01-E12)/3000</f>
        <v>1.0041315245218967E-2</v>
      </c>
    </row>
    <row r="20" spans="2:22" x14ac:dyDescent="0.25">
      <c r="B20" t="s">
        <v>2</v>
      </c>
      <c r="C20">
        <v>13</v>
      </c>
      <c r="D20">
        <f>(D13+(D6/(D13*200))^2/2/9.81+1000*0.01-E12-(E5/(E12*200))^2/2/9.81)/1000</f>
        <v>1.0101238079852339E-2</v>
      </c>
      <c r="E20">
        <f t="shared" ref="E20:J20" si="5">(E13+(E6/(E13*200))^2/2/9.81+1000*0.01-F12-(F5/(F12*200))^2/2/9.81)/1000</f>
        <v>1.0068485974230122E-2</v>
      </c>
      <c r="F20">
        <f t="shared" si="5"/>
        <v>1.0025348294526207E-2</v>
      </c>
      <c r="G20">
        <f t="shared" si="5"/>
        <v>1.000934099816334E-2</v>
      </c>
      <c r="H20">
        <f t="shared" si="5"/>
        <v>1.0003426186320857E-2</v>
      </c>
      <c r="I20">
        <f t="shared" si="5"/>
        <v>1.0001244034250649E-2</v>
      </c>
      <c r="J20">
        <f t="shared" si="5"/>
        <v>1.0000439436717079E-2</v>
      </c>
      <c r="M20">
        <f>(D13+1000*0.01-E12)/1000</f>
        <v>1.0041965025621715E-2</v>
      </c>
      <c r="N20">
        <f t="shared" ref="N20:S22" si="6">(E13+1000*0.01-F12)/1000</f>
        <v>1.0014077830602701E-2</v>
      </c>
      <c r="O20">
        <f t="shared" si="6"/>
        <v>1.0005208166291102E-2</v>
      </c>
      <c r="P20">
        <f t="shared" si="6"/>
        <v>1.0001918932911375E-2</v>
      </c>
      <c r="Q20">
        <f t="shared" si="6"/>
        <v>1.0000703804931026E-2</v>
      </c>
      <c r="R20">
        <f t="shared" si="6"/>
        <v>1.0000255543272118E-2</v>
      </c>
      <c r="S20">
        <f t="shared" si="6"/>
        <v>1.0000090266180869E-2</v>
      </c>
    </row>
    <row r="21" spans="2:22" x14ac:dyDescent="0.25">
      <c r="C21">
        <v>14</v>
      </c>
      <c r="D21">
        <f t="shared" ref="D21:J21" si="7">(D14+(D7/(D14*200))^2/2/9.81+1000*0.01-E13-(E6/(E13*200))^2/2/9.81)/1000</f>
        <v>1.0132846227372884E-2</v>
      </c>
      <c r="E21">
        <f t="shared" si="7"/>
        <v>1.0167260035758213E-2</v>
      </c>
      <c r="F21">
        <f t="shared" si="7"/>
        <v>1.0094924154889977E-2</v>
      </c>
      <c r="G21">
        <f t="shared" si="7"/>
        <v>1.0047247536819967E-2</v>
      </c>
      <c r="H21">
        <f t="shared" si="7"/>
        <v>1.0021899516761128E-2</v>
      </c>
      <c r="I21">
        <f t="shared" si="7"/>
        <v>1.0009707776693778E-2</v>
      </c>
      <c r="J21">
        <f t="shared" si="7"/>
        <v>1.0004170774762729E-2</v>
      </c>
      <c r="M21">
        <f t="shared" ref="M21:M22" si="8">(D14+1000*0.01-E13)/1000</f>
        <v>1.0069186383268609E-2</v>
      </c>
      <c r="N21">
        <f t="shared" si="6"/>
        <v>1.0034443436738542E-2</v>
      </c>
      <c r="O21">
        <f t="shared" si="6"/>
        <v>1.0019522255141295E-2</v>
      </c>
      <c r="P21">
        <f t="shared" si="6"/>
        <v>1.0009710572713196E-2</v>
      </c>
      <c r="Q21">
        <f t="shared" si="6"/>
        <v>1.0004499520894543E-2</v>
      </c>
      <c r="R21">
        <f t="shared" si="6"/>
        <v>1.0001994305114961E-2</v>
      </c>
      <c r="S21">
        <f t="shared" si="6"/>
        <v>1.0000856766401469E-2</v>
      </c>
    </row>
    <row r="22" spans="2:22" x14ac:dyDescent="0.25">
      <c r="C22">
        <v>15</v>
      </c>
      <c r="D22">
        <f t="shared" ref="D22:J22" si="9">(D15+(D8/(D15*200))^2/2/9.81+1000*0.01-E14-(E7/(E14*200))^2/2/9.81)/1000</f>
        <v>1.0107716703506643E-2</v>
      </c>
      <c r="E22">
        <f t="shared" si="9"/>
        <v>1.0207607876841997E-2</v>
      </c>
      <c r="F22">
        <f t="shared" si="9"/>
        <v>1.0155068099635902E-2</v>
      </c>
      <c r="G22">
        <f t="shared" si="9"/>
        <v>1.0102065892079305E-2</v>
      </c>
      <c r="H22">
        <f t="shared" si="9"/>
        <v>1.0059999138729471E-2</v>
      </c>
      <c r="I22">
        <f t="shared" si="9"/>
        <v>1.0032471242081618E-2</v>
      </c>
      <c r="J22">
        <f t="shared" si="9"/>
        <v>1.0016550403138808E-2</v>
      </c>
      <c r="M22">
        <f t="shared" si="8"/>
        <v>1.0084294132627262E-2</v>
      </c>
      <c r="N22">
        <f t="shared" si="6"/>
        <v>1.004287163882207E-2</v>
      </c>
      <c r="O22">
        <f t="shared" si="6"/>
        <v>1.0031948364150545E-2</v>
      </c>
      <c r="P22">
        <f t="shared" si="6"/>
        <v>1.002099949898644E-2</v>
      </c>
      <c r="Q22">
        <f t="shared" si="6"/>
        <v>1.00123348260638E-2</v>
      </c>
      <c r="R22">
        <f t="shared" si="6"/>
        <v>1.0006672750387862E-2</v>
      </c>
      <c r="S22">
        <f t="shared" si="6"/>
        <v>1.0003400333685296E-2</v>
      </c>
    </row>
    <row r="27" spans="2:22" x14ac:dyDescent="0.25">
      <c r="B27" t="s">
        <v>8</v>
      </c>
      <c r="D27">
        <v>0</v>
      </c>
      <c r="E27">
        <v>1000</v>
      </c>
      <c r="F27">
        <v>2000</v>
      </c>
      <c r="G27">
        <v>3000</v>
      </c>
    </row>
    <row r="28" spans="2:22" x14ac:dyDescent="0.25">
      <c r="C28">
        <v>12</v>
      </c>
    </row>
    <row r="29" spans="2:22" x14ac:dyDescent="0.25">
      <c r="C29">
        <v>13</v>
      </c>
      <c r="D29">
        <f>(D13*$E$2)*1.49*((D13*$E$2)/(D13*2+$E$2))^(2/3)*D20^0.5/$G$2</f>
        <v>2093.8522040180105</v>
      </c>
      <c r="E29">
        <f>(E13*$E$2)*1.49*((E13*$E$2)/(E13*2+$E$2))^(2/3)*E20^0.5/$G$2</f>
        <v>2034.7211086073403</v>
      </c>
      <c r="F29">
        <f>(F13*$E$2)*1.49*((F13*$E$2)/(F13*2+$E$2))^(2/3)*F20^0.5/$G$2</f>
        <v>2012.7928860758327</v>
      </c>
      <c r="G29">
        <f>(G13*$E$2)*1.49*((G13*$E$2)/(G13*2+$E$2))^(2/3)*G20^0.5/$G$2</f>
        <v>2004.6920328735152</v>
      </c>
      <c r="H29">
        <f t="shared" ref="H29:K29" si="10">(H13*$E$2)*1.49*((H13*$E$2)/(H13*2+$E$2))^(2/3)*H20^0.5/$G$2</f>
        <v>2001.7036218141477</v>
      </c>
      <c r="I29">
        <f t="shared" si="10"/>
        <v>2000.6017745391337</v>
      </c>
      <c r="J29">
        <f t="shared" si="10"/>
        <v>2000.1955949148874</v>
      </c>
      <c r="K29">
        <f t="shared" si="10"/>
        <v>0</v>
      </c>
      <c r="V29">
        <f>(D15*$E$2)*1.49*((D15*$E$2)/(D15*2+$E$2))^(2/3)*V19^0.5/$G$2</f>
        <v>2254.6430165982993</v>
      </c>
    </row>
    <row r="30" spans="2:22" x14ac:dyDescent="0.25">
      <c r="C30">
        <v>14</v>
      </c>
      <c r="D30">
        <f>(D14*$E$2)*1.49*((D14*$E$2)/(D14*2+$E$2))^(2/3)*D21^0.5/$G$2</f>
        <v>2181.0106868642906</v>
      </c>
      <c r="E30">
        <f>(E14*$E$2)*1.49*((E14*$E$2)/(E14*2+$E$2))^(2/3)*E21^0.5/$G$2</f>
        <v>2096.0151516754549</v>
      </c>
      <c r="F30">
        <f>(F14*$E$2)*1.49*((F14*$E$2)/(F14*2+$E$2))^(2/3)*F21^0.5/$G$2</f>
        <v>2052.0686299911517</v>
      </c>
      <c r="G30">
        <f t="shared" ref="G30:J30" si="11">(G14*$E$2)*1.49*((G14*$E$2)/(G14*2+$E$2))^(2/3)*G21^0.5/$G$2</f>
        <v>2025.3039847398427</v>
      </c>
      <c r="H30">
        <f t="shared" si="11"/>
        <v>2011.5511255354754</v>
      </c>
      <c r="I30">
        <f t="shared" si="11"/>
        <v>2005.0555600176046</v>
      </c>
      <c r="J30">
        <f t="shared" si="11"/>
        <v>2002.1375222322679</v>
      </c>
    </row>
    <row r="31" spans="2:22" x14ac:dyDescent="0.25">
      <c r="C31">
        <v>15</v>
      </c>
      <c r="D31">
        <f>(D15*$E$2)*1.49*((D15*$E$2)/(D15*2+$E$2))^(2/3)*D22^0.5/$G$2</f>
        <v>2262.08551249827</v>
      </c>
      <c r="E31">
        <f t="shared" ref="E31:J31" si="12">(E15*$E$2)*1.49*((E15*$E$2)/(E15*2+$E$2))^(2/3)*E22^0.5/$G$2</f>
        <v>2150.2462685329792</v>
      </c>
      <c r="F31">
        <f t="shared" si="12"/>
        <v>2100.2264608451374</v>
      </c>
      <c r="G31">
        <f t="shared" si="12"/>
        <v>2061.4147235834889</v>
      </c>
      <c r="H31">
        <f t="shared" si="12"/>
        <v>2034.5421596215758</v>
      </c>
      <c r="I31">
        <f t="shared" si="12"/>
        <v>2018.1587297510271</v>
      </c>
      <c r="J31">
        <f t="shared" si="12"/>
        <v>2009.0606651112164</v>
      </c>
    </row>
    <row r="35" spans="2:22" x14ac:dyDescent="0.25">
      <c r="B35" t="s">
        <v>8</v>
      </c>
      <c r="D35">
        <v>0</v>
      </c>
      <c r="E35">
        <v>1000</v>
      </c>
      <c r="F35">
        <v>2000</v>
      </c>
      <c r="G35">
        <v>3000</v>
      </c>
    </row>
    <row r="36" spans="2:22" x14ac:dyDescent="0.25">
      <c r="C36">
        <v>12</v>
      </c>
    </row>
    <row r="37" spans="2:22" x14ac:dyDescent="0.25">
      <c r="C37">
        <v>13</v>
      </c>
      <c r="D37">
        <f>AVERAGE(D29,D5)</f>
        <v>2046.9261020090053</v>
      </c>
      <c r="E37">
        <f>AVERAGE(E29,E5)</f>
        <v>2017.3605543036701</v>
      </c>
      <c r="F37">
        <f>AVERAGE(F29,F5)</f>
        <v>2006.3964430379165</v>
      </c>
      <c r="G37">
        <f>AVERAGE(G29,G5)</f>
        <v>2002.3460164367575</v>
      </c>
      <c r="H37">
        <f t="shared" ref="H37:K37" si="13">AVERAGE(H29,H5)</f>
        <v>2000.8518109070737</v>
      </c>
      <c r="I37">
        <f t="shared" si="13"/>
        <v>2000.3008872695668</v>
      </c>
      <c r="J37">
        <f t="shared" si="13"/>
        <v>2000.0977974574437</v>
      </c>
      <c r="K37">
        <f t="shared" si="13"/>
        <v>1000</v>
      </c>
      <c r="V37">
        <f>AVERAGE(V29,D5)</f>
        <v>2127.3215082991496</v>
      </c>
    </row>
    <row r="38" spans="2:22" x14ac:dyDescent="0.25">
      <c r="C38">
        <v>14</v>
      </c>
      <c r="D38">
        <f>AVERAGE(D30,D6)</f>
        <v>2132.1720100988123</v>
      </c>
      <c r="E38">
        <f>AVERAGE(E30,E6)</f>
        <v>2071.4706268422301</v>
      </c>
      <c r="F38">
        <f>AVERAGE(F30,F6)</f>
        <v>2034.7145921474109</v>
      </c>
      <c r="G38">
        <f t="shared" ref="G38:J38" si="14">AVERAGE(G30,G6)</f>
        <v>2015.8502138888796</v>
      </c>
      <c r="H38">
        <f t="shared" si="14"/>
        <v>2006.9485709861165</v>
      </c>
      <c r="I38">
        <f t="shared" si="14"/>
        <v>2002.9536854623393</v>
      </c>
      <c r="J38">
        <f t="shared" si="14"/>
        <v>2001.2192047509175</v>
      </c>
    </row>
    <row r="39" spans="2:22" x14ac:dyDescent="0.25">
      <c r="C39">
        <v>15</v>
      </c>
      <c r="D39">
        <f>AVERAGE(D31,D7)</f>
        <v>2214.3760895824685</v>
      </c>
      <c r="E39">
        <f t="shared" ref="E39:J39" si="15">AVERAGE(E31,E7)</f>
        <v>2141.2091393158958</v>
      </c>
      <c r="F39">
        <f t="shared" si="15"/>
        <v>2085.8485438436837</v>
      </c>
      <c r="G39">
        <f t="shared" si="15"/>
        <v>2048.06465786545</v>
      </c>
      <c r="H39">
        <f t="shared" si="15"/>
        <v>2025.1961867552277</v>
      </c>
      <c r="I39">
        <f t="shared" si="15"/>
        <v>2012.5536503685717</v>
      </c>
      <c r="J39">
        <f t="shared" si="15"/>
        <v>2006.007175286778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topLeftCell="A4" workbookViewId="0">
      <selection activeCell="E39" sqref="E39"/>
    </sheetView>
  </sheetViews>
  <sheetFormatPr defaultRowHeight="15" x14ac:dyDescent="0.25"/>
  <sheetData>
    <row r="1" spans="2:11" x14ac:dyDescent="0.25">
      <c r="E1" t="s">
        <v>1</v>
      </c>
      <c r="F1" t="s">
        <v>2</v>
      </c>
      <c r="G1" t="s">
        <v>3</v>
      </c>
      <c r="J1" t="s">
        <v>6</v>
      </c>
      <c r="K1" t="s">
        <v>7</v>
      </c>
    </row>
    <row r="2" spans="2:11" x14ac:dyDescent="0.25">
      <c r="E2">
        <v>200</v>
      </c>
      <c r="F2">
        <v>0.01</v>
      </c>
      <c r="G2">
        <v>3.5000000000000003E-2</v>
      </c>
      <c r="J2">
        <f>D12*E2</f>
        <v>336.08613439737309</v>
      </c>
      <c r="K2">
        <f>E2+D12*2</f>
        <v>203.36086134397374</v>
      </c>
    </row>
    <row r="4" spans="2:11" x14ac:dyDescent="0.25">
      <c r="D4">
        <v>0</v>
      </c>
      <c r="E4">
        <v>1000</v>
      </c>
      <c r="F4">
        <v>2000</v>
      </c>
      <c r="G4">
        <v>3000</v>
      </c>
      <c r="H4">
        <v>4000</v>
      </c>
      <c r="I4">
        <v>5000</v>
      </c>
      <c r="J4">
        <v>6000</v>
      </c>
      <c r="K4">
        <v>7000</v>
      </c>
    </row>
    <row r="5" spans="2:11" x14ac:dyDescent="0.25">
      <c r="C5">
        <v>12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  <c r="J5">
        <v>2000</v>
      </c>
      <c r="K5">
        <v>2000</v>
      </c>
    </row>
    <row r="8" spans="2:11" x14ac:dyDescent="0.25">
      <c r="C8">
        <v>15</v>
      </c>
      <c r="D8">
        <v>2250</v>
      </c>
      <c r="E8">
        <f>D39</f>
        <v>2141.768236052164</v>
      </c>
      <c r="F8">
        <f t="shared" ref="F6:K8" si="0">E39</f>
        <v>2052.941571494307</v>
      </c>
      <c r="G8" t="e">
        <f>F39</f>
        <v>#DIV/0!</v>
      </c>
      <c r="H8" t="e">
        <f t="shared" si="0"/>
        <v>#DIV/0!</v>
      </c>
      <c r="I8" t="e">
        <f t="shared" si="0"/>
        <v>#DIV/0!</v>
      </c>
      <c r="J8" t="e">
        <f t="shared" si="0"/>
        <v>#DIV/0!</v>
      </c>
      <c r="K8" t="e">
        <f t="shared" si="0"/>
        <v>#DIV/0!</v>
      </c>
    </row>
    <row r="11" spans="2:11" x14ac:dyDescent="0.25">
      <c r="B11" t="s">
        <v>5</v>
      </c>
      <c r="D11">
        <v>0</v>
      </c>
      <c r="E11">
        <v>1000</v>
      </c>
      <c r="F11">
        <v>2000</v>
      </c>
      <c r="G11">
        <v>3000</v>
      </c>
      <c r="H11">
        <v>4000</v>
      </c>
      <c r="I11">
        <v>5000</v>
      </c>
      <c r="J11">
        <v>6000</v>
      </c>
      <c r="K11">
        <v>7000</v>
      </c>
    </row>
    <row r="12" spans="2:11" x14ac:dyDescent="0.25">
      <c r="C12">
        <v>12</v>
      </c>
      <c r="D12">
        <v>1.6804306719868654</v>
      </c>
      <c r="E12">
        <v>1.6804306719868654</v>
      </c>
      <c r="F12">
        <v>1.6804306719868654</v>
      </c>
      <c r="G12">
        <v>1.6804306719868654</v>
      </c>
      <c r="H12">
        <v>1.6804306719868654</v>
      </c>
      <c r="I12">
        <v>1.6804306719868654</v>
      </c>
      <c r="J12">
        <v>1.68043067198687</v>
      </c>
      <c r="K12">
        <v>1.68043067198687</v>
      </c>
    </row>
    <row r="15" spans="2:11" x14ac:dyDescent="0.25">
      <c r="C15">
        <v>15</v>
      </c>
      <c r="D15">
        <v>1.8043764076437703</v>
      </c>
      <c r="E15">
        <f>(E12*1000*200+(D39-E5)*60)/1000/200</f>
        <v>1.7229611428025147</v>
      </c>
      <c r="F15">
        <f t="shared" ref="F15:K15" si="1">(F14*1000*200+(E39-F7)*60)/1000/200</f>
        <v>0.61588247144829211</v>
      </c>
      <c r="G15" t="e">
        <f t="shared" si="1"/>
        <v>#DIV/0!</v>
      </c>
      <c r="H15" t="e">
        <f t="shared" si="1"/>
        <v>#DIV/0!</v>
      </c>
      <c r="I15" t="e">
        <f t="shared" si="1"/>
        <v>#DIV/0!</v>
      </c>
      <c r="J15" t="e">
        <f t="shared" si="1"/>
        <v>#DIV/0!</v>
      </c>
      <c r="K15" t="e">
        <f t="shared" si="1"/>
        <v>#DIV/0!</v>
      </c>
    </row>
    <row r="18" spans="2:11" x14ac:dyDescent="0.25">
      <c r="D18">
        <v>0</v>
      </c>
      <c r="E18">
        <v>1000</v>
      </c>
      <c r="F18">
        <v>2000</v>
      </c>
      <c r="G18">
        <v>3000</v>
      </c>
      <c r="H18">
        <v>4000</v>
      </c>
      <c r="I18">
        <v>5000</v>
      </c>
      <c r="J18">
        <v>6000</v>
      </c>
    </row>
    <row r="19" spans="2:11" x14ac:dyDescent="0.25">
      <c r="C19">
        <v>12</v>
      </c>
      <c r="D19">
        <v>0.01</v>
      </c>
      <c r="E19">
        <v>0.01</v>
      </c>
      <c r="F19">
        <v>0.01</v>
      </c>
      <c r="G19">
        <v>0.01</v>
      </c>
      <c r="H19">
        <v>0.01</v>
      </c>
      <c r="I19">
        <v>0.01</v>
      </c>
      <c r="J19">
        <v>0.01</v>
      </c>
      <c r="K19">
        <v>0.01</v>
      </c>
    </row>
    <row r="22" spans="2:11" x14ac:dyDescent="0.25">
      <c r="C22">
        <v>15</v>
      </c>
      <c r="D22">
        <f>(D15+(D8/(D15*200))^2/2/9.81+1000*0.01-E12-(E5/(E12*200))^2/2/9.81)/1000</f>
        <v>1.0300325033791063E-2</v>
      </c>
      <c r="E22">
        <f>(E15+(E8/(E15*200))^2/2/9.81+1000*0.01-F12-+(F5/(F12*200))^2/2/9.81)/1000</f>
        <v>1.0206554177498477E-2</v>
      </c>
      <c r="F22" t="e">
        <f t="shared" ref="D21:J22" si="2">(F15+(F8/(F15*200))^2/2/9.81+1000*0.01-G14-+(G7/(G14*200))^2/2/9.81)/1000</f>
        <v>#DIV/0!</v>
      </c>
      <c r="G22" t="e">
        <f t="shared" si="2"/>
        <v>#DIV/0!</v>
      </c>
      <c r="H22" t="e">
        <f t="shared" si="2"/>
        <v>#DIV/0!</v>
      </c>
      <c r="I22" t="e">
        <f t="shared" si="2"/>
        <v>#DIV/0!</v>
      </c>
      <c r="J22" t="e">
        <f t="shared" si="2"/>
        <v>#DIV/0!</v>
      </c>
    </row>
    <row r="27" spans="2:11" x14ac:dyDescent="0.25">
      <c r="B27" t="s">
        <v>8</v>
      </c>
      <c r="D27">
        <v>0</v>
      </c>
      <c r="E27">
        <v>1000</v>
      </c>
      <c r="F27">
        <v>2000</v>
      </c>
      <c r="G27">
        <v>3000</v>
      </c>
    </row>
    <row r="28" spans="2:11" x14ac:dyDescent="0.25">
      <c r="C28">
        <v>12</v>
      </c>
    </row>
    <row r="31" spans="2:11" x14ac:dyDescent="0.25">
      <c r="C31">
        <v>15</v>
      </c>
      <c r="D31">
        <f>(D15*$E$2)*1.49*((D15*$E$2)/(D15*2+$E$2))^(2/3)*D22^0.5/$G$2</f>
        <v>2283.5364721043279</v>
      </c>
      <c r="E31">
        <f t="shared" ref="E31:J31" si="3">(E15*$E$2)*1.49*((E15*$E$2)/(E15*2+$E$2))^(2/3)*E22^0.5/$G$2</f>
        <v>2105.8831429886141</v>
      </c>
      <c r="F31" t="e">
        <f t="shared" si="3"/>
        <v>#DIV/0!</v>
      </c>
      <c r="G31" t="e">
        <f t="shared" si="3"/>
        <v>#DIV/0!</v>
      </c>
      <c r="H31" t="e">
        <f t="shared" si="3"/>
        <v>#DIV/0!</v>
      </c>
      <c r="I31" t="e">
        <f t="shared" si="3"/>
        <v>#DIV/0!</v>
      </c>
      <c r="J31" t="e">
        <f t="shared" si="3"/>
        <v>#DIV/0!</v>
      </c>
    </row>
    <row r="35" spans="2:10" x14ac:dyDescent="0.25">
      <c r="B35" t="s">
        <v>8</v>
      </c>
      <c r="D35">
        <v>0</v>
      </c>
      <c r="E35">
        <v>1000</v>
      </c>
      <c r="F35">
        <v>2000</v>
      </c>
      <c r="G35">
        <v>3000</v>
      </c>
    </row>
    <row r="36" spans="2:10" x14ac:dyDescent="0.25">
      <c r="C36">
        <v>12</v>
      </c>
    </row>
    <row r="39" spans="2:10" x14ac:dyDescent="0.25">
      <c r="C39">
        <v>15</v>
      </c>
      <c r="D39">
        <f>AVERAGE(D31,D5)</f>
        <v>2141.768236052164</v>
      </c>
      <c r="E39">
        <f>AVERAGE(E31,E5)</f>
        <v>2052.941571494307</v>
      </c>
      <c r="F39" t="e">
        <f t="shared" ref="E39:J39" si="4">AVERAGE(F31,F7)</f>
        <v>#DIV/0!</v>
      </c>
      <c r="G39" t="e">
        <f t="shared" si="4"/>
        <v>#DIV/0!</v>
      </c>
      <c r="H39" t="e">
        <f t="shared" si="4"/>
        <v>#DIV/0!</v>
      </c>
      <c r="I39" t="e">
        <f t="shared" si="4"/>
        <v>#DIV/0!</v>
      </c>
      <c r="J39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zwtf3_000</dc:creator>
  <cp:lastModifiedBy>zwtf3_000</cp:lastModifiedBy>
  <dcterms:created xsi:type="dcterms:W3CDTF">2017-10-17T15:00:57Z</dcterms:created>
  <dcterms:modified xsi:type="dcterms:W3CDTF">2017-10-17T17:54:12Z</dcterms:modified>
</cp:coreProperties>
</file>